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drawings/drawing3.xml" ContentType="application/vnd.openxmlformats-officedocument.drawing+xml"/>
  <Override PartName="/xl/ctrlProps/ctrlProp3.xml" ContentType="application/vnd.ms-excel.controlproperties+xml"/>
  <Override PartName="/xl/drawings/drawing4.xml" ContentType="application/vnd.openxmlformats-officedocument.drawing+xml"/>
  <Override PartName="/xl/ctrlProps/ctrlProp4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aweł\Documents\Cenniki\Cenniki_RIDERS\"/>
    </mc:Choice>
  </mc:AlternateContent>
  <xr:revisionPtr revIDLastSave="0" documentId="8_{3638F898-C7E3-4ADD-940E-A5F5695B8B2B}" xr6:coauthVersionLast="47" xr6:coauthVersionMax="47" xr10:uidLastSave="{00000000-0000-0000-0000-000000000000}"/>
  <bookViews>
    <workbookView xWindow="-120" yWindow="-120" windowWidth="29040" windowHeight="15720" tabRatio="934" activeTab="4" xr2:uid="{00000000-000D-0000-FFFF-FFFF00000000}"/>
  </bookViews>
  <sheets>
    <sheet name="EXPRESS 9" sheetId="11" r:id="rId1"/>
    <sheet name="ex pl" sheetId="5" state="hidden" r:id="rId2"/>
    <sheet name="EXPRESS 12" sheetId="10" r:id="rId3"/>
    <sheet name="ex" sheetId="4" state="hidden" r:id="rId4"/>
    <sheet name="STANDARD" sheetId="9" r:id="rId5"/>
    <sheet name="ex sav" sheetId="1" state="hidden" r:id="rId6"/>
    <sheet name="ECONOMIC" sheetId="8" r:id="rId7"/>
    <sheet name="sts" sheetId="2" state="hidden" r:id="rId8"/>
    <sheet name="stm" sheetId="13" state="hidden" r:id="rId9"/>
    <sheet name="exped" sheetId="3" state="hidden" r:id="rId10"/>
    <sheet name="ExpFreight" sheetId="15" state="hidden" r:id="rId11"/>
    <sheet name="ExpFreightMidday" sheetId="19" state="hidden" r:id="rId12"/>
    <sheet name="Kraje Strefy_klienci&quot;Legacy&quot;" sheetId="20" r:id="rId13"/>
    <sheet name="Kraje Strefy_klienci&quot;NonLegacy&quot;" sheetId="6" r:id="rId14"/>
    <sheet name="ud" sheetId="17" state="hidden" r:id="rId15"/>
  </sheets>
  <definedNames>
    <definedName name="_xlnm._FilterDatabase" localSheetId="12" hidden="1">'Kraje Strefy_klienci"Legacy"'!$B$2:$H$2</definedName>
    <definedName name="_xlnm._FilterDatabase" localSheetId="13" hidden="1">'Kraje Strefy_klienci"NonLegacy"'!$A$2:$K$253</definedName>
    <definedName name="_xlnm.Print_Area" localSheetId="6">ECONOMIC!$A$1:$AF$62</definedName>
    <definedName name="_xlnm.Print_Area" localSheetId="2">'EXPRESS 12'!$A$1:$AF$81</definedName>
    <definedName name="_xlnm.Print_Area" localSheetId="0">'EXPRESS 9'!$A$1:$AF$78</definedName>
    <definedName name="_xlnm.Print_Area" localSheetId="4">STANDARD!$A$1:$AF$89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17" l="1"/>
  <c r="D3" i="17" l="1"/>
  <c r="D4" i="17"/>
  <c r="D5" i="17"/>
  <c r="D6" i="17"/>
  <c r="D7" i="17"/>
  <c r="D9" i="17"/>
  <c r="D10" i="17"/>
  <c r="D11" i="17"/>
  <c r="D12" i="17"/>
  <c r="D13" i="17"/>
  <c r="D14" i="17"/>
  <c r="D15" i="17"/>
  <c r="D16" i="17"/>
  <c r="D17" i="17"/>
  <c r="D18" i="17"/>
  <c r="D19" i="17"/>
  <c r="D20" i="17"/>
  <c r="D21" i="17"/>
  <c r="D22" i="17"/>
  <c r="D23" i="17"/>
  <c r="D24" i="17"/>
  <c r="D25" i="17"/>
  <c r="D26" i="17"/>
  <c r="D27" i="17"/>
  <c r="D28" i="17"/>
  <c r="D29" i="17"/>
  <c r="D30" i="17"/>
  <c r="D31" i="17"/>
  <c r="D32" i="17"/>
  <c r="D33" i="17"/>
  <c r="D34" i="17"/>
  <c r="D35" i="17"/>
  <c r="D36" i="17"/>
  <c r="D37" i="17"/>
  <c r="D2" i="17"/>
  <c r="AH33" i="8" l="1"/>
  <c r="AJ16" i="8"/>
  <c r="AH33" i="9"/>
  <c r="AJ16" i="9"/>
  <c r="AH33" i="10"/>
  <c r="AJ16" i="10"/>
  <c r="AJ16" i="11"/>
  <c r="AH33" i="11"/>
  <c r="K77" i="10"/>
  <c r="K76" i="10"/>
  <c r="J77" i="10"/>
  <c r="J76" i="10"/>
  <c r="M77" i="11"/>
  <c r="L76" i="11"/>
  <c r="K77" i="11"/>
  <c r="K76" i="11"/>
  <c r="J77" i="11"/>
  <c r="J76" i="11"/>
  <c r="AC17" i="8" l="1"/>
  <c r="AH26" i="8" s="1"/>
  <c r="AC16" i="8"/>
  <c r="AC21" i="9"/>
  <c r="AH25" i="9" s="1"/>
  <c r="AC20" i="9"/>
  <c r="AH36" i="8"/>
  <c r="AH34" i="8"/>
  <c r="AJ31" i="8"/>
  <c r="AI7" i="8" s="1"/>
  <c r="AN17" i="8"/>
  <c r="AM17" i="8"/>
  <c r="AL17" i="8"/>
  <c r="AJ17" i="8"/>
  <c r="AO16" i="8"/>
  <c r="AN16" i="8"/>
  <c r="AM16" i="8"/>
  <c r="AL16" i="8"/>
  <c r="AP16" i="8" s="1"/>
  <c r="AH10" i="8"/>
  <c r="AH4" i="8"/>
  <c r="AH34" i="9"/>
  <c r="AJ31" i="9"/>
  <c r="AI7" i="9" s="1"/>
  <c r="AN17" i="9"/>
  <c r="AM17" i="9"/>
  <c r="AO16" i="9" s="1"/>
  <c r="AL17" i="9"/>
  <c r="AJ17" i="9"/>
  <c r="AH2" i="9" s="1"/>
  <c r="AN16" i="9"/>
  <c r="AM16" i="9"/>
  <c r="AL16" i="9"/>
  <c r="AH4" i="9"/>
  <c r="AH34" i="10"/>
  <c r="AJ31" i="10"/>
  <c r="AI7" i="10" s="1"/>
  <c r="AN17" i="10"/>
  <c r="AM17" i="10"/>
  <c r="AO16" i="10" s="1"/>
  <c r="AL17" i="10"/>
  <c r="AJ17" i="10"/>
  <c r="AH2" i="10" s="1"/>
  <c r="AN16" i="10"/>
  <c r="AM16" i="10"/>
  <c r="AO15" i="10" s="1"/>
  <c r="AL16" i="10"/>
  <c r="AP16" i="10" s="1"/>
  <c r="AH4" i="10"/>
  <c r="AH34" i="11"/>
  <c r="AH4" i="11"/>
  <c r="AH3" i="8" l="1"/>
  <c r="AH25" i="8"/>
  <c r="AH6" i="8"/>
  <c r="AO15" i="8"/>
  <c r="AH2" i="8"/>
  <c r="AO17" i="8"/>
  <c r="AH8" i="8" s="1"/>
  <c r="AH26" i="9"/>
  <c r="AH3" i="9"/>
  <c r="AH10" i="9"/>
  <c r="AH36" i="9"/>
  <c r="AH6" i="9"/>
  <c r="AO15" i="9"/>
  <c r="AP16" i="9"/>
  <c r="AO17" i="9" s="1"/>
  <c r="AO17" i="10"/>
  <c r="AH1" i="8" l="1"/>
  <c r="AH11" i="8"/>
  <c r="AH7" i="8" s="1"/>
  <c r="T31" i="8" s="1"/>
  <c r="AH35" i="8"/>
  <c r="AH5" i="8"/>
  <c r="AH1" i="9"/>
  <c r="AH35" i="9"/>
  <c r="AH11" i="9"/>
  <c r="AH7" i="9" s="1"/>
  <c r="T31" i="9" s="1"/>
  <c r="AH8" i="9"/>
  <c r="AH5" i="9"/>
  <c r="AH5" i="10"/>
  <c r="AH35" i="10"/>
  <c r="AI8" i="8" l="1" a="1"/>
  <c r="AI8" i="8" s="1"/>
  <c r="T34" i="8" s="1"/>
  <c r="AI9" i="8" a="1"/>
  <c r="AI9" i="8" s="1"/>
  <c r="AI10" i="8" a="1"/>
  <c r="AI10" i="8" s="1"/>
  <c r="T37" i="8" s="1"/>
  <c r="AI11" i="8" a="1"/>
  <c r="AI11" i="8" s="1"/>
  <c r="T38" i="8" s="1"/>
  <c r="AI6" i="8" a="1"/>
  <c r="AI6" i="8" s="1"/>
  <c r="AI4" i="8" a="1"/>
  <c r="AI4" i="8" s="1"/>
  <c r="T28" i="8" s="1"/>
  <c r="AI5" i="8" a="1"/>
  <c r="AI5" i="8" s="1"/>
  <c r="T29" i="8" s="1"/>
  <c r="AI3" i="8" a="1"/>
  <c r="AI3" i="8" s="1"/>
  <c r="AI2" i="8" a="1"/>
  <c r="AI2" i="8" s="1"/>
  <c r="AI1" i="8" a="1"/>
  <c r="AI1" i="8" s="1"/>
  <c r="AI9" i="9" a="1"/>
  <c r="AI9" i="9" s="1"/>
  <c r="AI11" i="9" a="1"/>
  <c r="AI11" i="9" s="1"/>
  <c r="T38" i="9" s="1"/>
  <c r="AI10" i="9" a="1"/>
  <c r="AI10" i="9" s="1"/>
  <c r="T37" i="9" s="1"/>
  <c r="AI8" i="9" a="1"/>
  <c r="AI8" i="9" s="1"/>
  <c r="T34" i="9" s="1"/>
  <c r="AI3" i="9" a="1"/>
  <c r="AI3" i="9" s="1"/>
  <c r="T27" i="9" s="1"/>
  <c r="AI5" i="9" a="1"/>
  <c r="AI5" i="9" s="1"/>
  <c r="T29" i="9" s="1"/>
  <c r="AI6" i="9" a="1"/>
  <c r="AI6" i="9" s="1"/>
  <c r="AI4" i="9" a="1"/>
  <c r="AI4" i="9" s="1"/>
  <c r="T28" i="9" s="1"/>
  <c r="AI1" i="9" a="1"/>
  <c r="AI1" i="9" s="1"/>
  <c r="T24" i="9" s="1"/>
  <c r="AI2" i="9" a="1"/>
  <c r="AI2" i="9" s="1"/>
  <c r="T26" i="9" s="1"/>
  <c r="T36" i="8" l="1"/>
  <c r="T27" i="8"/>
  <c r="T24" i="8"/>
  <c r="T26" i="8"/>
  <c r="T36" i="9"/>
  <c r="AN17" i="11" l="1"/>
  <c r="AN16" i="11"/>
  <c r="AM17" i="11"/>
  <c r="AM16" i="11"/>
  <c r="AL17" i="11"/>
  <c r="AL16" i="11"/>
  <c r="AP16" i="11" s="1"/>
  <c r="AJ17" i="11"/>
  <c r="AJ31" i="11"/>
  <c r="AI7" i="11" s="1"/>
  <c r="AK8" i="19"/>
  <c r="AK9" i="19"/>
  <c r="AK10" i="19"/>
  <c r="AK11" i="19"/>
  <c r="AK12" i="19"/>
  <c r="AK13" i="19"/>
  <c r="AS8" i="13"/>
  <c r="AS9" i="13"/>
  <c r="AS10" i="13"/>
  <c r="AS11" i="13"/>
  <c r="AS12" i="13"/>
  <c r="AS13" i="13"/>
  <c r="AS14" i="13"/>
  <c r="AS15" i="13"/>
  <c r="AS16" i="13"/>
  <c r="AS17" i="13"/>
  <c r="AS18" i="13"/>
  <c r="AS19" i="13"/>
  <c r="AS20" i="13"/>
  <c r="AS21" i="13"/>
  <c r="AS22" i="13"/>
  <c r="AT8" i="13"/>
  <c r="AR8" i="13"/>
  <c r="AQ8" i="13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30" i="8"/>
  <c r="L31" i="8"/>
  <c r="L32" i="8"/>
  <c r="L33" i="8"/>
  <c r="L34" i="8"/>
  <c r="L35" i="8"/>
  <c r="L36" i="8"/>
  <c r="L37" i="8"/>
  <c r="L38" i="8"/>
  <c r="L39" i="8"/>
  <c r="L40" i="8"/>
  <c r="L41" i="8"/>
  <c r="L42" i="8"/>
  <c r="L43" i="8"/>
  <c r="L44" i="8"/>
  <c r="L45" i="8"/>
  <c r="L46" i="8"/>
  <c r="L47" i="8"/>
  <c r="L48" i="8"/>
  <c r="L49" i="8"/>
  <c r="L50" i="8"/>
  <c r="L51" i="8"/>
  <c r="L52" i="8"/>
  <c r="L11" i="8"/>
  <c r="AS9" i="2"/>
  <c r="AS10" i="2"/>
  <c r="AS11" i="2"/>
  <c r="AS12" i="2"/>
  <c r="AS13" i="2"/>
  <c r="AS14" i="2"/>
  <c r="AS15" i="2"/>
  <c r="AS16" i="2"/>
  <c r="AS17" i="2"/>
  <c r="AS18" i="2"/>
  <c r="AS19" i="2"/>
  <c r="AS20" i="2"/>
  <c r="AS21" i="2"/>
  <c r="AS22" i="2"/>
  <c r="AS23" i="2"/>
  <c r="AS24" i="2"/>
  <c r="AS25" i="2"/>
  <c r="AS26" i="2"/>
  <c r="AS27" i="2"/>
  <c r="AS28" i="2"/>
  <c r="AS29" i="2"/>
  <c r="AS30" i="2"/>
  <c r="AS31" i="2"/>
  <c r="AS32" i="2"/>
  <c r="AS33" i="2"/>
  <c r="AS34" i="2"/>
  <c r="AS35" i="2"/>
  <c r="AS36" i="2"/>
  <c r="AS37" i="2"/>
  <c r="AS38" i="2"/>
  <c r="AS39" i="2"/>
  <c r="AS40" i="2"/>
  <c r="AS41" i="2"/>
  <c r="AS42" i="2"/>
  <c r="AS43" i="2"/>
  <c r="AS44" i="2"/>
  <c r="AS45" i="2"/>
  <c r="AS46" i="2"/>
  <c r="AS47" i="2"/>
  <c r="AS48" i="2"/>
  <c r="AS49" i="2"/>
  <c r="AS8" i="2"/>
  <c r="AO16" i="11" l="1"/>
  <c r="AO17" i="11" s="1"/>
  <c r="AH2" i="11"/>
  <c r="AO15" i="11"/>
  <c r="Q15" i="11"/>
  <c r="Q17" i="11"/>
  <c r="Q18" i="11"/>
  <c r="Q19" i="11"/>
  <c r="Q20" i="11"/>
  <c r="Q21" i="11"/>
  <c r="Q23" i="11"/>
  <c r="Q24" i="11"/>
  <c r="Q25" i="11"/>
  <c r="Q26" i="11"/>
  <c r="Q27" i="11"/>
  <c r="Q28" i="11"/>
  <c r="Q29" i="11"/>
  <c r="Q30" i="11"/>
  <c r="Q31" i="11"/>
  <c r="Q32" i="11"/>
  <c r="Q33" i="11"/>
  <c r="Q34" i="11"/>
  <c r="Q35" i="11"/>
  <c r="Q36" i="11"/>
  <c r="Q37" i="11"/>
  <c r="Q38" i="11"/>
  <c r="Q39" i="11"/>
  <c r="Q40" i="11"/>
  <c r="Q41" i="11"/>
  <c r="Q42" i="11"/>
  <c r="Q43" i="11"/>
  <c r="Q44" i="11"/>
  <c r="Q45" i="11"/>
  <c r="Q46" i="11"/>
  <c r="Q47" i="11"/>
  <c r="Q48" i="11"/>
  <c r="Q49" i="11"/>
  <c r="Q50" i="11"/>
  <c r="Q51" i="11"/>
  <c r="Q52" i="11"/>
  <c r="Q53" i="11"/>
  <c r="Q54" i="11"/>
  <c r="Q55" i="11"/>
  <c r="Q56" i="11"/>
  <c r="Q57" i="11"/>
  <c r="Q58" i="11"/>
  <c r="Q59" i="11"/>
  <c r="Q60" i="11"/>
  <c r="Q61" i="11"/>
  <c r="Q62" i="11"/>
  <c r="Q63" i="11"/>
  <c r="Q64" i="11"/>
  <c r="Q65" i="11"/>
  <c r="Q66" i="11"/>
  <c r="Q67" i="11"/>
  <c r="Q68" i="11"/>
  <c r="Q69" i="11"/>
  <c r="Q70" i="11"/>
  <c r="Q71" i="11"/>
  <c r="Q72" i="11"/>
  <c r="Q73" i="11"/>
  <c r="Q74" i="11"/>
  <c r="Q76" i="11"/>
  <c r="Q77" i="11"/>
  <c r="CD8" i="5"/>
  <c r="CD9" i="5"/>
  <c r="CD10" i="5"/>
  <c r="CD11" i="5"/>
  <c r="CD12" i="5"/>
  <c r="CD13" i="5"/>
  <c r="CD16" i="5"/>
  <c r="CD17" i="5"/>
  <c r="CD18" i="5"/>
  <c r="CD19" i="5"/>
  <c r="CD20" i="5"/>
  <c r="CD21" i="5"/>
  <c r="CD22" i="5"/>
  <c r="CD23" i="5"/>
  <c r="CD24" i="5"/>
  <c r="CD25" i="5"/>
  <c r="CD26" i="5"/>
  <c r="CD27" i="5"/>
  <c r="CD28" i="5"/>
  <c r="CD29" i="5"/>
  <c r="CD30" i="5"/>
  <c r="CD31" i="5"/>
  <c r="CD32" i="5"/>
  <c r="CD33" i="5"/>
  <c r="CD34" i="5"/>
  <c r="CD35" i="5"/>
  <c r="CD36" i="5"/>
  <c r="CD37" i="5"/>
  <c r="CD38" i="5"/>
  <c r="CD39" i="5"/>
  <c r="CD40" i="5"/>
  <c r="CD41" i="5"/>
  <c r="CD42" i="5"/>
  <c r="CD43" i="5"/>
  <c r="CD44" i="5"/>
  <c r="CD45" i="5"/>
  <c r="CD46" i="5"/>
  <c r="CD47" i="5"/>
  <c r="CD48" i="5"/>
  <c r="CD49" i="5"/>
  <c r="CD50" i="5"/>
  <c r="CD51" i="5"/>
  <c r="CD52" i="5"/>
  <c r="CD53" i="5"/>
  <c r="CD54" i="5"/>
  <c r="CD55" i="5"/>
  <c r="CD56" i="5"/>
  <c r="CD57" i="5"/>
  <c r="CD58" i="5"/>
  <c r="CD59" i="5"/>
  <c r="CD60" i="5"/>
  <c r="CD61" i="5"/>
  <c r="CD62" i="5"/>
  <c r="CD63" i="5"/>
  <c r="CD64" i="5"/>
  <c r="CD65" i="5"/>
  <c r="CD66" i="5"/>
  <c r="CD67" i="5"/>
  <c r="CD68" i="5"/>
  <c r="CD69" i="5"/>
  <c r="AH35" i="11" l="1"/>
  <c r="AH5" i="11"/>
  <c r="I12" i="8" l="1"/>
  <c r="I13" i="8"/>
  <c r="I14" i="8"/>
  <c r="I15" i="8"/>
  <c r="I16" i="8"/>
  <c r="I17" i="8"/>
  <c r="I18" i="8"/>
  <c r="I19" i="8"/>
  <c r="I20" i="8"/>
  <c r="I21" i="8"/>
  <c r="I22" i="8"/>
  <c r="I23" i="8"/>
  <c r="I24" i="8"/>
  <c r="I25" i="8"/>
  <c r="I26" i="8"/>
  <c r="I27" i="8"/>
  <c r="I28" i="8"/>
  <c r="I29" i="8"/>
  <c r="I30" i="8"/>
  <c r="I31" i="8"/>
  <c r="I32" i="8"/>
  <c r="I33" i="8"/>
  <c r="I34" i="8"/>
  <c r="I35" i="8"/>
  <c r="I36" i="8"/>
  <c r="I37" i="8"/>
  <c r="I38" i="8"/>
  <c r="I39" i="8"/>
  <c r="I40" i="8"/>
  <c r="I41" i="8"/>
  <c r="I42" i="8"/>
  <c r="I43" i="8"/>
  <c r="I44" i="8"/>
  <c r="I45" i="8"/>
  <c r="I46" i="8"/>
  <c r="I47" i="8"/>
  <c r="I48" i="8"/>
  <c r="I49" i="8"/>
  <c r="I50" i="8"/>
  <c r="I51" i="8"/>
  <c r="I52" i="8"/>
  <c r="I11" i="8"/>
  <c r="H77" i="9"/>
  <c r="H76" i="9"/>
  <c r="H24" i="9"/>
  <c r="H25" i="9"/>
  <c r="H26" i="9"/>
  <c r="H27" i="9"/>
  <c r="H28" i="9"/>
  <c r="H29" i="9"/>
  <c r="H30" i="9"/>
  <c r="H31" i="9"/>
  <c r="H32" i="9"/>
  <c r="H33" i="9"/>
  <c r="H34" i="9"/>
  <c r="H35" i="9"/>
  <c r="H36" i="9"/>
  <c r="H37" i="9"/>
  <c r="H38" i="9"/>
  <c r="H39" i="9"/>
  <c r="H40" i="9"/>
  <c r="H41" i="9"/>
  <c r="H42" i="9"/>
  <c r="H43" i="9"/>
  <c r="H44" i="9"/>
  <c r="H45" i="9"/>
  <c r="H46" i="9"/>
  <c r="H47" i="9"/>
  <c r="H48" i="9"/>
  <c r="H49" i="9"/>
  <c r="H50" i="9"/>
  <c r="H51" i="9"/>
  <c r="H52" i="9"/>
  <c r="H53" i="9"/>
  <c r="H54" i="9"/>
  <c r="H55" i="9"/>
  <c r="H56" i="9"/>
  <c r="H57" i="9"/>
  <c r="H58" i="9"/>
  <c r="H59" i="9"/>
  <c r="H60" i="9"/>
  <c r="H61" i="9"/>
  <c r="H62" i="9"/>
  <c r="H63" i="9"/>
  <c r="H64" i="9"/>
  <c r="H65" i="9"/>
  <c r="H66" i="9"/>
  <c r="H67" i="9"/>
  <c r="H68" i="9"/>
  <c r="H69" i="9"/>
  <c r="H70" i="9"/>
  <c r="H71" i="9"/>
  <c r="H72" i="9"/>
  <c r="H73" i="9"/>
  <c r="H74" i="9"/>
  <c r="H23" i="9"/>
  <c r="H18" i="9"/>
  <c r="H19" i="9"/>
  <c r="H20" i="9"/>
  <c r="H21" i="9"/>
  <c r="H17" i="9"/>
  <c r="H15" i="9"/>
  <c r="H77" i="10"/>
  <c r="H76" i="10"/>
  <c r="H24" i="10"/>
  <c r="H25" i="10"/>
  <c r="H26" i="10"/>
  <c r="H27" i="10"/>
  <c r="H28" i="10"/>
  <c r="H29" i="10"/>
  <c r="H30" i="10"/>
  <c r="H31" i="10"/>
  <c r="H32" i="10"/>
  <c r="H33" i="10"/>
  <c r="H34" i="10"/>
  <c r="H35" i="10"/>
  <c r="H36" i="10"/>
  <c r="H37" i="10"/>
  <c r="H38" i="10"/>
  <c r="H39" i="10"/>
  <c r="H40" i="10"/>
  <c r="H41" i="10"/>
  <c r="H42" i="10"/>
  <c r="H43" i="10"/>
  <c r="H44" i="10"/>
  <c r="H45" i="10"/>
  <c r="H46" i="10"/>
  <c r="H47" i="10"/>
  <c r="H48" i="10"/>
  <c r="H49" i="10"/>
  <c r="H50" i="10"/>
  <c r="H51" i="10"/>
  <c r="H52" i="10"/>
  <c r="H53" i="10"/>
  <c r="H54" i="10"/>
  <c r="H55" i="10"/>
  <c r="H56" i="10"/>
  <c r="H57" i="10"/>
  <c r="H58" i="10"/>
  <c r="H59" i="10"/>
  <c r="H60" i="10"/>
  <c r="H61" i="10"/>
  <c r="H62" i="10"/>
  <c r="H63" i="10"/>
  <c r="H64" i="10"/>
  <c r="H65" i="10"/>
  <c r="H66" i="10"/>
  <c r="H67" i="10"/>
  <c r="H68" i="10"/>
  <c r="H69" i="10"/>
  <c r="H70" i="10"/>
  <c r="H71" i="10"/>
  <c r="H72" i="10"/>
  <c r="H73" i="10"/>
  <c r="H74" i="10"/>
  <c r="H23" i="10"/>
  <c r="H18" i="10"/>
  <c r="H19" i="10"/>
  <c r="H20" i="10"/>
  <c r="H21" i="10"/>
  <c r="H17" i="10"/>
  <c r="H15" i="10"/>
  <c r="H77" i="11"/>
  <c r="H76" i="11"/>
  <c r="H24" i="11"/>
  <c r="H25" i="11"/>
  <c r="H26" i="11"/>
  <c r="H27" i="11"/>
  <c r="H28" i="11"/>
  <c r="H29" i="11"/>
  <c r="H30" i="11"/>
  <c r="H31" i="11"/>
  <c r="H32" i="11"/>
  <c r="H33" i="11"/>
  <c r="H34" i="11"/>
  <c r="H35" i="11"/>
  <c r="H36" i="11"/>
  <c r="H37" i="11"/>
  <c r="H38" i="11"/>
  <c r="H39" i="11"/>
  <c r="H40" i="11"/>
  <c r="H41" i="11"/>
  <c r="H42" i="11"/>
  <c r="H43" i="11"/>
  <c r="H44" i="11"/>
  <c r="H45" i="11"/>
  <c r="H46" i="11"/>
  <c r="H47" i="11"/>
  <c r="H48" i="11"/>
  <c r="H49" i="11"/>
  <c r="H50" i="11"/>
  <c r="H51" i="11"/>
  <c r="H52" i="11"/>
  <c r="H53" i="11"/>
  <c r="H54" i="11"/>
  <c r="H55" i="11"/>
  <c r="H56" i="11"/>
  <c r="H57" i="11"/>
  <c r="H58" i="11"/>
  <c r="H59" i="11"/>
  <c r="H60" i="11"/>
  <c r="H61" i="11"/>
  <c r="H62" i="11"/>
  <c r="H63" i="11"/>
  <c r="H64" i="11"/>
  <c r="H65" i="11"/>
  <c r="H66" i="11"/>
  <c r="H67" i="11"/>
  <c r="H68" i="11"/>
  <c r="H69" i="11"/>
  <c r="H70" i="11"/>
  <c r="H71" i="11"/>
  <c r="H72" i="11"/>
  <c r="H73" i="11"/>
  <c r="H74" i="11"/>
  <c r="H23" i="11"/>
  <c r="H18" i="11"/>
  <c r="H19" i="11"/>
  <c r="H20" i="11"/>
  <c r="H21" i="11"/>
  <c r="H17" i="11"/>
  <c r="H15" i="11"/>
  <c r="AQ9" i="13" l="1"/>
  <c r="AQ10" i="13"/>
  <c r="AQ11" i="13"/>
  <c r="AQ12" i="13"/>
  <c r="AQ13" i="13"/>
  <c r="AQ14" i="13"/>
  <c r="AQ15" i="13"/>
  <c r="AQ16" i="13"/>
  <c r="AQ17" i="13"/>
  <c r="AQ18" i="13"/>
  <c r="AQ19" i="13"/>
  <c r="AQ20" i="13"/>
  <c r="AQ21" i="13"/>
  <c r="AQ22" i="13"/>
  <c r="AQ49" i="2"/>
  <c r="AQ48" i="2"/>
  <c r="AQ47" i="2"/>
  <c r="AQ46" i="2"/>
  <c r="AQ45" i="2"/>
  <c r="AQ44" i="2"/>
  <c r="AQ43" i="2"/>
  <c r="AQ42" i="2"/>
  <c r="AQ41" i="2"/>
  <c r="AQ40" i="2"/>
  <c r="AQ39" i="2"/>
  <c r="AQ38" i="2"/>
  <c r="AQ37" i="2"/>
  <c r="AQ36" i="2"/>
  <c r="AQ35" i="2"/>
  <c r="AQ34" i="2"/>
  <c r="AQ33" i="2"/>
  <c r="AQ32" i="2"/>
  <c r="AQ31" i="2"/>
  <c r="AQ30" i="2"/>
  <c r="AQ29" i="2"/>
  <c r="AQ28" i="2"/>
  <c r="AQ27" i="2"/>
  <c r="AQ26" i="2"/>
  <c r="AQ25" i="2"/>
  <c r="AQ24" i="2"/>
  <c r="AQ23" i="2"/>
  <c r="AQ22" i="2"/>
  <c r="AQ21" i="2"/>
  <c r="AQ20" i="2"/>
  <c r="AQ19" i="2"/>
  <c r="AQ18" i="2"/>
  <c r="AQ17" i="2"/>
  <c r="AQ16" i="2"/>
  <c r="AQ15" i="2"/>
  <c r="AQ14" i="2"/>
  <c r="AQ13" i="2"/>
  <c r="AQ12" i="2"/>
  <c r="AQ11" i="2"/>
  <c r="AQ10" i="2"/>
  <c r="AQ9" i="2"/>
  <c r="AQ8" i="2"/>
  <c r="BM8" i="1"/>
  <c r="BM9" i="1"/>
  <c r="BM10" i="1"/>
  <c r="BM11" i="1"/>
  <c r="BM12" i="1"/>
  <c r="BM13" i="1"/>
  <c r="BM16" i="1"/>
  <c r="BM17" i="1"/>
  <c r="BM18" i="1"/>
  <c r="BM19" i="1"/>
  <c r="BM20" i="1"/>
  <c r="BM21" i="1"/>
  <c r="BM22" i="1"/>
  <c r="BM23" i="1"/>
  <c r="BM24" i="1"/>
  <c r="BM25" i="1"/>
  <c r="BM26" i="1"/>
  <c r="BM27" i="1"/>
  <c r="BM28" i="1"/>
  <c r="BM29" i="1"/>
  <c r="BM30" i="1"/>
  <c r="BM31" i="1"/>
  <c r="BM32" i="1"/>
  <c r="BM33" i="1"/>
  <c r="BM34" i="1"/>
  <c r="BM35" i="1"/>
  <c r="BM36" i="1"/>
  <c r="BM37" i="1"/>
  <c r="BM38" i="1"/>
  <c r="BM39" i="1"/>
  <c r="BM40" i="1"/>
  <c r="BM41" i="1"/>
  <c r="BM42" i="1"/>
  <c r="BM43" i="1"/>
  <c r="BM44" i="1"/>
  <c r="BM45" i="1"/>
  <c r="BM46" i="1"/>
  <c r="BM47" i="1"/>
  <c r="BM48" i="1"/>
  <c r="BM49" i="1"/>
  <c r="BM50" i="1"/>
  <c r="BM51" i="1"/>
  <c r="BM52" i="1"/>
  <c r="BM53" i="1"/>
  <c r="BM54" i="1"/>
  <c r="BM55" i="1"/>
  <c r="BM56" i="1"/>
  <c r="BM57" i="1"/>
  <c r="BM58" i="1"/>
  <c r="BM59" i="1"/>
  <c r="BM60" i="1"/>
  <c r="BM61" i="1"/>
  <c r="BM62" i="1"/>
  <c r="BM63" i="1"/>
  <c r="BM64" i="1"/>
  <c r="BM65" i="1"/>
  <c r="BM66" i="1"/>
  <c r="BM67" i="1"/>
  <c r="BM68" i="1"/>
  <c r="BM69" i="1"/>
  <c r="BM8" i="4"/>
  <c r="BM9" i="4"/>
  <c r="BM10" i="4"/>
  <c r="BM11" i="4"/>
  <c r="BM12" i="4"/>
  <c r="BM13" i="4"/>
  <c r="BM16" i="4"/>
  <c r="BM17" i="4"/>
  <c r="BM18" i="4"/>
  <c r="BM19" i="4"/>
  <c r="BM20" i="4"/>
  <c r="BM21" i="4"/>
  <c r="BM22" i="4"/>
  <c r="BM23" i="4"/>
  <c r="BM24" i="4"/>
  <c r="BM25" i="4"/>
  <c r="BM26" i="4"/>
  <c r="BM27" i="4"/>
  <c r="BM28" i="4"/>
  <c r="BM29" i="4"/>
  <c r="BM30" i="4"/>
  <c r="BM31" i="4"/>
  <c r="BM32" i="4"/>
  <c r="BM33" i="4"/>
  <c r="BM34" i="4"/>
  <c r="BM35" i="4"/>
  <c r="BM36" i="4"/>
  <c r="BM37" i="4"/>
  <c r="BM38" i="4"/>
  <c r="BM39" i="4"/>
  <c r="BM40" i="4"/>
  <c r="BM41" i="4"/>
  <c r="BM42" i="4"/>
  <c r="BM43" i="4"/>
  <c r="BM44" i="4"/>
  <c r="BM45" i="4"/>
  <c r="BM46" i="4"/>
  <c r="BM47" i="4"/>
  <c r="BM48" i="4"/>
  <c r="BM49" i="4"/>
  <c r="BM50" i="4"/>
  <c r="BM51" i="4"/>
  <c r="BM52" i="4"/>
  <c r="BM53" i="4"/>
  <c r="BM54" i="4"/>
  <c r="BM55" i="4"/>
  <c r="BM56" i="4"/>
  <c r="BM57" i="4"/>
  <c r="BM58" i="4"/>
  <c r="BM59" i="4"/>
  <c r="BM60" i="4"/>
  <c r="BM61" i="4"/>
  <c r="BM62" i="4"/>
  <c r="BM63" i="4"/>
  <c r="BM64" i="4"/>
  <c r="BM65" i="4"/>
  <c r="BM66" i="4"/>
  <c r="BM67" i="4"/>
  <c r="BM68" i="4"/>
  <c r="BM69" i="4"/>
  <c r="BR8" i="5"/>
  <c r="BR9" i="5"/>
  <c r="BR10" i="5"/>
  <c r="BR11" i="5"/>
  <c r="BR12" i="5"/>
  <c r="BR13" i="5"/>
  <c r="BR16" i="5"/>
  <c r="BR17" i="5"/>
  <c r="BR18" i="5"/>
  <c r="BR19" i="5"/>
  <c r="BR20" i="5"/>
  <c r="BR21" i="5"/>
  <c r="BR22" i="5"/>
  <c r="BR23" i="5"/>
  <c r="BR24" i="5"/>
  <c r="BR25" i="5"/>
  <c r="BR26" i="5"/>
  <c r="BR27" i="5"/>
  <c r="BR28" i="5"/>
  <c r="BR29" i="5"/>
  <c r="BR30" i="5"/>
  <c r="BR31" i="5"/>
  <c r="BR32" i="5"/>
  <c r="BR33" i="5"/>
  <c r="BR34" i="5"/>
  <c r="BR35" i="5"/>
  <c r="BR36" i="5"/>
  <c r="BR37" i="5"/>
  <c r="BR38" i="5"/>
  <c r="BR39" i="5"/>
  <c r="BR40" i="5"/>
  <c r="BR41" i="5"/>
  <c r="BR42" i="5"/>
  <c r="BR43" i="5"/>
  <c r="BR44" i="5"/>
  <c r="BR45" i="5"/>
  <c r="BR46" i="5"/>
  <c r="BR47" i="5"/>
  <c r="BR48" i="5"/>
  <c r="BR49" i="5"/>
  <c r="BR50" i="5"/>
  <c r="BR51" i="5"/>
  <c r="BR52" i="5"/>
  <c r="BR53" i="5"/>
  <c r="BR54" i="5"/>
  <c r="BR55" i="5"/>
  <c r="BR56" i="5"/>
  <c r="BR57" i="5"/>
  <c r="BR58" i="5"/>
  <c r="BR59" i="5"/>
  <c r="BR60" i="5"/>
  <c r="BR61" i="5"/>
  <c r="BR62" i="5"/>
  <c r="BR63" i="5"/>
  <c r="BR64" i="5"/>
  <c r="BR65" i="5"/>
  <c r="BR66" i="5"/>
  <c r="BR67" i="5"/>
  <c r="BR68" i="5"/>
  <c r="BR69" i="5"/>
  <c r="AR9" i="13" l="1"/>
  <c r="AR10" i="13"/>
  <c r="AR11" i="13"/>
  <c r="AR12" i="13"/>
  <c r="AR13" i="13"/>
  <c r="AR14" i="13"/>
  <c r="AR15" i="13"/>
  <c r="AR16" i="13"/>
  <c r="AR17" i="13"/>
  <c r="AR18" i="13"/>
  <c r="AR19" i="13"/>
  <c r="AR20" i="13"/>
  <c r="AR21" i="13"/>
  <c r="AR22" i="13"/>
  <c r="AR8" i="2"/>
  <c r="AR9" i="2"/>
  <c r="AR10" i="2"/>
  <c r="AR11" i="2"/>
  <c r="AR12" i="2"/>
  <c r="AR13" i="2"/>
  <c r="AR14" i="2"/>
  <c r="AR15" i="2"/>
  <c r="AR16" i="2"/>
  <c r="AR17" i="2"/>
  <c r="AR18" i="2"/>
  <c r="AR19" i="2"/>
  <c r="AR20" i="2"/>
  <c r="AR21" i="2"/>
  <c r="AR22" i="2"/>
  <c r="AR23" i="2"/>
  <c r="AR24" i="2"/>
  <c r="AR25" i="2"/>
  <c r="AR26" i="2"/>
  <c r="AR27" i="2"/>
  <c r="AR28" i="2"/>
  <c r="AR29" i="2"/>
  <c r="AR30" i="2"/>
  <c r="AR31" i="2"/>
  <c r="AR32" i="2"/>
  <c r="AR33" i="2"/>
  <c r="AR34" i="2"/>
  <c r="AR35" i="2"/>
  <c r="AR36" i="2"/>
  <c r="AR37" i="2"/>
  <c r="AR38" i="2"/>
  <c r="AR39" i="2"/>
  <c r="AR40" i="2"/>
  <c r="AR41" i="2"/>
  <c r="AR42" i="2"/>
  <c r="AR43" i="2"/>
  <c r="AR44" i="2"/>
  <c r="AR45" i="2"/>
  <c r="AR46" i="2"/>
  <c r="AR47" i="2"/>
  <c r="AR48" i="2"/>
  <c r="AR49" i="2"/>
  <c r="AY8" i="2" l="1"/>
  <c r="BN8" i="4"/>
  <c r="BO8" i="4"/>
  <c r="BP8" i="4"/>
  <c r="BN9" i="4"/>
  <c r="BO9" i="4"/>
  <c r="BP9" i="4"/>
  <c r="BN10" i="4"/>
  <c r="BO10" i="4"/>
  <c r="BP10" i="4"/>
  <c r="BN11" i="4"/>
  <c r="BO11" i="4"/>
  <c r="BP11" i="4"/>
  <c r="BN12" i="4"/>
  <c r="BO12" i="4"/>
  <c r="BP12" i="4"/>
  <c r="BN13" i="4"/>
  <c r="BO13" i="4"/>
  <c r="BP13" i="4"/>
  <c r="BN16" i="4"/>
  <c r="BO16" i="4"/>
  <c r="BP16" i="4"/>
  <c r="BN17" i="4"/>
  <c r="BO17" i="4"/>
  <c r="BP17" i="4"/>
  <c r="BN18" i="4"/>
  <c r="BO18" i="4"/>
  <c r="BP18" i="4"/>
  <c r="BN19" i="4"/>
  <c r="BO19" i="4"/>
  <c r="BP19" i="4"/>
  <c r="BN20" i="4"/>
  <c r="BO20" i="4"/>
  <c r="BP20" i="4"/>
  <c r="BN21" i="4"/>
  <c r="BO21" i="4"/>
  <c r="BP21" i="4"/>
  <c r="BN22" i="4"/>
  <c r="BO22" i="4"/>
  <c r="BP22" i="4"/>
  <c r="BN23" i="4"/>
  <c r="BO23" i="4"/>
  <c r="BP23" i="4"/>
  <c r="BN24" i="4"/>
  <c r="BO24" i="4"/>
  <c r="BP24" i="4"/>
  <c r="BN25" i="4"/>
  <c r="BO25" i="4"/>
  <c r="BP25" i="4"/>
  <c r="BN26" i="4"/>
  <c r="BO26" i="4"/>
  <c r="BP26" i="4"/>
  <c r="BN27" i="4"/>
  <c r="BO27" i="4"/>
  <c r="BP27" i="4"/>
  <c r="BN28" i="4"/>
  <c r="BO28" i="4"/>
  <c r="BP28" i="4"/>
  <c r="BN29" i="4"/>
  <c r="BO29" i="4"/>
  <c r="BP29" i="4"/>
  <c r="BN30" i="4"/>
  <c r="BO30" i="4"/>
  <c r="BP30" i="4"/>
  <c r="BN31" i="4"/>
  <c r="BO31" i="4"/>
  <c r="BP31" i="4"/>
  <c r="BN32" i="4"/>
  <c r="BO32" i="4"/>
  <c r="BP32" i="4"/>
  <c r="BN33" i="4"/>
  <c r="BO33" i="4"/>
  <c r="BP33" i="4"/>
  <c r="BN34" i="4"/>
  <c r="BO34" i="4"/>
  <c r="BP34" i="4"/>
  <c r="BN35" i="4"/>
  <c r="BO35" i="4"/>
  <c r="BP35" i="4"/>
  <c r="BN36" i="4"/>
  <c r="BO36" i="4"/>
  <c r="BP36" i="4"/>
  <c r="BN37" i="4"/>
  <c r="BO37" i="4"/>
  <c r="BP37" i="4"/>
  <c r="BN38" i="4"/>
  <c r="BO38" i="4"/>
  <c r="BP38" i="4"/>
  <c r="BN39" i="4"/>
  <c r="BO39" i="4"/>
  <c r="BP39" i="4"/>
  <c r="BN40" i="4"/>
  <c r="BO40" i="4"/>
  <c r="BP40" i="4"/>
  <c r="BN41" i="4"/>
  <c r="BO41" i="4"/>
  <c r="BP41" i="4"/>
  <c r="BN42" i="4"/>
  <c r="BO42" i="4"/>
  <c r="BP42" i="4"/>
  <c r="BN43" i="4"/>
  <c r="BO43" i="4"/>
  <c r="BP43" i="4"/>
  <c r="BN44" i="4"/>
  <c r="BO44" i="4"/>
  <c r="BP44" i="4"/>
  <c r="BN45" i="4"/>
  <c r="BO45" i="4"/>
  <c r="BP45" i="4"/>
  <c r="BN46" i="4"/>
  <c r="BO46" i="4"/>
  <c r="BP46" i="4"/>
  <c r="BN47" i="4"/>
  <c r="BO47" i="4"/>
  <c r="BP47" i="4"/>
  <c r="BN48" i="4"/>
  <c r="BO48" i="4"/>
  <c r="BP48" i="4"/>
  <c r="BN49" i="4"/>
  <c r="BO49" i="4"/>
  <c r="BP49" i="4"/>
  <c r="BN50" i="4"/>
  <c r="BO50" i="4"/>
  <c r="BP50" i="4"/>
  <c r="BN51" i="4"/>
  <c r="BO51" i="4"/>
  <c r="BP51" i="4"/>
  <c r="BN52" i="4"/>
  <c r="BO52" i="4"/>
  <c r="BP52" i="4"/>
  <c r="BN53" i="4"/>
  <c r="BO53" i="4"/>
  <c r="BP53" i="4"/>
  <c r="BN54" i="4"/>
  <c r="BO54" i="4"/>
  <c r="BP54" i="4"/>
  <c r="BN55" i="4"/>
  <c r="BO55" i="4"/>
  <c r="BP55" i="4"/>
  <c r="BN56" i="4"/>
  <c r="BO56" i="4"/>
  <c r="BP56" i="4"/>
  <c r="BN57" i="4"/>
  <c r="BO57" i="4"/>
  <c r="BP57" i="4"/>
  <c r="BN58" i="4"/>
  <c r="BO58" i="4"/>
  <c r="BP58" i="4"/>
  <c r="BN59" i="4"/>
  <c r="BO59" i="4"/>
  <c r="BP59" i="4"/>
  <c r="BN60" i="4"/>
  <c r="BO60" i="4"/>
  <c r="BP60" i="4"/>
  <c r="BN61" i="4"/>
  <c r="BO61" i="4"/>
  <c r="BP61" i="4"/>
  <c r="BN62" i="4"/>
  <c r="BO62" i="4"/>
  <c r="BP62" i="4"/>
  <c r="BN63" i="4"/>
  <c r="BO63" i="4"/>
  <c r="BP63" i="4"/>
  <c r="BN64" i="4"/>
  <c r="BO64" i="4"/>
  <c r="BP64" i="4"/>
  <c r="BN65" i="4"/>
  <c r="BO65" i="4"/>
  <c r="BP65" i="4"/>
  <c r="BN66" i="4"/>
  <c r="BO66" i="4"/>
  <c r="BP66" i="4"/>
  <c r="BN67" i="4"/>
  <c r="BO67" i="4"/>
  <c r="BP67" i="4"/>
  <c r="BN68" i="4"/>
  <c r="BO68" i="4"/>
  <c r="BP68" i="4"/>
  <c r="BN69" i="4"/>
  <c r="BO69" i="4"/>
  <c r="BP69" i="4"/>
  <c r="BQ8" i="4"/>
  <c r="BN8" i="1"/>
  <c r="BO8" i="1"/>
  <c r="BP8" i="1"/>
  <c r="BN9" i="1"/>
  <c r="BO9" i="1"/>
  <c r="BP9" i="1"/>
  <c r="BN10" i="1"/>
  <c r="BO10" i="1"/>
  <c r="BP10" i="1"/>
  <c r="BN11" i="1"/>
  <c r="BO11" i="1"/>
  <c r="BP11" i="1"/>
  <c r="BN12" i="1"/>
  <c r="BO12" i="1"/>
  <c r="BP12" i="1"/>
  <c r="BN13" i="1"/>
  <c r="BO13" i="1"/>
  <c r="BP13" i="1"/>
  <c r="BN16" i="1"/>
  <c r="BO16" i="1"/>
  <c r="BP16" i="1"/>
  <c r="BN17" i="1"/>
  <c r="BO17" i="1"/>
  <c r="BP17" i="1"/>
  <c r="BN18" i="1"/>
  <c r="BO18" i="1"/>
  <c r="BP18" i="1"/>
  <c r="BN19" i="1"/>
  <c r="BO19" i="1"/>
  <c r="BP19" i="1"/>
  <c r="BN20" i="1"/>
  <c r="BO20" i="1"/>
  <c r="BP20" i="1"/>
  <c r="BN21" i="1"/>
  <c r="BO21" i="1"/>
  <c r="BP21" i="1"/>
  <c r="BN22" i="1"/>
  <c r="BO22" i="1"/>
  <c r="BP22" i="1"/>
  <c r="BN23" i="1"/>
  <c r="BO23" i="1"/>
  <c r="BP23" i="1"/>
  <c r="BN24" i="1"/>
  <c r="BO24" i="1"/>
  <c r="BP24" i="1"/>
  <c r="BN25" i="1"/>
  <c r="BO25" i="1"/>
  <c r="BP25" i="1"/>
  <c r="BN26" i="1"/>
  <c r="BO26" i="1"/>
  <c r="BP26" i="1"/>
  <c r="BN27" i="1"/>
  <c r="BO27" i="1"/>
  <c r="BP27" i="1"/>
  <c r="BN28" i="1"/>
  <c r="BO28" i="1"/>
  <c r="BP28" i="1"/>
  <c r="BN29" i="1"/>
  <c r="BO29" i="1"/>
  <c r="BP29" i="1"/>
  <c r="BN30" i="1"/>
  <c r="BO30" i="1"/>
  <c r="BP30" i="1"/>
  <c r="BN31" i="1"/>
  <c r="BO31" i="1"/>
  <c r="BP31" i="1"/>
  <c r="BN32" i="1"/>
  <c r="BO32" i="1"/>
  <c r="BP32" i="1"/>
  <c r="BN33" i="1"/>
  <c r="BO33" i="1"/>
  <c r="BP33" i="1"/>
  <c r="BN34" i="1"/>
  <c r="BO34" i="1"/>
  <c r="BP34" i="1"/>
  <c r="BN35" i="1"/>
  <c r="BO35" i="1"/>
  <c r="BP35" i="1"/>
  <c r="BN36" i="1"/>
  <c r="BO36" i="1"/>
  <c r="BP36" i="1"/>
  <c r="BN37" i="1"/>
  <c r="BO37" i="1"/>
  <c r="BP37" i="1"/>
  <c r="BN38" i="1"/>
  <c r="BO38" i="1"/>
  <c r="BP38" i="1"/>
  <c r="BN39" i="1"/>
  <c r="BO39" i="1"/>
  <c r="BP39" i="1"/>
  <c r="BN40" i="1"/>
  <c r="BO40" i="1"/>
  <c r="BP40" i="1"/>
  <c r="BN41" i="1"/>
  <c r="BO41" i="1"/>
  <c r="BP41" i="1"/>
  <c r="BN42" i="1"/>
  <c r="BO42" i="1"/>
  <c r="BP42" i="1"/>
  <c r="BN43" i="1"/>
  <c r="BO43" i="1"/>
  <c r="BP43" i="1"/>
  <c r="BN44" i="1"/>
  <c r="BO44" i="1"/>
  <c r="BP44" i="1"/>
  <c r="BN45" i="1"/>
  <c r="BO45" i="1"/>
  <c r="BP45" i="1"/>
  <c r="BN46" i="1"/>
  <c r="BO46" i="1"/>
  <c r="BP46" i="1"/>
  <c r="BN47" i="1"/>
  <c r="BO47" i="1"/>
  <c r="BP47" i="1"/>
  <c r="BN48" i="1"/>
  <c r="BO48" i="1"/>
  <c r="BP48" i="1"/>
  <c r="BN49" i="1"/>
  <c r="BO49" i="1"/>
  <c r="BP49" i="1"/>
  <c r="BN50" i="1"/>
  <c r="BO50" i="1"/>
  <c r="BP50" i="1"/>
  <c r="BN51" i="1"/>
  <c r="BO51" i="1"/>
  <c r="BP51" i="1"/>
  <c r="BN52" i="1"/>
  <c r="BO52" i="1"/>
  <c r="BP52" i="1"/>
  <c r="BN53" i="1"/>
  <c r="BO53" i="1"/>
  <c r="BP53" i="1"/>
  <c r="BN54" i="1"/>
  <c r="BO54" i="1"/>
  <c r="BP54" i="1"/>
  <c r="BN55" i="1"/>
  <c r="BO55" i="1"/>
  <c r="BP55" i="1"/>
  <c r="BN56" i="1"/>
  <c r="BO56" i="1"/>
  <c r="BP56" i="1"/>
  <c r="BN57" i="1"/>
  <c r="BO57" i="1"/>
  <c r="BP57" i="1"/>
  <c r="BN58" i="1"/>
  <c r="BO58" i="1"/>
  <c r="BP58" i="1"/>
  <c r="BN59" i="1"/>
  <c r="BO59" i="1"/>
  <c r="BP59" i="1"/>
  <c r="BN60" i="1"/>
  <c r="BO60" i="1"/>
  <c r="BP60" i="1"/>
  <c r="BN61" i="1"/>
  <c r="BO61" i="1"/>
  <c r="BP61" i="1"/>
  <c r="BN62" i="1"/>
  <c r="BO62" i="1"/>
  <c r="BP62" i="1"/>
  <c r="BN63" i="1"/>
  <c r="BO63" i="1"/>
  <c r="BP63" i="1"/>
  <c r="BN64" i="1"/>
  <c r="BO64" i="1"/>
  <c r="BP64" i="1"/>
  <c r="BN65" i="1"/>
  <c r="BO65" i="1"/>
  <c r="BP65" i="1"/>
  <c r="BN66" i="1"/>
  <c r="BO66" i="1"/>
  <c r="BP66" i="1"/>
  <c r="BN67" i="1"/>
  <c r="BO67" i="1"/>
  <c r="BP67" i="1"/>
  <c r="BN68" i="1"/>
  <c r="BO68" i="1"/>
  <c r="BP68" i="1"/>
  <c r="BN69" i="1"/>
  <c r="BO69" i="1"/>
  <c r="BP69" i="1"/>
  <c r="J74" i="11"/>
  <c r="J73" i="11"/>
  <c r="J72" i="11"/>
  <c r="J71" i="11"/>
  <c r="J70" i="11"/>
  <c r="J69" i="11"/>
  <c r="J68" i="11"/>
  <c r="J67" i="11"/>
  <c r="J66" i="11"/>
  <c r="J65" i="11"/>
  <c r="J64" i="11"/>
  <c r="J63" i="11"/>
  <c r="J62" i="11"/>
  <c r="J61" i="11"/>
  <c r="J60" i="11"/>
  <c r="J59" i="11"/>
  <c r="J58" i="11"/>
  <c r="J57" i="11"/>
  <c r="J56" i="11"/>
  <c r="J55" i="11"/>
  <c r="J54" i="11"/>
  <c r="J53" i="11"/>
  <c r="J52" i="11"/>
  <c r="J51" i="11"/>
  <c r="J50" i="11"/>
  <c r="J49" i="11"/>
  <c r="J48" i="11"/>
  <c r="J47" i="11"/>
  <c r="J46" i="11"/>
  <c r="J45" i="11"/>
  <c r="J44" i="11"/>
  <c r="J43" i="11"/>
  <c r="J42" i="11"/>
  <c r="J41" i="11"/>
  <c r="J40" i="11"/>
  <c r="J39" i="11"/>
  <c r="J38" i="11"/>
  <c r="J37" i="11"/>
  <c r="J36" i="11"/>
  <c r="J35" i="11"/>
  <c r="J34" i="11"/>
  <c r="J33" i="11"/>
  <c r="J32" i="11"/>
  <c r="J31" i="11"/>
  <c r="J30" i="11"/>
  <c r="J29" i="11"/>
  <c r="J28" i="11"/>
  <c r="J27" i="11"/>
  <c r="J26" i="11"/>
  <c r="J25" i="11"/>
  <c r="J24" i="11"/>
  <c r="J23" i="11"/>
  <c r="J21" i="11"/>
  <c r="J20" i="11"/>
  <c r="J19" i="11"/>
  <c r="J18" i="11"/>
  <c r="J17" i="11"/>
  <c r="J15" i="11"/>
  <c r="BS8" i="5"/>
  <c r="BS9" i="5"/>
  <c r="BS10" i="5"/>
  <c r="BS11" i="5"/>
  <c r="BS12" i="5"/>
  <c r="BS13" i="5"/>
  <c r="BS16" i="5"/>
  <c r="BS17" i="5"/>
  <c r="BS18" i="5"/>
  <c r="BS19" i="5"/>
  <c r="BS20" i="5"/>
  <c r="BS21" i="5"/>
  <c r="BS22" i="5"/>
  <c r="BS23" i="5"/>
  <c r="BS24" i="5"/>
  <c r="BS25" i="5"/>
  <c r="BS26" i="5"/>
  <c r="BS27" i="5"/>
  <c r="BS28" i="5"/>
  <c r="BS29" i="5"/>
  <c r="BS30" i="5"/>
  <c r="BS31" i="5"/>
  <c r="BS32" i="5"/>
  <c r="BS33" i="5"/>
  <c r="BS34" i="5"/>
  <c r="BS35" i="5"/>
  <c r="BS36" i="5"/>
  <c r="BS37" i="5"/>
  <c r="BS38" i="5"/>
  <c r="BS39" i="5"/>
  <c r="BS40" i="5"/>
  <c r="BS41" i="5"/>
  <c r="BS42" i="5"/>
  <c r="BS43" i="5"/>
  <c r="BS44" i="5"/>
  <c r="BS45" i="5"/>
  <c r="BS46" i="5"/>
  <c r="BS47" i="5"/>
  <c r="BS48" i="5"/>
  <c r="BS49" i="5"/>
  <c r="BS50" i="5"/>
  <c r="BS51" i="5"/>
  <c r="BS52" i="5"/>
  <c r="BS53" i="5"/>
  <c r="BS54" i="5"/>
  <c r="BS55" i="5"/>
  <c r="BS56" i="5"/>
  <c r="BS57" i="5"/>
  <c r="BS58" i="5"/>
  <c r="BS59" i="5"/>
  <c r="BS60" i="5"/>
  <c r="BS61" i="5"/>
  <c r="BS62" i="5"/>
  <c r="BS63" i="5"/>
  <c r="BS64" i="5"/>
  <c r="BS65" i="5"/>
  <c r="BS66" i="5"/>
  <c r="BS67" i="5"/>
  <c r="BS68" i="5"/>
  <c r="BS69" i="5"/>
  <c r="P77" i="11" l="1"/>
  <c r="O77" i="11"/>
  <c r="N77" i="11"/>
  <c r="L77" i="11"/>
  <c r="G77" i="11"/>
  <c r="F77" i="11"/>
  <c r="E77" i="11"/>
  <c r="D77" i="11"/>
  <c r="P76" i="11"/>
  <c r="O76" i="11"/>
  <c r="N76" i="11"/>
  <c r="M76" i="11"/>
  <c r="G76" i="11"/>
  <c r="F76" i="11"/>
  <c r="E76" i="11"/>
  <c r="D76" i="11"/>
  <c r="P74" i="11"/>
  <c r="O74" i="11"/>
  <c r="N74" i="11"/>
  <c r="M74" i="11"/>
  <c r="L74" i="11"/>
  <c r="K74" i="11"/>
  <c r="G74" i="11"/>
  <c r="F74" i="11"/>
  <c r="E74" i="11"/>
  <c r="D74" i="11"/>
  <c r="P73" i="11"/>
  <c r="O73" i="11"/>
  <c r="N73" i="11"/>
  <c r="M73" i="11"/>
  <c r="L73" i="11"/>
  <c r="K73" i="11"/>
  <c r="G73" i="11"/>
  <c r="F73" i="11"/>
  <c r="E73" i="11"/>
  <c r="D73" i="11"/>
  <c r="P72" i="11"/>
  <c r="O72" i="11"/>
  <c r="N72" i="11"/>
  <c r="M72" i="11"/>
  <c r="L72" i="11"/>
  <c r="K72" i="11"/>
  <c r="G72" i="11"/>
  <c r="F72" i="11"/>
  <c r="E72" i="11"/>
  <c r="D72" i="11"/>
  <c r="P71" i="11"/>
  <c r="O71" i="11"/>
  <c r="N71" i="11"/>
  <c r="M71" i="11"/>
  <c r="L71" i="11"/>
  <c r="K71" i="11"/>
  <c r="G71" i="11"/>
  <c r="F71" i="11"/>
  <c r="E71" i="11"/>
  <c r="D71" i="11"/>
  <c r="P70" i="11"/>
  <c r="O70" i="11"/>
  <c r="N70" i="11"/>
  <c r="M70" i="11"/>
  <c r="L70" i="11"/>
  <c r="K70" i="11"/>
  <c r="G70" i="11"/>
  <c r="F70" i="11"/>
  <c r="E70" i="11"/>
  <c r="D70" i="11"/>
  <c r="P69" i="11"/>
  <c r="O69" i="11"/>
  <c r="N69" i="11"/>
  <c r="M69" i="11"/>
  <c r="L69" i="11"/>
  <c r="K69" i="11"/>
  <c r="G69" i="11"/>
  <c r="F69" i="11"/>
  <c r="E69" i="11"/>
  <c r="D69" i="11"/>
  <c r="P68" i="11"/>
  <c r="O68" i="11"/>
  <c r="N68" i="11"/>
  <c r="M68" i="11"/>
  <c r="L68" i="11"/>
  <c r="K68" i="11"/>
  <c r="G68" i="11"/>
  <c r="F68" i="11"/>
  <c r="E68" i="11"/>
  <c r="D68" i="11"/>
  <c r="P67" i="11"/>
  <c r="O67" i="11"/>
  <c r="N67" i="11"/>
  <c r="M67" i="11"/>
  <c r="L67" i="11"/>
  <c r="K67" i="11"/>
  <c r="G67" i="11"/>
  <c r="F67" i="11"/>
  <c r="E67" i="11"/>
  <c r="D67" i="11"/>
  <c r="P66" i="11"/>
  <c r="O66" i="11"/>
  <c r="N66" i="11"/>
  <c r="M66" i="11"/>
  <c r="L66" i="11"/>
  <c r="K66" i="11"/>
  <c r="G66" i="11"/>
  <c r="F66" i="11"/>
  <c r="E66" i="11"/>
  <c r="D66" i="11"/>
  <c r="P65" i="11"/>
  <c r="O65" i="11"/>
  <c r="N65" i="11"/>
  <c r="M65" i="11"/>
  <c r="L65" i="11"/>
  <c r="K65" i="11"/>
  <c r="G65" i="11"/>
  <c r="F65" i="11"/>
  <c r="E65" i="11"/>
  <c r="D65" i="11"/>
  <c r="P64" i="11"/>
  <c r="O64" i="11"/>
  <c r="N64" i="11"/>
  <c r="M64" i="11"/>
  <c r="L64" i="11"/>
  <c r="K64" i="11"/>
  <c r="G64" i="11"/>
  <c r="F64" i="11"/>
  <c r="E64" i="11"/>
  <c r="D64" i="11"/>
  <c r="P63" i="11"/>
  <c r="O63" i="11"/>
  <c r="N63" i="11"/>
  <c r="M63" i="11"/>
  <c r="L63" i="11"/>
  <c r="K63" i="11"/>
  <c r="G63" i="11"/>
  <c r="F63" i="11"/>
  <c r="E63" i="11"/>
  <c r="D63" i="11"/>
  <c r="P62" i="11"/>
  <c r="O62" i="11"/>
  <c r="N62" i="11"/>
  <c r="M62" i="11"/>
  <c r="L62" i="11"/>
  <c r="K62" i="11"/>
  <c r="G62" i="11"/>
  <c r="F62" i="11"/>
  <c r="E62" i="11"/>
  <c r="D62" i="11"/>
  <c r="P61" i="11"/>
  <c r="O61" i="11"/>
  <c r="N61" i="11"/>
  <c r="M61" i="11"/>
  <c r="L61" i="11"/>
  <c r="K61" i="11"/>
  <c r="G61" i="11"/>
  <c r="F61" i="11"/>
  <c r="E61" i="11"/>
  <c r="D61" i="11"/>
  <c r="P60" i="11"/>
  <c r="O60" i="11"/>
  <c r="N60" i="11"/>
  <c r="M60" i="11"/>
  <c r="L60" i="11"/>
  <c r="K60" i="11"/>
  <c r="G60" i="11"/>
  <c r="F60" i="11"/>
  <c r="E60" i="11"/>
  <c r="D60" i="11"/>
  <c r="P59" i="11"/>
  <c r="O59" i="11"/>
  <c r="N59" i="11"/>
  <c r="M59" i="11"/>
  <c r="L59" i="11"/>
  <c r="K59" i="11"/>
  <c r="G59" i="11"/>
  <c r="F59" i="11"/>
  <c r="E59" i="11"/>
  <c r="D59" i="11"/>
  <c r="P58" i="11"/>
  <c r="O58" i="11"/>
  <c r="N58" i="11"/>
  <c r="M58" i="11"/>
  <c r="L58" i="11"/>
  <c r="K58" i="11"/>
  <c r="G58" i="11"/>
  <c r="F58" i="11"/>
  <c r="E58" i="11"/>
  <c r="D58" i="11"/>
  <c r="P57" i="11"/>
  <c r="O57" i="11"/>
  <c r="N57" i="11"/>
  <c r="M57" i="11"/>
  <c r="L57" i="11"/>
  <c r="K57" i="11"/>
  <c r="G57" i="11"/>
  <c r="F57" i="11"/>
  <c r="E57" i="11"/>
  <c r="D57" i="11"/>
  <c r="P56" i="11"/>
  <c r="O56" i="11"/>
  <c r="N56" i="11"/>
  <c r="M56" i="11"/>
  <c r="L56" i="11"/>
  <c r="K56" i="11"/>
  <c r="G56" i="11"/>
  <c r="F56" i="11"/>
  <c r="E56" i="11"/>
  <c r="D56" i="11"/>
  <c r="P55" i="11"/>
  <c r="O55" i="11"/>
  <c r="N55" i="11"/>
  <c r="M55" i="11"/>
  <c r="L55" i="11"/>
  <c r="K55" i="11"/>
  <c r="G55" i="11"/>
  <c r="F55" i="11"/>
  <c r="E55" i="11"/>
  <c r="D55" i="11"/>
  <c r="P54" i="11"/>
  <c r="O54" i="11"/>
  <c r="N54" i="11"/>
  <c r="M54" i="11"/>
  <c r="L54" i="11"/>
  <c r="K54" i="11"/>
  <c r="G54" i="11"/>
  <c r="F54" i="11"/>
  <c r="E54" i="11"/>
  <c r="D54" i="11"/>
  <c r="P53" i="11"/>
  <c r="O53" i="11"/>
  <c r="N53" i="11"/>
  <c r="M53" i="11"/>
  <c r="L53" i="11"/>
  <c r="K53" i="11"/>
  <c r="G53" i="11"/>
  <c r="F53" i="11"/>
  <c r="E53" i="11"/>
  <c r="D53" i="11"/>
  <c r="P52" i="11"/>
  <c r="O52" i="11"/>
  <c r="N52" i="11"/>
  <c r="M52" i="11"/>
  <c r="L52" i="11"/>
  <c r="K52" i="11"/>
  <c r="G52" i="11"/>
  <c r="F52" i="11"/>
  <c r="E52" i="11"/>
  <c r="D52" i="11"/>
  <c r="P51" i="11"/>
  <c r="O51" i="11"/>
  <c r="N51" i="11"/>
  <c r="M51" i="11"/>
  <c r="L51" i="11"/>
  <c r="K51" i="11"/>
  <c r="G51" i="11"/>
  <c r="F51" i="11"/>
  <c r="E51" i="11"/>
  <c r="D51" i="11"/>
  <c r="P50" i="11"/>
  <c r="O50" i="11"/>
  <c r="N50" i="11"/>
  <c r="M50" i="11"/>
  <c r="L50" i="11"/>
  <c r="K50" i="11"/>
  <c r="G50" i="11"/>
  <c r="F50" i="11"/>
  <c r="E50" i="11"/>
  <c r="D50" i="11"/>
  <c r="P49" i="11"/>
  <c r="O49" i="11"/>
  <c r="N49" i="11"/>
  <c r="M49" i="11"/>
  <c r="L49" i="11"/>
  <c r="K49" i="11"/>
  <c r="G49" i="11"/>
  <c r="F49" i="11"/>
  <c r="E49" i="11"/>
  <c r="D49" i="11"/>
  <c r="P48" i="11"/>
  <c r="O48" i="11"/>
  <c r="N48" i="11"/>
  <c r="M48" i="11"/>
  <c r="L48" i="11"/>
  <c r="K48" i="11"/>
  <c r="G48" i="11"/>
  <c r="F48" i="11"/>
  <c r="E48" i="11"/>
  <c r="D48" i="11"/>
  <c r="P47" i="11"/>
  <c r="O47" i="11"/>
  <c r="N47" i="11"/>
  <c r="M47" i="11"/>
  <c r="L47" i="11"/>
  <c r="K47" i="11"/>
  <c r="G47" i="11"/>
  <c r="F47" i="11"/>
  <c r="E47" i="11"/>
  <c r="D47" i="11"/>
  <c r="P46" i="11"/>
  <c r="O46" i="11"/>
  <c r="N46" i="11"/>
  <c r="M46" i="11"/>
  <c r="L46" i="11"/>
  <c r="K46" i="11"/>
  <c r="G46" i="11"/>
  <c r="F46" i="11"/>
  <c r="E46" i="11"/>
  <c r="D46" i="11"/>
  <c r="P45" i="11"/>
  <c r="O45" i="11"/>
  <c r="N45" i="11"/>
  <c r="M45" i="11"/>
  <c r="L45" i="11"/>
  <c r="K45" i="11"/>
  <c r="G45" i="11"/>
  <c r="F45" i="11"/>
  <c r="E45" i="11"/>
  <c r="D45" i="11"/>
  <c r="P44" i="11"/>
  <c r="O44" i="11"/>
  <c r="N44" i="11"/>
  <c r="M44" i="11"/>
  <c r="L44" i="11"/>
  <c r="K44" i="11"/>
  <c r="G44" i="11"/>
  <c r="F44" i="11"/>
  <c r="E44" i="11"/>
  <c r="D44" i="11"/>
  <c r="P43" i="11"/>
  <c r="O43" i="11"/>
  <c r="N43" i="11"/>
  <c r="M43" i="11"/>
  <c r="L43" i="11"/>
  <c r="K43" i="11"/>
  <c r="G43" i="11"/>
  <c r="F43" i="11"/>
  <c r="E43" i="11"/>
  <c r="D43" i="11"/>
  <c r="P42" i="11"/>
  <c r="O42" i="11"/>
  <c r="N42" i="11"/>
  <c r="M42" i="11"/>
  <c r="L42" i="11"/>
  <c r="K42" i="11"/>
  <c r="G42" i="11"/>
  <c r="F42" i="11"/>
  <c r="E42" i="11"/>
  <c r="D42" i="11"/>
  <c r="P41" i="11"/>
  <c r="O41" i="11"/>
  <c r="N41" i="11"/>
  <c r="M41" i="11"/>
  <c r="L41" i="11"/>
  <c r="K41" i="11"/>
  <c r="G41" i="11"/>
  <c r="F41" i="11"/>
  <c r="E41" i="11"/>
  <c r="D41" i="11"/>
  <c r="P40" i="11"/>
  <c r="O40" i="11"/>
  <c r="N40" i="11"/>
  <c r="M40" i="11"/>
  <c r="L40" i="11"/>
  <c r="K40" i="11"/>
  <c r="G40" i="11"/>
  <c r="F40" i="11"/>
  <c r="E40" i="11"/>
  <c r="D40" i="11"/>
  <c r="P39" i="11"/>
  <c r="O39" i="11"/>
  <c r="N39" i="11"/>
  <c r="M39" i="11"/>
  <c r="L39" i="11"/>
  <c r="K39" i="11"/>
  <c r="G39" i="11"/>
  <c r="F39" i="11"/>
  <c r="E39" i="11"/>
  <c r="D39" i="11"/>
  <c r="P38" i="11"/>
  <c r="O38" i="11"/>
  <c r="N38" i="11"/>
  <c r="M38" i="11"/>
  <c r="L38" i="11"/>
  <c r="K38" i="11"/>
  <c r="G38" i="11"/>
  <c r="F38" i="11"/>
  <c r="E38" i="11"/>
  <c r="D38" i="11"/>
  <c r="P37" i="11"/>
  <c r="O37" i="11"/>
  <c r="N37" i="11"/>
  <c r="M37" i="11"/>
  <c r="L37" i="11"/>
  <c r="K37" i="11"/>
  <c r="G37" i="11"/>
  <c r="F37" i="11"/>
  <c r="E37" i="11"/>
  <c r="D37" i="11"/>
  <c r="P36" i="11"/>
  <c r="O36" i="11"/>
  <c r="N36" i="11"/>
  <c r="M36" i="11"/>
  <c r="L36" i="11"/>
  <c r="K36" i="11"/>
  <c r="G36" i="11"/>
  <c r="F36" i="11"/>
  <c r="E36" i="11"/>
  <c r="D36" i="11"/>
  <c r="P35" i="11"/>
  <c r="O35" i="11"/>
  <c r="N35" i="11"/>
  <c r="M35" i="11"/>
  <c r="L35" i="11"/>
  <c r="K35" i="11"/>
  <c r="G35" i="11"/>
  <c r="F35" i="11"/>
  <c r="E35" i="11"/>
  <c r="D35" i="11"/>
  <c r="P34" i="11"/>
  <c r="O34" i="11"/>
  <c r="N34" i="11"/>
  <c r="M34" i="11"/>
  <c r="L34" i="11"/>
  <c r="K34" i="11"/>
  <c r="G34" i="11"/>
  <c r="F34" i="11"/>
  <c r="E34" i="11"/>
  <c r="D34" i="11"/>
  <c r="P33" i="11"/>
  <c r="O33" i="11"/>
  <c r="N33" i="11"/>
  <c r="M33" i="11"/>
  <c r="L33" i="11"/>
  <c r="K33" i="11"/>
  <c r="G33" i="11"/>
  <c r="F33" i="11"/>
  <c r="E33" i="11"/>
  <c r="D33" i="11"/>
  <c r="P32" i="11"/>
  <c r="O32" i="11"/>
  <c r="N32" i="11"/>
  <c r="M32" i="11"/>
  <c r="L32" i="11"/>
  <c r="K32" i="11"/>
  <c r="G32" i="11"/>
  <c r="F32" i="11"/>
  <c r="E32" i="11"/>
  <c r="D32" i="11"/>
  <c r="P31" i="11"/>
  <c r="O31" i="11"/>
  <c r="N31" i="11"/>
  <c r="M31" i="11"/>
  <c r="L31" i="11"/>
  <c r="K31" i="11"/>
  <c r="G31" i="11"/>
  <c r="F31" i="11"/>
  <c r="E31" i="11"/>
  <c r="D31" i="11"/>
  <c r="P30" i="11"/>
  <c r="O30" i="11"/>
  <c r="N30" i="11"/>
  <c r="M30" i="11"/>
  <c r="L30" i="11"/>
  <c r="K30" i="11"/>
  <c r="G30" i="11"/>
  <c r="F30" i="11"/>
  <c r="E30" i="11"/>
  <c r="D30" i="11"/>
  <c r="P29" i="11"/>
  <c r="O29" i="11"/>
  <c r="N29" i="11"/>
  <c r="M29" i="11"/>
  <c r="L29" i="11"/>
  <c r="K29" i="11"/>
  <c r="G29" i="11"/>
  <c r="F29" i="11"/>
  <c r="E29" i="11"/>
  <c r="D29" i="11"/>
  <c r="P28" i="11"/>
  <c r="O28" i="11"/>
  <c r="N28" i="11"/>
  <c r="M28" i="11"/>
  <c r="L28" i="11"/>
  <c r="K28" i="11"/>
  <c r="G28" i="11"/>
  <c r="F28" i="11"/>
  <c r="E28" i="11"/>
  <c r="D28" i="11"/>
  <c r="P27" i="11"/>
  <c r="O27" i="11"/>
  <c r="N27" i="11"/>
  <c r="M27" i="11"/>
  <c r="L27" i="11"/>
  <c r="K27" i="11"/>
  <c r="G27" i="11"/>
  <c r="F27" i="11"/>
  <c r="E27" i="11"/>
  <c r="D27" i="11"/>
  <c r="P26" i="11"/>
  <c r="O26" i="11"/>
  <c r="N26" i="11"/>
  <c r="M26" i="11"/>
  <c r="L26" i="11"/>
  <c r="K26" i="11"/>
  <c r="G26" i="11"/>
  <c r="F26" i="11"/>
  <c r="E26" i="11"/>
  <c r="D26" i="11"/>
  <c r="P25" i="11"/>
  <c r="O25" i="11"/>
  <c r="N25" i="11"/>
  <c r="M25" i="11"/>
  <c r="L25" i="11"/>
  <c r="K25" i="11"/>
  <c r="G25" i="11"/>
  <c r="F25" i="11"/>
  <c r="E25" i="11"/>
  <c r="D25" i="11"/>
  <c r="P24" i="11"/>
  <c r="O24" i="11"/>
  <c r="N24" i="11"/>
  <c r="M24" i="11"/>
  <c r="L24" i="11"/>
  <c r="K24" i="11"/>
  <c r="G24" i="11"/>
  <c r="F24" i="11"/>
  <c r="E24" i="11"/>
  <c r="D24" i="11"/>
  <c r="P23" i="11"/>
  <c r="O23" i="11"/>
  <c r="N23" i="11"/>
  <c r="M23" i="11"/>
  <c r="L23" i="11"/>
  <c r="K23" i="11"/>
  <c r="G23" i="11"/>
  <c r="F23" i="11"/>
  <c r="E23" i="11"/>
  <c r="D23" i="11"/>
  <c r="P21" i="11"/>
  <c r="O21" i="11"/>
  <c r="N21" i="11"/>
  <c r="M21" i="11"/>
  <c r="L21" i="11"/>
  <c r="K21" i="11"/>
  <c r="G21" i="11"/>
  <c r="F21" i="11"/>
  <c r="E21" i="11"/>
  <c r="D21" i="11"/>
  <c r="P20" i="11"/>
  <c r="O20" i="11"/>
  <c r="N20" i="11"/>
  <c r="M20" i="11"/>
  <c r="L20" i="11"/>
  <c r="K20" i="11"/>
  <c r="G20" i="11"/>
  <c r="F20" i="11"/>
  <c r="E20" i="11"/>
  <c r="D20" i="11"/>
  <c r="P19" i="11"/>
  <c r="O19" i="11"/>
  <c r="N19" i="11"/>
  <c r="M19" i="11"/>
  <c r="L19" i="11"/>
  <c r="K19" i="11"/>
  <c r="G19" i="11"/>
  <c r="F19" i="11"/>
  <c r="E19" i="11"/>
  <c r="D19" i="11"/>
  <c r="P18" i="11"/>
  <c r="O18" i="11"/>
  <c r="N18" i="11"/>
  <c r="M18" i="11"/>
  <c r="L18" i="11"/>
  <c r="K18" i="11"/>
  <c r="G18" i="11"/>
  <c r="F18" i="11"/>
  <c r="E18" i="11"/>
  <c r="D18" i="11"/>
  <c r="P17" i="11"/>
  <c r="O17" i="11"/>
  <c r="N17" i="11"/>
  <c r="M17" i="11"/>
  <c r="L17" i="11"/>
  <c r="K17" i="11"/>
  <c r="G17" i="11"/>
  <c r="F17" i="11"/>
  <c r="E17" i="11"/>
  <c r="D17" i="11"/>
  <c r="P15" i="11"/>
  <c r="O15" i="11"/>
  <c r="N15" i="11"/>
  <c r="M15" i="11"/>
  <c r="L15" i="11"/>
  <c r="K15" i="11"/>
  <c r="G15" i="11"/>
  <c r="F15" i="11"/>
  <c r="E15" i="11"/>
  <c r="D15" i="11"/>
  <c r="K12" i="8" l="1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47" i="8"/>
  <c r="K48" i="8"/>
  <c r="K49" i="8"/>
  <c r="K50" i="8"/>
  <c r="K51" i="8"/>
  <c r="K52" i="8"/>
  <c r="K11" i="8"/>
  <c r="J77" i="9" l="1"/>
  <c r="J76" i="9"/>
  <c r="J24" i="9"/>
  <c r="J25" i="9"/>
  <c r="J26" i="9"/>
  <c r="J27" i="9"/>
  <c r="J28" i="9"/>
  <c r="J29" i="9"/>
  <c r="J30" i="9"/>
  <c r="J31" i="9"/>
  <c r="J32" i="9"/>
  <c r="J33" i="9"/>
  <c r="J34" i="9"/>
  <c r="J35" i="9"/>
  <c r="J36" i="9"/>
  <c r="J37" i="9"/>
  <c r="J38" i="9"/>
  <c r="J39" i="9"/>
  <c r="J40" i="9"/>
  <c r="J41" i="9"/>
  <c r="J42" i="9"/>
  <c r="J43" i="9"/>
  <c r="J44" i="9"/>
  <c r="J45" i="9"/>
  <c r="J46" i="9"/>
  <c r="J47" i="9"/>
  <c r="J48" i="9"/>
  <c r="J49" i="9"/>
  <c r="J50" i="9"/>
  <c r="J51" i="9"/>
  <c r="J52" i="9"/>
  <c r="J53" i="9"/>
  <c r="J54" i="9"/>
  <c r="J55" i="9"/>
  <c r="J56" i="9"/>
  <c r="J57" i="9"/>
  <c r="J58" i="9"/>
  <c r="J59" i="9"/>
  <c r="J60" i="9"/>
  <c r="J61" i="9"/>
  <c r="J62" i="9"/>
  <c r="J63" i="9"/>
  <c r="J64" i="9"/>
  <c r="J65" i="9"/>
  <c r="J66" i="9"/>
  <c r="J67" i="9"/>
  <c r="J68" i="9"/>
  <c r="J69" i="9"/>
  <c r="J70" i="9"/>
  <c r="J71" i="9"/>
  <c r="J72" i="9"/>
  <c r="J73" i="9"/>
  <c r="J74" i="9"/>
  <c r="J23" i="9"/>
  <c r="J18" i="9"/>
  <c r="J19" i="9"/>
  <c r="J20" i="9"/>
  <c r="J21" i="9"/>
  <c r="J17" i="9"/>
  <c r="J15" i="9"/>
  <c r="J24" i="10"/>
  <c r="J25" i="10"/>
  <c r="J26" i="10"/>
  <c r="J27" i="10"/>
  <c r="J28" i="10"/>
  <c r="J29" i="10"/>
  <c r="J30" i="10"/>
  <c r="J31" i="10"/>
  <c r="J32" i="10"/>
  <c r="J33" i="10"/>
  <c r="J34" i="10"/>
  <c r="J35" i="10"/>
  <c r="J36" i="10"/>
  <c r="J37" i="10"/>
  <c r="J38" i="10"/>
  <c r="J39" i="10"/>
  <c r="J40" i="10"/>
  <c r="J41" i="10"/>
  <c r="J42" i="10"/>
  <c r="J43" i="10"/>
  <c r="J44" i="10"/>
  <c r="J45" i="10"/>
  <c r="J46" i="10"/>
  <c r="J47" i="10"/>
  <c r="J48" i="10"/>
  <c r="J49" i="10"/>
  <c r="J50" i="10"/>
  <c r="J51" i="10"/>
  <c r="J52" i="10"/>
  <c r="J53" i="10"/>
  <c r="J54" i="10"/>
  <c r="J55" i="10"/>
  <c r="J56" i="10"/>
  <c r="J57" i="10"/>
  <c r="J58" i="10"/>
  <c r="J59" i="10"/>
  <c r="J60" i="10"/>
  <c r="J61" i="10"/>
  <c r="J62" i="10"/>
  <c r="J63" i="10"/>
  <c r="J64" i="10"/>
  <c r="J65" i="10"/>
  <c r="J66" i="10"/>
  <c r="J67" i="10"/>
  <c r="J68" i="10"/>
  <c r="J69" i="10"/>
  <c r="J70" i="10"/>
  <c r="J71" i="10"/>
  <c r="J72" i="10"/>
  <c r="J73" i="10"/>
  <c r="J74" i="10"/>
  <c r="J23" i="10"/>
  <c r="J18" i="10"/>
  <c r="J19" i="10"/>
  <c r="J20" i="10"/>
  <c r="J21" i="10"/>
  <c r="J17" i="10"/>
  <c r="J15" i="10"/>
  <c r="G4" i="11" l="1"/>
  <c r="H4" i="11" s="1"/>
  <c r="AB9" i="19" l="1"/>
  <c r="AC9" i="19"/>
  <c r="AD9" i="19"/>
  <c r="AE9" i="19"/>
  <c r="AF9" i="19"/>
  <c r="AG9" i="19"/>
  <c r="AH9" i="19"/>
  <c r="AI9" i="19"/>
  <c r="AJ9" i="19"/>
  <c r="AB10" i="19"/>
  <c r="AC10" i="19"/>
  <c r="AD10" i="19"/>
  <c r="AE10" i="19"/>
  <c r="AF10" i="19"/>
  <c r="AG10" i="19"/>
  <c r="AH10" i="19"/>
  <c r="AI10" i="19"/>
  <c r="AJ10" i="19"/>
  <c r="AB11" i="19"/>
  <c r="AC11" i="19"/>
  <c r="AD11" i="19"/>
  <c r="AE11" i="19"/>
  <c r="AF11" i="19"/>
  <c r="AG11" i="19"/>
  <c r="AH11" i="19"/>
  <c r="AI11" i="19"/>
  <c r="AJ11" i="19"/>
  <c r="AB12" i="19"/>
  <c r="AC12" i="19"/>
  <c r="AD12" i="19"/>
  <c r="AE12" i="19"/>
  <c r="AF12" i="19"/>
  <c r="AG12" i="19"/>
  <c r="AH12" i="19"/>
  <c r="AI12" i="19"/>
  <c r="AJ12" i="19"/>
  <c r="AB13" i="19"/>
  <c r="AC13" i="19"/>
  <c r="AD13" i="19"/>
  <c r="AE13" i="19"/>
  <c r="AF13" i="19"/>
  <c r="AG13" i="19"/>
  <c r="AH13" i="19"/>
  <c r="AI13" i="19"/>
  <c r="AJ13" i="19"/>
  <c r="AC8" i="19"/>
  <c r="AD8" i="19"/>
  <c r="AE8" i="19"/>
  <c r="AF8" i="19"/>
  <c r="AG8" i="19"/>
  <c r="AH8" i="19"/>
  <c r="AI8" i="19"/>
  <c r="AJ8" i="19"/>
  <c r="AB8" i="19"/>
  <c r="BT17" i="5"/>
  <c r="BU17" i="5"/>
  <c r="BV17" i="5"/>
  <c r="BW17" i="5"/>
  <c r="BX17" i="5"/>
  <c r="BY17" i="5"/>
  <c r="BZ17" i="5"/>
  <c r="CA17" i="5"/>
  <c r="CB17" i="5"/>
  <c r="CC17" i="5"/>
  <c r="BT18" i="5"/>
  <c r="BU18" i="5"/>
  <c r="BV18" i="5"/>
  <c r="BW18" i="5"/>
  <c r="BX18" i="5"/>
  <c r="BY18" i="5"/>
  <c r="BZ18" i="5"/>
  <c r="CA18" i="5"/>
  <c r="CB18" i="5"/>
  <c r="CC18" i="5"/>
  <c r="BT19" i="5"/>
  <c r="BU19" i="5"/>
  <c r="BV19" i="5"/>
  <c r="BW19" i="5"/>
  <c r="BX19" i="5"/>
  <c r="BY19" i="5"/>
  <c r="BZ19" i="5"/>
  <c r="CA19" i="5"/>
  <c r="CB19" i="5"/>
  <c r="CC19" i="5"/>
  <c r="BT20" i="5"/>
  <c r="BU20" i="5"/>
  <c r="BV20" i="5"/>
  <c r="BW20" i="5"/>
  <c r="BX20" i="5"/>
  <c r="BY20" i="5"/>
  <c r="BZ20" i="5"/>
  <c r="CA20" i="5"/>
  <c r="CB20" i="5"/>
  <c r="CC20" i="5"/>
  <c r="BT21" i="5"/>
  <c r="BU21" i="5"/>
  <c r="BV21" i="5"/>
  <c r="BW21" i="5"/>
  <c r="BX21" i="5"/>
  <c r="BY21" i="5"/>
  <c r="BZ21" i="5"/>
  <c r="CA21" i="5"/>
  <c r="CB21" i="5"/>
  <c r="CC21" i="5"/>
  <c r="BT22" i="5"/>
  <c r="BU22" i="5"/>
  <c r="BV22" i="5"/>
  <c r="BW22" i="5"/>
  <c r="BX22" i="5"/>
  <c r="BY22" i="5"/>
  <c r="BZ22" i="5"/>
  <c r="CA22" i="5"/>
  <c r="CB22" i="5"/>
  <c r="CC22" i="5"/>
  <c r="BT23" i="5"/>
  <c r="BU23" i="5"/>
  <c r="BV23" i="5"/>
  <c r="BW23" i="5"/>
  <c r="BX23" i="5"/>
  <c r="BY23" i="5"/>
  <c r="BZ23" i="5"/>
  <c r="CA23" i="5"/>
  <c r="CB23" i="5"/>
  <c r="CC23" i="5"/>
  <c r="BT24" i="5"/>
  <c r="BU24" i="5"/>
  <c r="BV24" i="5"/>
  <c r="BW24" i="5"/>
  <c r="BX24" i="5"/>
  <c r="BY24" i="5"/>
  <c r="BZ24" i="5"/>
  <c r="CA24" i="5"/>
  <c r="CB24" i="5"/>
  <c r="CC24" i="5"/>
  <c r="BT25" i="5"/>
  <c r="BU25" i="5"/>
  <c r="BV25" i="5"/>
  <c r="BW25" i="5"/>
  <c r="BX25" i="5"/>
  <c r="BY25" i="5"/>
  <c r="BZ25" i="5"/>
  <c r="CA25" i="5"/>
  <c r="CB25" i="5"/>
  <c r="CC25" i="5"/>
  <c r="BT26" i="5"/>
  <c r="BU26" i="5"/>
  <c r="BV26" i="5"/>
  <c r="BW26" i="5"/>
  <c r="BX26" i="5"/>
  <c r="BY26" i="5"/>
  <c r="BZ26" i="5"/>
  <c r="CA26" i="5"/>
  <c r="CB26" i="5"/>
  <c r="CC26" i="5"/>
  <c r="BT27" i="5"/>
  <c r="BU27" i="5"/>
  <c r="BV27" i="5"/>
  <c r="BW27" i="5"/>
  <c r="BX27" i="5"/>
  <c r="BY27" i="5"/>
  <c r="BZ27" i="5"/>
  <c r="CA27" i="5"/>
  <c r="CB27" i="5"/>
  <c r="CC27" i="5"/>
  <c r="BT28" i="5"/>
  <c r="BU28" i="5"/>
  <c r="BV28" i="5"/>
  <c r="BW28" i="5"/>
  <c r="BX28" i="5"/>
  <c r="BY28" i="5"/>
  <c r="BZ28" i="5"/>
  <c r="CA28" i="5"/>
  <c r="CB28" i="5"/>
  <c r="CC28" i="5"/>
  <c r="BT29" i="5"/>
  <c r="BU29" i="5"/>
  <c r="BV29" i="5"/>
  <c r="BW29" i="5"/>
  <c r="BX29" i="5"/>
  <c r="BY29" i="5"/>
  <c r="BZ29" i="5"/>
  <c r="CA29" i="5"/>
  <c r="CB29" i="5"/>
  <c r="CC29" i="5"/>
  <c r="BT30" i="5"/>
  <c r="BU30" i="5"/>
  <c r="BV30" i="5"/>
  <c r="BW30" i="5"/>
  <c r="BX30" i="5"/>
  <c r="BY30" i="5"/>
  <c r="BZ30" i="5"/>
  <c r="CA30" i="5"/>
  <c r="CB30" i="5"/>
  <c r="CC30" i="5"/>
  <c r="BT31" i="5"/>
  <c r="BU31" i="5"/>
  <c r="BV31" i="5"/>
  <c r="BW31" i="5"/>
  <c r="BX31" i="5"/>
  <c r="BY31" i="5"/>
  <c r="BZ31" i="5"/>
  <c r="CA31" i="5"/>
  <c r="CB31" i="5"/>
  <c r="CC31" i="5"/>
  <c r="BT32" i="5"/>
  <c r="BU32" i="5"/>
  <c r="BV32" i="5"/>
  <c r="BW32" i="5"/>
  <c r="BX32" i="5"/>
  <c r="BY32" i="5"/>
  <c r="BZ32" i="5"/>
  <c r="CA32" i="5"/>
  <c r="CB32" i="5"/>
  <c r="CC32" i="5"/>
  <c r="BT33" i="5"/>
  <c r="BU33" i="5"/>
  <c r="BV33" i="5"/>
  <c r="BW33" i="5"/>
  <c r="BX33" i="5"/>
  <c r="BY33" i="5"/>
  <c r="BZ33" i="5"/>
  <c r="CA33" i="5"/>
  <c r="CB33" i="5"/>
  <c r="CC33" i="5"/>
  <c r="BT34" i="5"/>
  <c r="BU34" i="5"/>
  <c r="BV34" i="5"/>
  <c r="BW34" i="5"/>
  <c r="BX34" i="5"/>
  <c r="BY34" i="5"/>
  <c r="BZ34" i="5"/>
  <c r="CA34" i="5"/>
  <c r="CB34" i="5"/>
  <c r="CC34" i="5"/>
  <c r="BT35" i="5"/>
  <c r="BU35" i="5"/>
  <c r="BV35" i="5"/>
  <c r="BW35" i="5"/>
  <c r="BX35" i="5"/>
  <c r="BY35" i="5"/>
  <c r="BZ35" i="5"/>
  <c r="CA35" i="5"/>
  <c r="CB35" i="5"/>
  <c r="CC35" i="5"/>
  <c r="BT36" i="5"/>
  <c r="BU36" i="5"/>
  <c r="BV36" i="5"/>
  <c r="BW36" i="5"/>
  <c r="BX36" i="5"/>
  <c r="BY36" i="5"/>
  <c r="BZ36" i="5"/>
  <c r="CA36" i="5"/>
  <c r="CB36" i="5"/>
  <c r="CC36" i="5"/>
  <c r="BT37" i="5"/>
  <c r="BU37" i="5"/>
  <c r="BV37" i="5"/>
  <c r="BW37" i="5"/>
  <c r="BX37" i="5"/>
  <c r="BY37" i="5"/>
  <c r="BZ37" i="5"/>
  <c r="CA37" i="5"/>
  <c r="CB37" i="5"/>
  <c r="CC37" i="5"/>
  <c r="BT38" i="5"/>
  <c r="BU38" i="5"/>
  <c r="BV38" i="5"/>
  <c r="BW38" i="5"/>
  <c r="BX38" i="5"/>
  <c r="BY38" i="5"/>
  <c r="BZ38" i="5"/>
  <c r="CA38" i="5"/>
  <c r="CB38" i="5"/>
  <c r="CC38" i="5"/>
  <c r="BT39" i="5"/>
  <c r="BU39" i="5"/>
  <c r="BV39" i="5"/>
  <c r="BW39" i="5"/>
  <c r="BX39" i="5"/>
  <c r="BY39" i="5"/>
  <c r="BZ39" i="5"/>
  <c r="CA39" i="5"/>
  <c r="CB39" i="5"/>
  <c r="CC39" i="5"/>
  <c r="BT40" i="5"/>
  <c r="BU40" i="5"/>
  <c r="BV40" i="5"/>
  <c r="BW40" i="5"/>
  <c r="BX40" i="5"/>
  <c r="BY40" i="5"/>
  <c r="BZ40" i="5"/>
  <c r="CA40" i="5"/>
  <c r="CB40" i="5"/>
  <c r="CC40" i="5"/>
  <c r="BT41" i="5"/>
  <c r="BU41" i="5"/>
  <c r="BV41" i="5"/>
  <c r="BW41" i="5"/>
  <c r="BX41" i="5"/>
  <c r="BY41" i="5"/>
  <c r="BZ41" i="5"/>
  <c r="CA41" i="5"/>
  <c r="CB41" i="5"/>
  <c r="CC41" i="5"/>
  <c r="BT42" i="5"/>
  <c r="BU42" i="5"/>
  <c r="BV42" i="5"/>
  <c r="BW42" i="5"/>
  <c r="BX42" i="5"/>
  <c r="BY42" i="5"/>
  <c r="BZ42" i="5"/>
  <c r="CA42" i="5"/>
  <c r="CB42" i="5"/>
  <c r="CC42" i="5"/>
  <c r="BT43" i="5"/>
  <c r="BU43" i="5"/>
  <c r="BV43" i="5"/>
  <c r="BW43" i="5"/>
  <c r="BX43" i="5"/>
  <c r="BY43" i="5"/>
  <c r="BZ43" i="5"/>
  <c r="CA43" i="5"/>
  <c r="CB43" i="5"/>
  <c r="CC43" i="5"/>
  <c r="BT44" i="5"/>
  <c r="BU44" i="5"/>
  <c r="BV44" i="5"/>
  <c r="BW44" i="5"/>
  <c r="BX44" i="5"/>
  <c r="BY44" i="5"/>
  <c r="BZ44" i="5"/>
  <c r="CA44" i="5"/>
  <c r="CB44" i="5"/>
  <c r="CC44" i="5"/>
  <c r="BT45" i="5"/>
  <c r="BU45" i="5"/>
  <c r="BV45" i="5"/>
  <c r="BW45" i="5"/>
  <c r="BX45" i="5"/>
  <c r="BY45" i="5"/>
  <c r="BZ45" i="5"/>
  <c r="CA45" i="5"/>
  <c r="CB45" i="5"/>
  <c r="CC45" i="5"/>
  <c r="BT46" i="5"/>
  <c r="BU46" i="5"/>
  <c r="BV46" i="5"/>
  <c r="BW46" i="5"/>
  <c r="BX46" i="5"/>
  <c r="BY46" i="5"/>
  <c r="BZ46" i="5"/>
  <c r="CA46" i="5"/>
  <c r="CB46" i="5"/>
  <c r="CC46" i="5"/>
  <c r="BT47" i="5"/>
  <c r="BU47" i="5"/>
  <c r="BV47" i="5"/>
  <c r="BW47" i="5"/>
  <c r="BX47" i="5"/>
  <c r="BY47" i="5"/>
  <c r="BZ47" i="5"/>
  <c r="CA47" i="5"/>
  <c r="CB47" i="5"/>
  <c r="CC47" i="5"/>
  <c r="BT48" i="5"/>
  <c r="BU48" i="5"/>
  <c r="BV48" i="5"/>
  <c r="BW48" i="5"/>
  <c r="BX48" i="5"/>
  <c r="BY48" i="5"/>
  <c r="BZ48" i="5"/>
  <c r="CA48" i="5"/>
  <c r="CB48" i="5"/>
  <c r="CC48" i="5"/>
  <c r="BT49" i="5"/>
  <c r="BU49" i="5"/>
  <c r="BV49" i="5"/>
  <c r="BW49" i="5"/>
  <c r="BX49" i="5"/>
  <c r="BY49" i="5"/>
  <c r="BZ49" i="5"/>
  <c r="CA49" i="5"/>
  <c r="CB49" i="5"/>
  <c r="CC49" i="5"/>
  <c r="BT50" i="5"/>
  <c r="BU50" i="5"/>
  <c r="BV50" i="5"/>
  <c r="BW50" i="5"/>
  <c r="BX50" i="5"/>
  <c r="BY50" i="5"/>
  <c r="BZ50" i="5"/>
  <c r="CA50" i="5"/>
  <c r="CB50" i="5"/>
  <c r="CC50" i="5"/>
  <c r="BT51" i="5"/>
  <c r="BU51" i="5"/>
  <c r="BV51" i="5"/>
  <c r="BW51" i="5"/>
  <c r="BX51" i="5"/>
  <c r="BY51" i="5"/>
  <c r="BZ51" i="5"/>
  <c r="CA51" i="5"/>
  <c r="CB51" i="5"/>
  <c r="CC51" i="5"/>
  <c r="BT52" i="5"/>
  <c r="BU52" i="5"/>
  <c r="BV52" i="5"/>
  <c r="BW52" i="5"/>
  <c r="BX52" i="5"/>
  <c r="BY52" i="5"/>
  <c r="BZ52" i="5"/>
  <c r="CA52" i="5"/>
  <c r="CB52" i="5"/>
  <c r="CC52" i="5"/>
  <c r="BT53" i="5"/>
  <c r="BU53" i="5"/>
  <c r="BV53" i="5"/>
  <c r="BW53" i="5"/>
  <c r="BX53" i="5"/>
  <c r="BY53" i="5"/>
  <c r="BZ53" i="5"/>
  <c r="CA53" i="5"/>
  <c r="CB53" i="5"/>
  <c r="CC53" i="5"/>
  <c r="BT54" i="5"/>
  <c r="BU54" i="5"/>
  <c r="BV54" i="5"/>
  <c r="BW54" i="5"/>
  <c r="BX54" i="5"/>
  <c r="BY54" i="5"/>
  <c r="BZ54" i="5"/>
  <c r="CA54" i="5"/>
  <c r="CB54" i="5"/>
  <c r="CC54" i="5"/>
  <c r="BT55" i="5"/>
  <c r="BU55" i="5"/>
  <c r="BV55" i="5"/>
  <c r="BW55" i="5"/>
  <c r="BX55" i="5"/>
  <c r="BY55" i="5"/>
  <c r="BZ55" i="5"/>
  <c r="CA55" i="5"/>
  <c r="CB55" i="5"/>
  <c r="CC55" i="5"/>
  <c r="BT56" i="5"/>
  <c r="BU56" i="5"/>
  <c r="BV56" i="5"/>
  <c r="BW56" i="5"/>
  <c r="BX56" i="5"/>
  <c r="BY56" i="5"/>
  <c r="BZ56" i="5"/>
  <c r="CA56" i="5"/>
  <c r="CB56" i="5"/>
  <c r="CC56" i="5"/>
  <c r="BT57" i="5"/>
  <c r="BU57" i="5"/>
  <c r="BV57" i="5"/>
  <c r="BW57" i="5"/>
  <c r="BX57" i="5"/>
  <c r="BY57" i="5"/>
  <c r="BZ57" i="5"/>
  <c r="CA57" i="5"/>
  <c r="CB57" i="5"/>
  <c r="CC57" i="5"/>
  <c r="BT58" i="5"/>
  <c r="BU58" i="5"/>
  <c r="BV58" i="5"/>
  <c r="BW58" i="5"/>
  <c r="BX58" i="5"/>
  <c r="BY58" i="5"/>
  <c r="BZ58" i="5"/>
  <c r="CA58" i="5"/>
  <c r="CB58" i="5"/>
  <c r="CC58" i="5"/>
  <c r="BT59" i="5"/>
  <c r="BU59" i="5"/>
  <c r="BV59" i="5"/>
  <c r="BW59" i="5"/>
  <c r="BX59" i="5"/>
  <c r="BY59" i="5"/>
  <c r="BZ59" i="5"/>
  <c r="CA59" i="5"/>
  <c r="CB59" i="5"/>
  <c r="CC59" i="5"/>
  <c r="BT60" i="5"/>
  <c r="BU60" i="5"/>
  <c r="BV60" i="5"/>
  <c r="BW60" i="5"/>
  <c r="BX60" i="5"/>
  <c r="BY60" i="5"/>
  <c r="BZ60" i="5"/>
  <c r="CA60" i="5"/>
  <c r="CB60" i="5"/>
  <c r="CC60" i="5"/>
  <c r="BT61" i="5"/>
  <c r="BU61" i="5"/>
  <c r="BV61" i="5"/>
  <c r="BW61" i="5"/>
  <c r="BX61" i="5"/>
  <c r="BY61" i="5"/>
  <c r="BZ61" i="5"/>
  <c r="CA61" i="5"/>
  <c r="CB61" i="5"/>
  <c r="CC61" i="5"/>
  <c r="BT62" i="5"/>
  <c r="BU62" i="5"/>
  <c r="BV62" i="5"/>
  <c r="BW62" i="5"/>
  <c r="BX62" i="5"/>
  <c r="BY62" i="5"/>
  <c r="BZ62" i="5"/>
  <c r="CA62" i="5"/>
  <c r="CB62" i="5"/>
  <c r="CC62" i="5"/>
  <c r="BT63" i="5"/>
  <c r="BU63" i="5"/>
  <c r="BV63" i="5"/>
  <c r="BW63" i="5"/>
  <c r="BX63" i="5"/>
  <c r="BY63" i="5"/>
  <c r="BZ63" i="5"/>
  <c r="CA63" i="5"/>
  <c r="CB63" i="5"/>
  <c r="CC63" i="5"/>
  <c r="BT64" i="5"/>
  <c r="BU64" i="5"/>
  <c r="BV64" i="5"/>
  <c r="BW64" i="5"/>
  <c r="BX64" i="5"/>
  <c r="BY64" i="5"/>
  <c r="BZ64" i="5"/>
  <c r="CA64" i="5"/>
  <c r="CB64" i="5"/>
  <c r="CC64" i="5"/>
  <c r="BT65" i="5"/>
  <c r="BU65" i="5"/>
  <c r="BV65" i="5"/>
  <c r="BW65" i="5"/>
  <c r="BX65" i="5"/>
  <c r="BY65" i="5"/>
  <c r="BZ65" i="5"/>
  <c r="CA65" i="5"/>
  <c r="CB65" i="5"/>
  <c r="CC65" i="5"/>
  <c r="BT66" i="5"/>
  <c r="BU66" i="5"/>
  <c r="BV66" i="5"/>
  <c r="BW66" i="5"/>
  <c r="BX66" i="5"/>
  <c r="BY66" i="5"/>
  <c r="BZ66" i="5"/>
  <c r="CA66" i="5"/>
  <c r="CB66" i="5"/>
  <c r="CC66" i="5"/>
  <c r="BT67" i="5"/>
  <c r="BU67" i="5"/>
  <c r="BV67" i="5"/>
  <c r="BW67" i="5"/>
  <c r="BX67" i="5"/>
  <c r="BY67" i="5"/>
  <c r="BZ67" i="5"/>
  <c r="CA67" i="5"/>
  <c r="CB67" i="5"/>
  <c r="CC67" i="5"/>
  <c r="BT68" i="5"/>
  <c r="BU68" i="5"/>
  <c r="BV68" i="5"/>
  <c r="BW68" i="5"/>
  <c r="BX68" i="5"/>
  <c r="BY68" i="5"/>
  <c r="BZ68" i="5"/>
  <c r="CA68" i="5"/>
  <c r="CB68" i="5"/>
  <c r="CC68" i="5"/>
  <c r="BT69" i="5"/>
  <c r="BU69" i="5"/>
  <c r="BV69" i="5"/>
  <c r="BW69" i="5"/>
  <c r="BX69" i="5"/>
  <c r="BY69" i="5"/>
  <c r="BZ69" i="5"/>
  <c r="CA69" i="5"/>
  <c r="CB69" i="5"/>
  <c r="CC69" i="5"/>
  <c r="BU16" i="5"/>
  <c r="BV16" i="5"/>
  <c r="BW16" i="5"/>
  <c r="BX16" i="5"/>
  <c r="BY16" i="5"/>
  <c r="BZ16" i="5"/>
  <c r="CA16" i="5"/>
  <c r="CB16" i="5"/>
  <c r="CC16" i="5"/>
  <c r="BT16" i="5"/>
  <c r="BT9" i="5"/>
  <c r="BU9" i="5"/>
  <c r="BV9" i="5"/>
  <c r="BW9" i="5"/>
  <c r="BX9" i="5"/>
  <c r="BY9" i="5"/>
  <c r="BZ9" i="5"/>
  <c r="CA9" i="5"/>
  <c r="CB9" i="5"/>
  <c r="CC9" i="5"/>
  <c r="BT10" i="5"/>
  <c r="BU10" i="5"/>
  <c r="BV10" i="5"/>
  <c r="BW10" i="5"/>
  <c r="BX10" i="5"/>
  <c r="BY10" i="5"/>
  <c r="BZ10" i="5"/>
  <c r="CA10" i="5"/>
  <c r="CB10" i="5"/>
  <c r="CC10" i="5"/>
  <c r="BT11" i="5"/>
  <c r="BU11" i="5"/>
  <c r="BV11" i="5"/>
  <c r="BW11" i="5"/>
  <c r="BX11" i="5"/>
  <c r="BY11" i="5"/>
  <c r="BZ11" i="5"/>
  <c r="CA11" i="5"/>
  <c r="CB11" i="5"/>
  <c r="CC11" i="5"/>
  <c r="BT12" i="5"/>
  <c r="BU12" i="5"/>
  <c r="BV12" i="5"/>
  <c r="BW12" i="5"/>
  <c r="BX12" i="5"/>
  <c r="BY12" i="5"/>
  <c r="BZ12" i="5"/>
  <c r="CA12" i="5"/>
  <c r="CB12" i="5"/>
  <c r="CC12" i="5"/>
  <c r="BT13" i="5"/>
  <c r="BU13" i="5"/>
  <c r="BV13" i="5"/>
  <c r="BW13" i="5"/>
  <c r="BX13" i="5"/>
  <c r="BY13" i="5"/>
  <c r="BZ13" i="5"/>
  <c r="CA13" i="5"/>
  <c r="CB13" i="5"/>
  <c r="CC13" i="5"/>
  <c r="BU8" i="5"/>
  <c r="BV8" i="5"/>
  <c r="BW8" i="5"/>
  <c r="BX8" i="5"/>
  <c r="BY8" i="5"/>
  <c r="BZ8" i="5"/>
  <c r="CA8" i="5"/>
  <c r="CB8" i="5"/>
  <c r="CC8" i="5"/>
  <c r="BT8" i="5" l="1"/>
  <c r="G4" i="8" l="1"/>
  <c r="H4" i="8" s="1"/>
  <c r="G4" i="9"/>
  <c r="H4" i="9" s="1"/>
  <c r="G4" i="10"/>
  <c r="H4" i="10" s="1"/>
  <c r="BC9" i="15" l="1"/>
  <c r="BD9" i="15"/>
  <c r="BE9" i="15"/>
  <c r="BF9" i="15"/>
  <c r="BG9" i="15"/>
  <c r="BH9" i="15"/>
  <c r="BI9" i="15"/>
  <c r="BJ9" i="15"/>
  <c r="BK9" i="15"/>
  <c r="BL9" i="15"/>
  <c r="BM9" i="15"/>
  <c r="BC10" i="15"/>
  <c r="BD10" i="15"/>
  <c r="BE10" i="15"/>
  <c r="BF10" i="15"/>
  <c r="BG10" i="15"/>
  <c r="BH10" i="15"/>
  <c r="BI10" i="15"/>
  <c r="BJ10" i="15"/>
  <c r="BK10" i="15"/>
  <c r="BL10" i="15"/>
  <c r="BM10" i="15"/>
  <c r="BC11" i="15"/>
  <c r="BD11" i="15"/>
  <c r="BE11" i="15"/>
  <c r="BF11" i="15"/>
  <c r="BG11" i="15"/>
  <c r="BH11" i="15"/>
  <c r="BI11" i="15"/>
  <c r="BJ11" i="15"/>
  <c r="BK11" i="15"/>
  <c r="BL11" i="15"/>
  <c r="BM11" i="15"/>
  <c r="BC12" i="15"/>
  <c r="BD12" i="15"/>
  <c r="BE12" i="15"/>
  <c r="BF12" i="15"/>
  <c r="BG12" i="15"/>
  <c r="BH12" i="15"/>
  <c r="BI12" i="15"/>
  <c r="BJ12" i="15"/>
  <c r="BK12" i="15"/>
  <c r="BL12" i="15"/>
  <c r="BM12" i="15"/>
  <c r="BC13" i="15"/>
  <c r="BD13" i="15"/>
  <c r="BE13" i="15"/>
  <c r="BF13" i="15"/>
  <c r="BG13" i="15"/>
  <c r="BH13" i="15"/>
  <c r="BI13" i="15"/>
  <c r="BJ13" i="15"/>
  <c r="BK13" i="15"/>
  <c r="BL13" i="15"/>
  <c r="BM13" i="15"/>
  <c r="BD8" i="15"/>
  <c r="BE8" i="15"/>
  <c r="BF8" i="15"/>
  <c r="BG8" i="15"/>
  <c r="BH8" i="15"/>
  <c r="BI8" i="15"/>
  <c r="BJ8" i="15"/>
  <c r="BK8" i="15"/>
  <c r="BL8" i="15"/>
  <c r="BM8" i="15"/>
  <c r="BC8" i="15"/>
  <c r="AL9" i="3"/>
  <c r="AM9" i="3"/>
  <c r="AN9" i="3"/>
  <c r="AO9" i="3"/>
  <c r="AP9" i="3"/>
  <c r="AQ9" i="3"/>
  <c r="AR9" i="3"/>
  <c r="AL10" i="3"/>
  <c r="AM10" i="3"/>
  <c r="AN10" i="3"/>
  <c r="AO10" i="3"/>
  <c r="AP10" i="3"/>
  <c r="AQ10" i="3"/>
  <c r="AR10" i="3"/>
  <c r="AL11" i="3"/>
  <c r="AM11" i="3"/>
  <c r="AN11" i="3"/>
  <c r="AO11" i="3"/>
  <c r="AP11" i="3"/>
  <c r="AQ11" i="3"/>
  <c r="AR11" i="3"/>
  <c r="AL12" i="3"/>
  <c r="AM12" i="3"/>
  <c r="AN12" i="3"/>
  <c r="AO12" i="3"/>
  <c r="AP12" i="3"/>
  <c r="AQ12" i="3"/>
  <c r="AR12" i="3"/>
  <c r="AL13" i="3"/>
  <c r="AM13" i="3"/>
  <c r="AN13" i="3"/>
  <c r="AO13" i="3"/>
  <c r="AP13" i="3"/>
  <c r="AQ13" i="3"/>
  <c r="AR13" i="3"/>
  <c r="AL14" i="3"/>
  <c r="AM14" i="3"/>
  <c r="AN14" i="3"/>
  <c r="AO14" i="3"/>
  <c r="AP14" i="3"/>
  <c r="AQ14" i="3"/>
  <c r="AR14" i="3"/>
  <c r="AL15" i="3"/>
  <c r="AM15" i="3"/>
  <c r="AN15" i="3"/>
  <c r="AO15" i="3"/>
  <c r="AP15" i="3"/>
  <c r="AQ15" i="3"/>
  <c r="AR15" i="3"/>
  <c r="AL16" i="3"/>
  <c r="AM16" i="3"/>
  <c r="AN16" i="3"/>
  <c r="AO16" i="3"/>
  <c r="AP16" i="3"/>
  <c r="AQ16" i="3"/>
  <c r="AR16" i="3"/>
  <c r="AL17" i="3"/>
  <c r="AM17" i="3"/>
  <c r="AN17" i="3"/>
  <c r="AO17" i="3"/>
  <c r="AP17" i="3"/>
  <c r="AQ17" i="3"/>
  <c r="AR17" i="3"/>
  <c r="AL18" i="3"/>
  <c r="AM18" i="3"/>
  <c r="AN18" i="3"/>
  <c r="AO18" i="3"/>
  <c r="AP18" i="3"/>
  <c r="AQ18" i="3"/>
  <c r="AR18" i="3"/>
  <c r="AL19" i="3"/>
  <c r="AM19" i="3"/>
  <c r="AN19" i="3"/>
  <c r="AO19" i="3"/>
  <c r="AP19" i="3"/>
  <c r="AQ19" i="3"/>
  <c r="AR19" i="3"/>
  <c r="AL20" i="3"/>
  <c r="AM20" i="3"/>
  <c r="AN20" i="3"/>
  <c r="AO20" i="3"/>
  <c r="AP20" i="3"/>
  <c r="AQ20" i="3"/>
  <c r="AR20" i="3"/>
  <c r="AL21" i="3"/>
  <c r="AM21" i="3"/>
  <c r="AN21" i="3"/>
  <c r="AO21" i="3"/>
  <c r="AP21" i="3"/>
  <c r="AQ21" i="3"/>
  <c r="AR21" i="3"/>
  <c r="AL22" i="3"/>
  <c r="AM22" i="3"/>
  <c r="AN22" i="3"/>
  <c r="AO22" i="3"/>
  <c r="AP22" i="3"/>
  <c r="AQ22" i="3"/>
  <c r="AR22" i="3"/>
  <c r="AL23" i="3"/>
  <c r="AM23" i="3"/>
  <c r="AN23" i="3"/>
  <c r="AO23" i="3"/>
  <c r="AP23" i="3"/>
  <c r="AQ23" i="3"/>
  <c r="AR23" i="3"/>
  <c r="AL24" i="3"/>
  <c r="AM24" i="3"/>
  <c r="AN24" i="3"/>
  <c r="AO24" i="3"/>
  <c r="AP24" i="3"/>
  <c r="AQ24" i="3"/>
  <c r="AR24" i="3"/>
  <c r="AL25" i="3"/>
  <c r="AM25" i="3"/>
  <c r="AN25" i="3"/>
  <c r="AO25" i="3"/>
  <c r="AP25" i="3"/>
  <c r="AQ25" i="3"/>
  <c r="AR25" i="3"/>
  <c r="AL26" i="3"/>
  <c r="AM26" i="3"/>
  <c r="AN26" i="3"/>
  <c r="AO26" i="3"/>
  <c r="AP26" i="3"/>
  <c r="AQ26" i="3"/>
  <c r="AR26" i="3"/>
  <c r="AL27" i="3"/>
  <c r="AM27" i="3"/>
  <c r="AN27" i="3"/>
  <c r="AO27" i="3"/>
  <c r="AP27" i="3"/>
  <c r="AQ27" i="3"/>
  <c r="AR27" i="3"/>
  <c r="AL28" i="3"/>
  <c r="AM28" i="3"/>
  <c r="AN28" i="3"/>
  <c r="AO28" i="3"/>
  <c r="AP28" i="3"/>
  <c r="AQ28" i="3"/>
  <c r="AR28" i="3"/>
  <c r="AL29" i="3"/>
  <c r="AM29" i="3"/>
  <c r="AN29" i="3"/>
  <c r="AO29" i="3"/>
  <c r="AP29" i="3"/>
  <c r="AQ29" i="3"/>
  <c r="AR29" i="3"/>
  <c r="AL30" i="3"/>
  <c r="AM30" i="3"/>
  <c r="AN30" i="3"/>
  <c r="AO30" i="3"/>
  <c r="AP30" i="3"/>
  <c r="AQ30" i="3"/>
  <c r="AR30" i="3"/>
  <c r="AL31" i="3"/>
  <c r="AM31" i="3"/>
  <c r="AN31" i="3"/>
  <c r="AO31" i="3"/>
  <c r="AP31" i="3"/>
  <c r="AQ31" i="3"/>
  <c r="AR31" i="3"/>
  <c r="AL32" i="3"/>
  <c r="AM32" i="3"/>
  <c r="AN32" i="3"/>
  <c r="AO32" i="3"/>
  <c r="AP32" i="3"/>
  <c r="AQ32" i="3"/>
  <c r="AR32" i="3"/>
  <c r="AL33" i="3"/>
  <c r="AM33" i="3"/>
  <c r="AN33" i="3"/>
  <c r="AO33" i="3"/>
  <c r="AP33" i="3"/>
  <c r="AQ33" i="3"/>
  <c r="AR33" i="3"/>
  <c r="AL34" i="3"/>
  <c r="AM34" i="3"/>
  <c r="AN34" i="3"/>
  <c r="AO34" i="3"/>
  <c r="AP34" i="3"/>
  <c r="AQ34" i="3"/>
  <c r="AR34" i="3"/>
  <c r="AL35" i="3"/>
  <c r="AM35" i="3"/>
  <c r="AN35" i="3"/>
  <c r="AO35" i="3"/>
  <c r="AP35" i="3"/>
  <c r="AQ35" i="3"/>
  <c r="AR35" i="3"/>
  <c r="AL36" i="3"/>
  <c r="AM36" i="3"/>
  <c r="AN36" i="3"/>
  <c r="AO36" i="3"/>
  <c r="AP36" i="3"/>
  <c r="AQ36" i="3"/>
  <c r="AR36" i="3"/>
  <c r="AL37" i="3"/>
  <c r="AM37" i="3"/>
  <c r="AN37" i="3"/>
  <c r="AO37" i="3"/>
  <c r="AP37" i="3"/>
  <c r="AQ37" i="3"/>
  <c r="AR37" i="3"/>
  <c r="AL38" i="3"/>
  <c r="AM38" i="3"/>
  <c r="AN38" i="3"/>
  <c r="AO38" i="3"/>
  <c r="AP38" i="3"/>
  <c r="AQ38" i="3"/>
  <c r="AR38" i="3"/>
  <c r="AL39" i="3"/>
  <c r="AM39" i="3"/>
  <c r="AN39" i="3"/>
  <c r="AO39" i="3"/>
  <c r="AP39" i="3"/>
  <c r="AQ39" i="3"/>
  <c r="AR39" i="3"/>
  <c r="AL40" i="3"/>
  <c r="AM40" i="3"/>
  <c r="AN40" i="3"/>
  <c r="AO40" i="3"/>
  <c r="AP40" i="3"/>
  <c r="AQ40" i="3"/>
  <c r="AR40" i="3"/>
  <c r="AL41" i="3"/>
  <c r="AM41" i="3"/>
  <c r="AN41" i="3"/>
  <c r="AO41" i="3"/>
  <c r="AP41" i="3"/>
  <c r="AQ41" i="3"/>
  <c r="AR41" i="3"/>
  <c r="AL42" i="3"/>
  <c r="AM42" i="3"/>
  <c r="AN42" i="3"/>
  <c r="AO42" i="3"/>
  <c r="AP42" i="3"/>
  <c r="AQ42" i="3"/>
  <c r="AR42" i="3"/>
  <c r="AL43" i="3"/>
  <c r="AM43" i="3"/>
  <c r="AN43" i="3"/>
  <c r="AO43" i="3"/>
  <c r="AP43" i="3"/>
  <c r="AQ43" i="3"/>
  <c r="AR43" i="3"/>
  <c r="AL44" i="3"/>
  <c r="AM44" i="3"/>
  <c r="AN44" i="3"/>
  <c r="AO44" i="3"/>
  <c r="AP44" i="3"/>
  <c r="AQ44" i="3"/>
  <c r="AR44" i="3"/>
  <c r="AL45" i="3"/>
  <c r="AM45" i="3"/>
  <c r="AN45" i="3"/>
  <c r="AO45" i="3"/>
  <c r="AP45" i="3"/>
  <c r="AQ45" i="3"/>
  <c r="AR45" i="3"/>
  <c r="AL46" i="3"/>
  <c r="AM46" i="3"/>
  <c r="AN46" i="3"/>
  <c r="AO46" i="3"/>
  <c r="AP46" i="3"/>
  <c r="AQ46" i="3"/>
  <c r="AR46" i="3"/>
  <c r="AL47" i="3"/>
  <c r="AM47" i="3"/>
  <c r="AN47" i="3"/>
  <c r="AO47" i="3"/>
  <c r="AP47" i="3"/>
  <c r="AQ47" i="3"/>
  <c r="AR47" i="3"/>
  <c r="AL48" i="3"/>
  <c r="AM48" i="3"/>
  <c r="AN48" i="3"/>
  <c r="AO48" i="3"/>
  <c r="AP48" i="3"/>
  <c r="AQ48" i="3"/>
  <c r="AR48" i="3"/>
  <c r="AL49" i="3"/>
  <c r="AM49" i="3"/>
  <c r="AN49" i="3"/>
  <c r="AO49" i="3"/>
  <c r="AP49" i="3"/>
  <c r="AQ49" i="3"/>
  <c r="AR49" i="3"/>
  <c r="AL50" i="3"/>
  <c r="AM50" i="3"/>
  <c r="AN50" i="3"/>
  <c r="AO50" i="3"/>
  <c r="AP50" i="3"/>
  <c r="AQ50" i="3"/>
  <c r="AR50" i="3"/>
  <c r="AL51" i="3"/>
  <c r="AM51" i="3"/>
  <c r="AN51" i="3"/>
  <c r="AO51" i="3"/>
  <c r="AP51" i="3"/>
  <c r="AQ51" i="3"/>
  <c r="AR51" i="3"/>
  <c r="AL52" i="3"/>
  <c r="AM52" i="3"/>
  <c r="AN52" i="3"/>
  <c r="AO52" i="3"/>
  <c r="AP52" i="3"/>
  <c r="AQ52" i="3"/>
  <c r="AR52" i="3"/>
  <c r="AL53" i="3"/>
  <c r="AM53" i="3"/>
  <c r="AN53" i="3"/>
  <c r="AO53" i="3"/>
  <c r="AP53" i="3"/>
  <c r="AQ53" i="3"/>
  <c r="AR53" i="3"/>
  <c r="AL54" i="3"/>
  <c r="AM54" i="3"/>
  <c r="AN54" i="3"/>
  <c r="AO54" i="3"/>
  <c r="AP54" i="3"/>
  <c r="AQ54" i="3"/>
  <c r="AR54" i="3"/>
  <c r="AL55" i="3"/>
  <c r="AM55" i="3"/>
  <c r="AN55" i="3"/>
  <c r="AO55" i="3"/>
  <c r="AP55" i="3"/>
  <c r="AQ55" i="3"/>
  <c r="AR55" i="3"/>
  <c r="AL56" i="3"/>
  <c r="AM56" i="3"/>
  <c r="AN56" i="3"/>
  <c r="AO56" i="3"/>
  <c r="AP56" i="3"/>
  <c r="AQ56" i="3"/>
  <c r="AR56" i="3"/>
  <c r="AL57" i="3"/>
  <c r="AM57" i="3"/>
  <c r="AN57" i="3"/>
  <c r="AO57" i="3"/>
  <c r="AP57" i="3"/>
  <c r="AQ57" i="3"/>
  <c r="AR57" i="3"/>
  <c r="AM8" i="3"/>
  <c r="AN8" i="3"/>
  <c r="AO8" i="3"/>
  <c r="AP8" i="3"/>
  <c r="AQ8" i="3"/>
  <c r="AR8" i="3"/>
  <c r="AL8" i="3"/>
  <c r="AT9" i="13"/>
  <c r="AU9" i="13"/>
  <c r="AV9" i="13"/>
  <c r="AW9" i="13"/>
  <c r="AX9" i="13"/>
  <c r="AY9" i="13"/>
  <c r="AT10" i="13"/>
  <c r="AU10" i="13"/>
  <c r="AV10" i="13"/>
  <c r="AW10" i="13"/>
  <c r="AX10" i="13"/>
  <c r="AY10" i="13"/>
  <c r="AT11" i="13"/>
  <c r="AU11" i="13"/>
  <c r="AV11" i="13"/>
  <c r="AW11" i="13"/>
  <c r="AX11" i="13"/>
  <c r="AY11" i="13"/>
  <c r="AT12" i="13"/>
  <c r="AU12" i="13"/>
  <c r="AV12" i="13"/>
  <c r="AW12" i="13"/>
  <c r="AX12" i="13"/>
  <c r="AY12" i="13"/>
  <c r="AT13" i="13"/>
  <c r="AU13" i="13"/>
  <c r="AV13" i="13"/>
  <c r="AW13" i="13"/>
  <c r="AX13" i="13"/>
  <c r="AY13" i="13"/>
  <c r="AT14" i="13"/>
  <c r="AU14" i="13"/>
  <c r="AV14" i="13"/>
  <c r="AW14" i="13"/>
  <c r="AX14" i="13"/>
  <c r="AY14" i="13"/>
  <c r="AT15" i="13"/>
  <c r="AU15" i="13"/>
  <c r="AV15" i="13"/>
  <c r="AW15" i="13"/>
  <c r="AX15" i="13"/>
  <c r="AY15" i="13"/>
  <c r="AT16" i="13"/>
  <c r="AU16" i="13"/>
  <c r="AV16" i="13"/>
  <c r="AW16" i="13"/>
  <c r="AX16" i="13"/>
  <c r="AY16" i="13"/>
  <c r="AT17" i="13"/>
  <c r="AU17" i="13"/>
  <c r="AV17" i="13"/>
  <c r="AW17" i="13"/>
  <c r="AX17" i="13"/>
  <c r="AY17" i="13"/>
  <c r="AT18" i="13"/>
  <c r="AU18" i="13"/>
  <c r="AV18" i="13"/>
  <c r="AW18" i="13"/>
  <c r="AX18" i="13"/>
  <c r="AY18" i="13"/>
  <c r="AT19" i="13"/>
  <c r="AU19" i="13"/>
  <c r="AV19" i="13"/>
  <c r="AW19" i="13"/>
  <c r="AX19" i="13"/>
  <c r="AY19" i="13"/>
  <c r="AT20" i="13"/>
  <c r="AU20" i="13"/>
  <c r="AV20" i="13"/>
  <c r="AW20" i="13"/>
  <c r="AX20" i="13"/>
  <c r="AY20" i="13"/>
  <c r="AT21" i="13"/>
  <c r="AU21" i="13"/>
  <c r="AV21" i="13"/>
  <c r="AW21" i="13"/>
  <c r="AX21" i="13"/>
  <c r="AY21" i="13"/>
  <c r="AT22" i="13"/>
  <c r="AU22" i="13"/>
  <c r="AV22" i="13"/>
  <c r="AW22" i="13"/>
  <c r="AX22" i="13"/>
  <c r="AY22" i="13"/>
  <c r="AU8" i="13"/>
  <c r="AV8" i="13"/>
  <c r="AW8" i="13"/>
  <c r="AX8" i="13"/>
  <c r="AY8" i="13"/>
  <c r="AT9" i="2"/>
  <c r="AU9" i="2"/>
  <c r="AV9" i="2"/>
  <c r="AW9" i="2"/>
  <c r="AX9" i="2"/>
  <c r="AY9" i="2"/>
  <c r="AT10" i="2"/>
  <c r="AU10" i="2"/>
  <c r="AV10" i="2"/>
  <c r="AW10" i="2"/>
  <c r="AX10" i="2"/>
  <c r="AY10" i="2"/>
  <c r="AT11" i="2"/>
  <c r="AU11" i="2"/>
  <c r="AV11" i="2"/>
  <c r="AW11" i="2"/>
  <c r="AX11" i="2"/>
  <c r="AY11" i="2"/>
  <c r="AT12" i="2"/>
  <c r="AU12" i="2"/>
  <c r="AV12" i="2"/>
  <c r="AW12" i="2"/>
  <c r="AX12" i="2"/>
  <c r="AY12" i="2"/>
  <c r="AT13" i="2"/>
  <c r="AU13" i="2"/>
  <c r="AV13" i="2"/>
  <c r="AW13" i="2"/>
  <c r="AX13" i="2"/>
  <c r="AY13" i="2"/>
  <c r="AT14" i="2"/>
  <c r="AU14" i="2"/>
  <c r="AV14" i="2"/>
  <c r="AW14" i="2"/>
  <c r="AX14" i="2"/>
  <c r="AY14" i="2"/>
  <c r="AT15" i="2"/>
  <c r="AU15" i="2"/>
  <c r="AV15" i="2"/>
  <c r="AW15" i="2"/>
  <c r="AX15" i="2"/>
  <c r="AY15" i="2"/>
  <c r="AT16" i="2"/>
  <c r="AU16" i="2"/>
  <c r="AV16" i="2"/>
  <c r="AW16" i="2"/>
  <c r="AX16" i="2"/>
  <c r="AY16" i="2"/>
  <c r="AT17" i="2"/>
  <c r="AU17" i="2"/>
  <c r="AV17" i="2"/>
  <c r="AW17" i="2"/>
  <c r="AX17" i="2"/>
  <c r="AY17" i="2"/>
  <c r="AT18" i="2"/>
  <c r="AU18" i="2"/>
  <c r="AV18" i="2"/>
  <c r="AW18" i="2"/>
  <c r="AX18" i="2"/>
  <c r="AY18" i="2"/>
  <c r="AT19" i="2"/>
  <c r="AU19" i="2"/>
  <c r="AV19" i="2"/>
  <c r="AW19" i="2"/>
  <c r="AX19" i="2"/>
  <c r="AY19" i="2"/>
  <c r="AT20" i="2"/>
  <c r="AU20" i="2"/>
  <c r="AV20" i="2"/>
  <c r="AW20" i="2"/>
  <c r="AX20" i="2"/>
  <c r="AY20" i="2"/>
  <c r="AT21" i="2"/>
  <c r="AU21" i="2"/>
  <c r="AV21" i="2"/>
  <c r="AW21" i="2"/>
  <c r="AX21" i="2"/>
  <c r="AY21" i="2"/>
  <c r="AT22" i="2"/>
  <c r="AU22" i="2"/>
  <c r="AV22" i="2"/>
  <c r="AW22" i="2"/>
  <c r="AX22" i="2"/>
  <c r="AY22" i="2"/>
  <c r="AT23" i="2"/>
  <c r="AU23" i="2"/>
  <c r="AV23" i="2"/>
  <c r="AW23" i="2"/>
  <c r="AX23" i="2"/>
  <c r="AY23" i="2"/>
  <c r="AT24" i="2"/>
  <c r="AU24" i="2"/>
  <c r="AV24" i="2"/>
  <c r="AW24" i="2"/>
  <c r="AX24" i="2"/>
  <c r="AY24" i="2"/>
  <c r="AT25" i="2"/>
  <c r="AU25" i="2"/>
  <c r="AV25" i="2"/>
  <c r="AW25" i="2"/>
  <c r="AX25" i="2"/>
  <c r="AY25" i="2"/>
  <c r="AT26" i="2"/>
  <c r="AU26" i="2"/>
  <c r="AV26" i="2"/>
  <c r="AW26" i="2"/>
  <c r="AX26" i="2"/>
  <c r="AY26" i="2"/>
  <c r="AT27" i="2"/>
  <c r="AU27" i="2"/>
  <c r="AV27" i="2"/>
  <c r="AW27" i="2"/>
  <c r="AX27" i="2"/>
  <c r="AY27" i="2"/>
  <c r="AT28" i="2"/>
  <c r="AU28" i="2"/>
  <c r="AV28" i="2"/>
  <c r="AW28" i="2"/>
  <c r="AX28" i="2"/>
  <c r="AY28" i="2"/>
  <c r="AT29" i="2"/>
  <c r="AU29" i="2"/>
  <c r="AV29" i="2"/>
  <c r="AW29" i="2"/>
  <c r="AX29" i="2"/>
  <c r="AY29" i="2"/>
  <c r="AT30" i="2"/>
  <c r="AU30" i="2"/>
  <c r="AV30" i="2"/>
  <c r="AW30" i="2"/>
  <c r="AX30" i="2"/>
  <c r="AY30" i="2"/>
  <c r="AT31" i="2"/>
  <c r="AU31" i="2"/>
  <c r="AV31" i="2"/>
  <c r="AW31" i="2"/>
  <c r="AX31" i="2"/>
  <c r="AY31" i="2"/>
  <c r="AT32" i="2"/>
  <c r="AU32" i="2"/>
  <c r="AV32" i="2"/>
  <c r="AW32" i="2"/>
  <c r="AX32" i="2"/>
  <c r="AY32" i="2"/>
  <c r="AT33" i="2"/>
  <c r="AU33" i="2"/>
  <c r="AV33" i="2"/>
  <c r="AW33" i="2"/>
  <c r="AX33" i="2"/>
  <c r="AY33" i="2"/>
  <c r="AT34" i="2"/>
  <c r="AU34" i="2"/>
  <c r="AV34" i="2"/>
  <c r="AW34" i="2"/>
  <c r="AX34" i="2"/>
  <c r="AY34" i="2"/>
  <c r="AT35" i="2"/>
  <c r="AU35" i="2"/>
  <c r="AV35" i="2"/>
  <c r="AW35" i="2"/>
  <c r="AX35" i="2"/>
  <c r="AY35" i="2"/>
  <c r="AT36" i="2"/>
  <c r="AU36" i="2"/>
  <c r="AV36" i="2"/>
  <c r="AW36" i="2"/>
  <c r="AX36" i="2"/>
  <c r="AY36" i="2"/>
  <c r="AT37" i="2"/>
  <c r="AU37" i="2"/>
  <c r="AV37" i="2"/>
  <c r="AW37" i="2"/>
  <c r="AX37" i="2"/>
  <c r="AY37" i="2"/>
  <c r="AT38" i="2"/>
  <c r="AU38" i="2"/>
  <c r="AV38" i="2"/>
  <c r="AW38" i="2"/>
  <c r="AX38" i="2"/>
  <c r="AY38" i="2"/>
  <c r="AT39" i="2"/>
  <c r="AU39" i="2"/>
  <c r="AV39" i="2"/>
  <c r="AW39" i="2"/>
  <c r="AX39" i="2"/>
  <c r="AY39" i="2"/>
  <c r="AT40" i="2"/>
  <c r="AU40" i="2"/>
  <c r="AV40" i="2"/>
  <c r="AW40" i="2"/>
  <c r="AX40" i="2"/>
  <c r="AY40" i="2"/>
  <c r="AT41" i="2"/>
  <c r="AU41" i="2"/>
  <c r="AV41" i="2"/>
  <c r="AW41" i="2"/>
  <c r="AX41" i="2"/>
  <c r="AY41" i="2"/>
  <c r="AT42" i="2"/>
  <c r="AU42" i="2"/>
  <c r="AV42" i="2"/>
  <c r="AW42" i="2"/>
  <c r="AX42" i="2"/>
  <c r="AY42" i="2"/>
  <c r="AT43" i="2"/>
  <c r="AU43" i="2"/>
  <c r="AV43" i="2"/>
  <c r="AW43" i="2"/>
  <c r="AX43" i="2"/>
  <c r="AY43" i="2"/>
  <c r="AT44" i="2"/>
  <c r="AU44" i="2"/>
  <c r="AV44" i="2"/>
  <c r="AW44" i="2"/>
  <c r="AX44" i="2"/>
  <c r="AY44" i="2"/>
  <c r="AT45" i="2"/>
  <c r="AU45" i="2"/>
  <c r="AV45" i="2"/>
  <c r="AW45" i="2"/>
  <c r="AX45" i="2"/>
  <c r="AY45" i="2"/>
  <c r="AT46" i="2"/>
  <c r="AU46" i="2"/>
  <c r="AV46" i="2"/>
  <c r="AW46" i="2"/>
  <c r="AX46" i="2"/>
  <c r="AY46" i="2"/>
  <c r="AT47" i="2"/>
  <c r="AU47" i="2"/>
  <c r="AV47" i="2"/>
  <c r="AW47" i="2"/>
  <c r="AX47" i="2"/>
  <c r="AY47" i="2"/>
  <c r="AT48" i="2"/>
  <c r="AU48" i="2"/>
  <c r="AV48" i="2"/>
  <c r="AW48" i="2"/>
  <c r="AX48" i="2"/>
  <c r="AY48" i="2"/>
  <c r="AT49" i="2"/>
  <c r="AU49" i="2"/>
  <c r="AV49" i="2"/>
  <c r="AW49" i="2"/>
  <c r="AX49" i="2"/>
  <c r="AY49" i="2"/>
  <c r="AU8" i="2"/>
  <c r="AV8" i="2"/>
  <c r="AW8" i="2"/>
  <c r="AX8" i="2"/>
  <c r="AT8" i="2"/>
  <c r="CA69" i="1"/>
  <c r="BZ69" i="1"/>
  <c r="BY69" i="1"/>
  <c r="BX69" i="1"/>
  <c r="BW69" i="1"/>
  <c r="BV69" i="1"/>
  <c r="BU69" i="1"/>
  <c r="BT69" i="1"/>
  <c r="BS69" i="1"/>
  <c r="BR69" i="1"/>
  <c r="BQ69" i="1"/>
  <c r="CA68" i="1"/>
  <c r="BZ68" i="1"/>
  <c r="BY68" i="1"/>
  <c r="BX68" i="1"/>
  <c r="BW68" i="1"/>
  <c r="BV68" i="1"/>
  <c r="BU68" i="1"/>
  <c r="BT68" i="1"/>
  <c r="BS68" i="1"/>
  <c r="BR68" i="1"/>
  <c r="BQ68" i="1"/>
  <c r="CA67" i="1"/>
  <c r="BZ67" i="1"/>
  <c r="BY67" i="1"/>
  <c r="BX67" i="1"/>
  <c r="BW67" i="1"/>
  <c r="BV67" i="1"/>
  <c r="BU67" i="1"/>
  <c r="BT67" i="1"/>
  <c r="BS67" i="1"/>
  <c r="BR67" i="1"/>
  <c r="BQ67" i="1"/>
  <c r="CA66" i="1"/>
  <c r="BZ66" i="1"/>
  <c r="BY66" i="1"/>
  <c r="BX66" i="1"/>
  <c r="BW66" i="1"/>
  <c r="BV66" i="1"/>
  <c r="BU66" i="1"/>
  <c r="BT66" i="1"/>
  <c r="BS66" i="1"/>
  <c r="BR66" i="1"/>
  <c r="BQ66" i="1"/>
  <c r="CA65" i="1"/>
  <c r="BZ65" i="1"/>
  <c r="BY65" i="1"/>
  <c r="BX65" i="1"/>
  <c r="BW65" i="1"/>
  <c r="BV65" i="1"/>
  <c r="BU65" i="1"/>
  <c r="BT65" i="1"/>
  <c r="BS65" i="1"/>
  <c r="BR65" i="1"/>
  <c r="BQ65" i="1"/>
  <c r="CA64" i="1"/>
  <c r="BZ64" i="1"/>
  <c r="BY64" i="1"/>
  <c r="BX64" i="1"/>
  <c r="BW64" i="1"/>
  <c r="BV64" i="1"/>
  <c r="BU64" i="1"/>
  <c r="BT64" i="1"/>
  <c r="BS64" i="1"/>
  <c r="BR64" i="1"/>
  <c r="BQ64" i="1"/>
  <c r="CA63" i="1"/>
  <c r="BZ63" i="1"/>
  <c r="BY63" i="1"/>
  <c r="BX63" i="1"/>
  <c r="BW63" i="1"/>
  <c r="BV63" i="1"/>
  <c r="BU63" i="1"/>
  <c r="BT63" i="1"/>
  <c r="BS63" i="1"/>
  <c r="BR63" i="1"/>
  <c r="BQ63" i="1"/>
  <c r="CA62" i="1"/>
  <c r="BZ62" i="1"/>
  <c r="BY62" i="1"/>
  <c r="BX62" i="1"/>
  <c r="BW62" i="1"/>
  <c r="BV62" i="1"/>
  <c r="BU62" i="1"/>
  <c r="BT62" i="1"/>
  <c r="BS62" i="1"/>
  <c r="BR62" i="1"/>
  <c r="BQ62" i="1"/>
  <c r="CA61" i="1"/>
  <c r="BZ61" i="1"/>
  <c r="BY61" i="1"/>
  <c r="BX61" i="1"/>
  <c r="BW61" i="1"/>
  <c r="BV61" i="1"/>
  <c r="BU61" i="1"/>
  <c r="BT61" i="1"/>
  <c r="BS61" i="1"/>
  <c r="BR61" i="1"/>
  <c r="BQ61" i="1"/>
  <c r="CA60" i="1"/>
  <c r="BZ60" i="1"/>
  <c r="BY60" i="1"/>
  <c r="BX60" i="1"/>
  <c r="BW60" i="1"/>
  <c r="BV60" i="1"/>
  <c r="BU60" i="1"/>
  <c r="BT60" i="1"/>
  <c r="BS60" i="1"/>
  <c r="BR60" i="1"/>
  <c r="BQ60" i="1"/>
  <c r="CA59" i="1"/>
  <c r="BZ59" i="1"/>
  <c r="BY59" i="1"/>
  <c r="BX59" i="1"/>
  <c r="BW59" i="1"/>
  <c r="BV59" i="1"/>
  <c r="BU59" i="1"/>
  <c r="BT59" i="1"/>
  <c r="BS59" i="1"/>
  <c r="BR59" i="1"/>
  <c r="BQ59" i="1"/>
  <c r="CA58" i="1"/>
  <c r="BZ58" i="1"/>
  <c r="BY58" i="1"/>
  <c r="BX58" i="1"/>
  <c r="BW58" i="1"/>
  <c r="BV58" i="1"/>
  <c r="BU58" i="1"/>
  <c r="BT58" i="1"/>
  <c r="BS58" i="1"/>
  <c r="BR58" i="1"/>
  <c r="BQ58" i="1"/>
  <c r="CA57" i="1"/>
  <c r="BZ57" i="1"/>
  <c r="BY57" i="1"/>
  <c r="BX57" i="1"/>
  <c r="BW57" i="1"/>
  <c r="BV57" i="1"/>
  <c r="BU57" i="1"/>
  <c r="BT57" i="1"/>
  <c r="BS57" i="1"/>
  <c r="BR57" i="1"/>
  <c r="BQ57" i="1"/>
  <c r="CA56" i="1"/>
  <c r="BZ56" i="1"/>
  <c r="BY56" i="1"/>
  <c r="BX56" i="1"/>
  <c r="BW56" i="1"/>
  <c r="BV56" i="1"/>
  <c r="BU56" i="1"/>
  <c r="BT56" i="1"/>
  <c r="BS56" i="1"/>
  <c r="BR56" i="1"/>
  <c r="BQ56" i="1"/>
  <c r="CA55" i="1"/>
  <c r="BZ55" i="1"/>
  <c r="BY55" i="1"/>
  <c r="BX55" i="1"/>
  <c r="BW55" i="1"/>
  <c r="BV55" i="1"/>
  <c r="BU55" i="1"/>
  <c r="BT55" i="1"/>
  <c r="BS55" i="1"/>
  <c r="BR55" i="1"/>
  <c r="BQ55" i="1"/>
  <c r="CA54" i="1"/>
  <c r="BZ54" i="1"/>
  <c r="BY54" i="1"/>
  <c r="BX54" i="1"/>
  <c r="BW54" i="1"/>
  <c r="BV54" i="1"/>
  <c r="BU54" i="1"/>
  <c r="BT54" i="1"/>
  <c r="BS54" i="1"/>
  <c r="BR54" i="1"/>
  <c r="BQ54" i="1"/>
  <c r="CA53" i="1"/>
  <c r="BZ53" i="1"/>
  <c r="BY53" i="1"/>
  <c r="BX53" i="1"/>
  <c r="BW53" i="1"/>
  <c r="BV53" i="1"/>
  <c r="BU53" i="1"/>
  <c r="BT53" i="1"/>
  <c r="BS53" i="1"/>
  <c r="BR53" i="1"/>
  <c r="BQ53" i="1"/>
  <c r="CA52" i="1"/>
  <c r="BZ52" i="1"/>
  <c r="BY52" i="1"/>
  <c r="BX52" i="1"/>
  <c r="BW52" i="1"/>
  <c r="BV52" i="1"/>
  <c r="BU52" i="1"/>
  <c r="BT52" i="1"/>
  <c r="BS52" i="1"/>
  <c r="BR52" i="1"/>
  <c r="BQ52" i="1"/>
  <c r="CA51" i="1"/>
  <c r="BZ51" i="1"/>
  <c r="BY51" i="1"/>
  <c r="BX51" i="1"/>
  <c r="BW51" i="1"/>
  <c r="BV51" i="1"/>
  <c r="BU51" i="1"/>
  <c r="BT51" i="1"/>
  <c r="BS51" i="1"/>
  <c r="BR51" i="1"/>
  <c r="BQ51" i="1"/>
  <c r="CA50" i="1"/>
  <c r="BZ50" i="1"/>
  <c r="BY50" i="1"/>
  <c r="BX50" i="1"/>
  <c r="BW50" i="1"/>
  <c r="BV50" i="1"/>
  <c r="BU50" i="1"/>
  <c r="BT50" i="1"/>
  <c r="BS50" i="1"/>
  <c r="BR50" i="1"/>
  <c r="BQ50" i="1"/>
  <c r="CA49" i="1"/>
  <c r="BZ49" i="1"/>
  <c r="BY49" i="1"/>
  <c r="BX49" i="1"/>
  <c r="BW49" i="1"/>
  <c r="BV49" i="1"/>
  <c r="BU49" i="1"/>
  <c r="BT49" i="1"/>
  <c r="BS49" i="1"/>
  <c r="BR49" i="1"/>
  <c r="BQ49" i="1"/>
  <c r="CA48" i="1"/>
  <c r="BZ48" i="1"/>
  <c r="BY48" i="1"/>
  <c r="BX48" i="1"/>
  <c r="BW48" i="1"/>
  <c r="BV48" i="1"/>
  <c r="BU48" i="1"/>
  <c r="BT48" i="1"/>
  <c r="BS48" i="1"/>
  <c r="BR48" i="1"/>
  <c r="BQ48" i="1"/>
  <c r="CA47" i="1"/>
  <c r="BZ47" i="1"/>
  <c r="BY47" i="1"/>
  <c r="BX47" i="1"/>
  <c r="BW47" i="1"/>
  <c r="BV47" i="1"/>
  <c r="BU47" i="1"/>
  <c r="BT47" i="1"/>
  <c r="BS47" i="1"/>
  <c r="BR47" i="1"/>
  <c r="BQ47" i="1"/>
  <c r="CA46" i="1"/>
  <c r="BZ46" i="1"/>
  <c r="BY46" i="1"/>
  <c r="BX46" i="1"/>
  <c r="BW46" i="1"/>
  <c r="BV46" i="1"/>
  <c r="BU46" i="1"/>
  <c r="BT46" i="1"/>
  <c r="BS46" i="1"/>
  <c r="BR46" i="1"/>
  <c r="BQ46" i="1"/>
  <c r="CA45" i="1"/>
  <c r="BZ45" i="1"/>
  <c r="BY45" i="1"/>
  <c r="BX45" i="1"/>
  <c r="BW45" i="1"/>
  <c r="BV45" i="1"/>
  <c r="BU45" i="1"/>
  <c r="BT45" i="1"/>
  <c r="BS45" i="1"/>
  <c r="BR45" i="1"/>
  <c r="BQ45" i="1"/>
  <c r="CA44" i="1"/>
  <c r="BZ44" i="1"/>
  <c r="BY44" i="1"/>
  <c r="BX44" i="1"/>
  <c r="BW44" i="1"/>
  <c r="BV44" i="1"/>
  <c r="BU44" i="1"/>
  <c r="BT44" i="1"/>
  <c r="BS44" i="1"/>
  <c r="BR44" i="1"/>
  <c r="BQ44" i="1"/>
  <c r="CA43" i="1"/>
  <c r="BZ43" i="1"/>
  <c r="BY43" i="1"/>
  <c r="BX43" i="1"/>
  <c r="BW43" i="1"/>
  <c r="BV43" i="1"/>
  <c r="BU43" i="1"/>
  <c r="BT43" i="1"/>
  <c r="BS43" i="1"/>
  <c r="BR43" i="1"/>
  <c r="BQ43" i="1"/>
  <c r="CA42" i="1"/>
  <c r="BZ42" i="1"/>
  <c r="BY42" i="1"/>
  <c r="BX42" i="1"/>
  <c r="BW42" i="1"/>
  <c r="BV42" i="1"/>
  <c r="BU42" i="1"/>
  <c r="BT42" i="1"/>
  <c r="BS42" i="1"/>
  <c r="BR42" i="1"/>
  <c r="BQ42" i="1"/>
  <c r="CA41" i="1"/>
  <c r="BZ41" i="1"/>
  <c r="BY41" i="1"/>
  <c r="BX41" i="1"/>
  <c r="BW41" i="1"/>
  <c r="BV41" i="1"/>
  <c r="BU41" i="1"/>
  <c r="BT41" i="1"/>
  <c r="BS41" i="1"/>
  <c r="BR41" i="1"/>
  <c r="BQ41" i="1"/>
  <c r="CA40" i="1"/>
  <c r="BZ40" i="1"/>
  <c r="BY40" i="1"/>
  <c r="BX40" i="1"/>
  <c r="BW40" i="1"/>
  <c r="BV40" i="1"/>
  <c r="BU40" i="1"/>
  <c r="BT40" i="1"/>
  <c r="BS40" i="1"/>
  <c r="BR40" i="1"/>
  <c r="BQ40" i="1"/>
  <c r="CA39" i="1"/>
  <c r="BZ39" i="1"/>
  <c r="BY39" i="1"/>
  <c r="BX39" i="1"/>
  <c r="BW39" i="1"/>
  <c r="BV39" i="1"/>
  <c r="BU39" i="1"/>
  <c r="BT39" i="1"/>
  <c r="BS39" i="1"/>
  <c r="BR39" i="1"/>
  <c r="BQ39" i="1"/>
  <c r="CA38" i="1"/>
  <c r="BZ38" i="1"/>
  <c r="BY38" i="1"/>
  <c r="BX38" i="1"/>
  <c r="BW38" i="1"/>
  <c r="BV38" i="1"/>
  <c r="BU38" i="1"/>
  <c r="BT38" i="1"/>
  <c r="BS38" i="1"/>
  <c r="BR38" i="1"/>
  <c r="BQ38" i="1"/>
  <c r="CA37" i="1"/>
  <c r="BZ37" i="1"/>
  <c r="BY37" i="1"/>
  <c r="BX37" i="1"/>
  <c r="BW37" i="1"/>
  <c r="BV37" i="1"/>
  <c r="BU37" i="1"/>
  <c r="BT37" i="1"/>
  <c r="BS37" i="1"/>
  <c r="BR37" i="1"/>
  <c r="BQ37" i="1"/>
  <c r="CA36" i="1"/>
  <c r="BZ36" i="1"/>
  <c r="BY36" i="1"/>
  <c r="BX36" i="1"/>
  <c r="BW36" i="1"/>
  <c r="BV36" i="1"/>
  <c r="BU36" i="1"/>
  <c r="BT36" i="1"/>
  <c r="BS36" i="1"/>
  <c r="BR36" i="1"/>
  <c r="BQ36" i="1"/>
  <c r="CA35" i="1"/>
  <c r="BZ35" i="1"/>
  <c r="BY35" i="1"/>
  <c r="BX35" i="1"/>
  <c r="BW35" i="1"/>
  <c r="BV35" i="1"/>
  <c r="BU35" i="1"/>
  <c r="BT35" i="1"/>
  <c r="BS35" i="1"/>
  <c r="BR35" i="1"/>
  <c r="BQ35" i="1"/>
  <c r="CA34" i="1"/>
  <c r="BZ34" i="1"/>
  <c r="BY34" i="1"/>
  <c r="BX34" i="1"/>
  <c r="BW34" i="1"/>
  <c r="BV34" i="1"/>
  <c r="BU34" i="1"/>
  <c r="BT34" i="1"/>
  <c r="BS34" i="1"/>
  <c r="BR34" i="1"/>
  <c r="BQ34" i="1"/>
  <c r="CA33" i="1"/>
  <c r="BZ33" i="1"/>
  <c r="BY33" i="1"/>
  <c r="BX33" i="1"/>
  <c r="BW33" i="1"/>
  <c r="BV33" i="1"/>
  <c r="BU33" i="1"/>
  <c r="BT33" i="1"/>
  <c r="BS33" i="1"/>
  <c r="BR33" i="1"/>
  <c r="BQ33" i="1"/>
  <c r="CA32" i="1"/>
  <c r="BZ32" i="1"/>
  <c r="BY32" i="1"/>
  <c r="BX32" i="1"/>
  <c r="BW32" i="1"/>
  <c r="BV32" i="1"/>
  <c r="BU32" i="1"/>
  <c r="BT32" i="1"/>
  <c r="BS32" i="1"/>
  <c r="BR32" i="1"/>
  <c r="BQ32" i="1"/>
  <c r="CA31" i="1"/>
  <c r="BZ31" i="1"/>
  <c r="BY31" i="1"/>
  <c r="BX31" i="1"/>
  <c r="BW31" i="1"/>
  <c r="BV31" i="1"/>
  <c r="BU31" i="1"/>
  <c r="BT31" i="1"/>
  <c r="BS31" i="1"/>
  <c r="BR31" i="1"/>
  <c r="BQ31" i="1"/>
  <c r="CA30" i="1"/>
  <c r="BZ30" i="1"/>
  <c r="BY30" i="1"/>
  <c r="BX30" i="1"/>
  <c r="BW30" i="1"/>
  <c r="BV30" i="1"/>
  <c r="BU30" i="1"/>
  <c r="BT30" i="1"/>
  <c r="BS30" i="1"/>
  <c r="BR30" i="1"/>
  <c r="BQ30" i="1"/>
  <c r="CA29" i="1"/>
  <c r="BZ29" i="1"/>
  <c r="BY29" i="1"/>
  <c r="BX29" i="1"/>
  <c r="BW29" i="1"/>
  <c r="BV29" i="1"/>
  <c r="BU29" i="1"/>
  <c r="BT29" i="1"/>
  <c r="BS29" i="1"/>
  <c r="BR29" i="1"/>
  <c r="BQ29" i="1"/>
  <c r="CA28" i="1"/>
  <c r="BZ28" i="1"/>
  <c r="BY28" i="1"/>
  <c r="BX28" i="1"/>
  <c r="BW28" i="1"/>
  <c r="BV28" i="1"/>
  <c r="BU28" i="1"/>
  <c r="BT28" i="1"/>
  <c r="BS28" i="1"/>
  <c r="BR28" i="1"/>
  <c r="BQ28" i="1"/>
  <c r="CA27" i="1"/>
  <c r="BZ27" i="1"/>
  <c r="BY27" i="1"/>
  <c r="BX27" i="1"/>
  <c r="BW27" i="1"/>
  <c r="BV27" i="1"/>
  <c r="BU27" i="1"/>
  <c r="BT27" i="1"/>
  <c r="BS27" i="1"/>
  <c r="BR27" i="1"/>
  <c r="BQ27" i="1"/>
  <c r="CA26" i="1"/>
  <c r="BZ26" i="1"/>
  <c r="BY26" i="1"/>
  <c r="BX26" i="1"/>
  <c r="BW26" i="1"/>
  <c r="BV26" i="1"/>
  <c r="BU26" i="1"/>
  <c r="BT26" i="1"/>
  <c r="BS26" i="1"/>
  <c r="BR26" i="1"/>
  <c r="BQ26" i="1"/>
  <c r="CA25" i="1"/>
  <c r="BZ25" i="1"/>
  <c r="BY25" i="1"/>
  <c r="BX25" i="1"/>
  <c r="BW25" i="1"/>
  <c r="BV25" i="1"/>
  <c r="BU25" i="1"/>
  <c r="BT25" i="1"/>
  <c r="BS25" i="1"/>
  <c r="BR25" i="1"/>
  <c r="BQ25" i="1"/>
  <c r="CA24" i="1"/>
  <c r="BZ24" i="1"/>
  <c r="BY24" i="1"/>
  <c r="BX24" i="1"/>
  <c r="BW24" i="1"/>
  <c r="BV24" i="1"/>
  <c r="BU24" i="1"/>
  <c r="BT24" i="1"/>
  <c r="BS24" i="1"/>
  <c r="BR24" i="1"/>
  <c r="BQ24" i="1"/>
  <c r="CA23" i="1"/>
  <c r="BZ23" i="1"/>
  <c r="BY23" i="1"/>
  <c r="BX23" i="1"/>
  <c r="BW23" i="1"/>
  <c r="BV23" i="1"/>
  <c r="BU23" i="1"/>
  <c r="BT23" i="1"/>
  <c r="BS23" i="1"/>
  <c r="BR23" i="1"/>
  <c r="BQ23" i="1"/>
  <c r="CA22" i="1"/>
  <c r="BZ22" i="1"/>
  <c r="BY22" i="1"/>
  <c r="BX22" i="1"/>
  <c r="BW22" i="1"/>
  <c r="BV22" i="1"/>
  <c r="BU22" i="1"/>
  <c r="BT22" i="1"/>
  <c r="BS22" i="1"/>
  <c r="BR22" i="1"/>
  <c r="BQ22" i="1"/>
  <c r="CA21" i="1"/>
  <c r="BZ21" i="1"/>
  <c r="BY21" i="1"/>
  <c r="BX21" i="1"/>
  <c r="BW21" i="1"/>
  <c r="BV21" i="1"/>
  <c r="BU21" i="1"/>
  <c r="BT21" i="1"/>
  <c r="BS21" i="1"/>
  <c r="BR21" i="1"/>
  <c r="BQ21" i="1"/>
  <c r="CA20" i="1"/>
  <c r="BZ20" i="1"/>
  <c r="BY20" i="1"/>
  <c r="BX20" i="1"/>
  <c r="BW20" i="1"/>
  <c r="BV20" i="1"/>
  <c r="BU20" i="1"/>
  <c r="BT20" i="1"/>
  <c r="BS20" i="1"/>
  <c r="BR20" i="1"/>
  <c r="BQ20" i="1"/>
  <c r="CA19" i="1"/>
  <c r="BZ19" i="1"/>
  <c r="BY19" i="1"/>
  <c r="BX19" i="1"/>
  <c r="BW19" i="1"/>
  <c r="BV19" i="1"/>
  <c r="BU19" i="1"/>
  <c r="BT19" i="1"/>
  <c r="BS19" i="1"/>
  <c r="BR19" i="1"/>
  <c r="BQ19" i="1"/>
  <c r="CA18" i="1"/>
  <c r="BZ18" i="1"/>
  <c r="BY18" i="1"/>
  <c r="BX18" i="1"/>
  <c r="BW18" i="1"/>
  <c r="BV18" i="1"/>
  <c r="BU18" i="1"/>
  <c r="BT18" i="1"/>
  <c r="BS18" i="1"/>
  <c r="BR18" i="1"/>
  <c r="BQ18" i="1"/>
  <c r="CA17" i="1"/>
  <c r="BZ17" i="1"/>
  <c r="BY17" i="1"/>
  <c r="BX17" i="1"/>
  <c r="BW17" i="1"/>
  <c r="BV17" i="1"/>
  <c r="BU17" i="1"/>
  <c r="BT17" i="1"/>
  <c r="BS17" i="1"/>
  <c r="BR17" i="1"/>
  <c r="BQ17" i="1"/>
  <c r="CA16" i="1"/>
  <c r="BZ16" i="1"/>
  <c r="BY16" i="1"/>
  <c r="BX16" i="1"/>
  <c r="BW16" i="1"/>
  <c r="BV16" i="1"/>
  <c r="BU16" i="1"/>
  <c r="BT16" i="1"/>
  <c r="BS16" i="1"/>
  <c r="BR16" i="1"/>
  <c r="BQ16" i="1"/>
  <c r="CA13" i="1"/>
  <c r="BZ13" i="1"/>
  <c r="BY13" i="1"/>
  <c r="BX13" i="1"/>
  <c r="BW13" i="1"/>
  <c r="BV13" i="1"/>
  <c r="BU13" i="1"/>
  <c r="BT13" i="1"/>
  <c r="BS13" i="1"/>
  <c r="BR13" i="1"/>
  <c r="BQ13" i="1"/>
  <c r="CA12" i="1"/>
  <c r="BZ12" i="1"/>
  <c r="BY12" i="1"/>
  <c r="BX12" i="1"/>
  <c r="BW12" i="1"/>
  <c r="BV12" i="1"/>
  <c r="BU12" i="1"/>
  <c r="BT12" i="1"/>
  <c r="BS12" i="1"/>
  <c r="BR12" i="1"/>
  <c r="BQ12" i="1"/>
  <c r="CA11" i="1"/>
  <c r="BZ11" i="1"/>
  <c r="BY11" i="1"/>
  <c r="BX11" i="1"/>
  <c r="BW11" i="1"/>
  <c r="BV11" i="1"/>
  <c r="BU11" i="1"/>
  <c r="BT11" i="1"/>
  <c r="BS11" i="1"/>
  <c r="BR11" i="1"/>
  <c r="BQ11" i="1"/>
  <c r="CA10" i="1"/>
  <c r="BZ10" i="1"/>
  <c r="BY10" i="1"/>
  <c r="BX10" i="1"/>
  <c r="BW10" i="1"/>
  <c r="BV10" i="1"/>
  <c r="BU10" i="1"/>
  <c r="BT10" i="1"/>
  <c r="BS10" i="1"/>
  <c r="BR10" i="1"/>
  <c r="BQ10" i="1"/>
  <c r="CA9" i="1"/>
  <c r="BZ9" i="1"/>
  <c r="BY9" i="1"/>
  <c r="BX9" i="1"/>
  <c r="BW9" i="1"/>
  <c r="BV9" i="1"/>
  <c r="BU9" i="1"/>
  <c r="BT9" i="1"/>
  <c r="BS9" i="1"/>
  <c r="BR9" i="1"/>
  <c r="BQ9" i="1"/>
  <c r="BR8" i="1"/>
  <c r="BS8" i="1"/>
  <c r="BT8" i="1"/>
  <c r="BU8" i="1"/>
  <c r="BV8" i="1"/>
  <c r="BW8" i="1"/>
  <c r="BX8" i="1"/>
  <c r="BY8" i="1"/>
  <c r="BZ8" i="1"/>
  <c r="CA8" i="1"/>
  <c r="BQ8" i="1"/>
  <c r="CA69" i="4"/>
  <c r="BZ69" i="4"/>
  <c r="BY69" i="4"/>
  <c r="BX69" i="4"/>
  <c r="BW69" i="4"/>
  <c r="BV69" i="4"/>
  <c r="BU69" i="4"/>
  <c r="BT69" i="4"/>
  <c r="BS69" i="4"/>
  <c r="BR69" i="4"/>
  <c r="BQ69" i="4"/>
  <c r="CA68" i="4"/>
  <c r="BZ68" i="4"/>
  <c r="BY68" i="4"/>
  <c r="BX68" i="4"/>
  <c r="BW68" i="4"/>
  <c r="BV68" i="4"/>
  <c r="BU68" i="4"/>
  <c r="BT68" i="4"/>
  <c r="BS68" i="4"/>
  <c r="BR68" i="4"/>
  <c r="BQ68" i="4"/>
  <c r="CA67" i="4"/>
  <c r="BZ67" i="4"/>
  <c r="BY67" i="4"/>
  <c r="BX67" i="4"/>
  <c r="BW67" i="4"/>
  <c r="BV67" i="4"/>
  <c r="BU67" i="4"/>
  <c r="BT67" i="4"/>
  <c r="BS67" i="4"/>
  <c r="BR67" i="4"/>
  <c r="BQ67" i="4"/>
  <c r="CA66" i="4"/>
  <c r="BZ66" i="4"/>
  <c r="BY66" i="4"/>
  <c r="BX66" i="4"/>
  <c r="BW66" i="4"/>
  <c r="BV66" i="4"/>
  <c r="BU66" i="4"/>
  <c r="BT66" i="4"/>
  <c r="BS66" i="4"/>
  <c r="BR66" i="4"/>
  <c r="BQ66" i="4"/>
  <c r="CA65" i="4"/>
  <c r="BZ65" i="4"/>
  <c r="BY65" i="4"/>
  <c r="BX65" i="4"/>
  <c r="BW65" i="4"/>
  <c r="BV65" i="4"/>
  <c r="BU65" i="4"/>
  <c r="BT65" i="4"/>
  <c r="BS65" i="4"/>
  <c r="BR65" i="4"/>
  <c r="BQ65" i="4"/>
  <c r="CA64" i="4"/>
  <c r="BZ64" i="4"/>
  <c r="BY64" i="4"/>
  <c r="BX64" i="4"/>
  <c r="BW64" i="4"/>
  <c r="BV64" i="4"/>
  <c r="BU64" i="4"/>
  <c r="BT64" i="4"/>
  <c r="BS64" i="4"/>
  <c r="BR64" i="4"/>
  <c r="BQ64" i="4"/>
  <c r="CA63" i="4"/>
  <c r="BZ63" i="4"/>
  <c r="BY63" i="4"/>
  <c r="BX63" i="4"/>
  <c r="BW63" i="4"/>
  <c r="BV63" i="4"/>
  <c r="BU63" i="4"/>
  <c r="BT63" i="4"/>
  <c r="BS63" i="4"/>
  <c r="BR63" i="4"/>
  <c r="BQ63" i="4"/>
  <c r="CA62" i="4"/>
  <c r="BZ62" i="4"/>
  <c r="BY62" i="4"/>
  <c r="BX62" i="4"/>
  <c r="BW62" i="4"/>
  <c r="BV62" i="4"/>
  <c r="BU62" i="4"/>
  <c r="BT62" i="4"/>
  <c r="BS62" i="4"/>
  <c r="BR62" i="4"/>
  <c r="BQ62" i="4"/>
  <c r="CA61" i="4"/>
  <c r="BZ61" i="4"/>
  <c r="BY61" i="4"/>
  <c r="BX61" i="4"/>
  <c r="BW61" i="4"/>
  <c r="BV61" i="4"/>
  <c r="BU61" i="4"/>
  <c r="BT61" i="4"/>
  <c r="BS61" i="4"/>
  <c r="BR61" i="4"/>
  <c r="BQ61" i="4"/>
  <c r="CA60" i="4"/>
  <c r="BZ60" i="4"/>
  <c r="BY60" i="4"/>
  <c r="BX60" i="4"/>
  <c r="BW60" i="4"/>
  <c r="BV60" i="4"/>
  <c r="BU60" i="4"/>
  <c r="BT60" i="4"/>
  <c r="BS60" i="4"/>
  <c r="BR60" i="4"/>
  <c r="BQ60" i="4"/>
  <c r="CA59" i="4"/>
  <c r="BZ59" i="4"/>
  <c r="BY59" i="4"/>
  <c r="BX59" i="4"/>
  <c r="BW59" i="4"/>
  <c r="BV59" i="4"/>
  <c r="BU59" i="4"/>
  <c r="BT59" i="4"/>
  <c r="BS59" i="4"/>
  <c r="BR59" i="4"/>
  <c r="BQ59" i="4"/>
  <c r="CA58" i="4"/>
  <c r="BZ58" i="4"/>
  <c r="BY58" i="4"/>
  <c r="BX58" i="4"/>
  <c r="BW58" i="4"/>
  <c r="BV58" i="4"/>
  <c r="BU58" i="4"/>
  <c r="BT58" i="4"/>
  <c r="BS58" i="4"/>
  <c r="BR58" i="4"/>
  <c r="BQ58" i="4"/>
  <c r="CA57" i="4"/>
  <c r="BZ57" i="4"/>
  <c r="BY57" i="4"/>
  <c r="BX57" i="4"/>
  <c r="BW57" i="4"/>
  <c r="BV57" i="4"/>
  <c r="BU57" i="4"/>
  <c r="BT57" i="4"/>
  <c r="BS57" i="4"/>
  <c r="BR57" i="4"/>
  <c r="BQ57" i="4"/>
  <c r="CA56" i="4"/>
  <c r="BZ56" i="4"/>
  <c r="BY56" i="4"/>
  <c r="BX56" i="4"/>
  <c r="BW56" i="4"/>
  <c r="BV56" i="4"/>
  <c r="BU56" i="4"/>
  <c r="BT56" i="4"/>
  <c r="BS56" i="4"/>
  <c r="BR56" i="4"/>
  <c r="BQ56" i="4"/>
  <c r="CA55" i="4"/>
  <c r="BZ55" i="4"/>
  <c r="BY55" i="4"/>
  <c r="BX55" i="4"/>
  <c r="BW55" i="4"/>
  <c r="BV55" i="4"/>
  <c r="BU55" i="4"/>
  <c r="BT55" i="4"/>
  <c r="BS55" i="4"/>
  <c r="BR55" i="4"/>
  <c r="BQ55" i="4"/>
  <c r="CA54" i="4"/>
  <c r="BZ54" i="4"/>
  <c r="BY54" i="4"/>
  <c r="BX54" i="4"/>
  <c r="BW54" i="4"/>
  <c r="BV54" i="4"/>
  <c r="BU54" i="4"/>
  <c r="BT54" i="4"/>
  <c r="BS54" i="4"/>
  <c r="BR54" i="4"/>
  <c r="BQ54" i="4"/>
  <c r="CA53" i="4"/>
  <c r="BZ53" i="4"/>
  <c r="BY53" i="4"/>
  <c r="BX53" i="4"/>
  <c r="BW53" i="4"/>
  <c r="BV53" i="4"/>
  <c r="BU53" i="4"/>
  <c r="BT53" i="4"/>
  <c r="BS53" i="4"/>
  <c r="BR53" i="4"/>
  <c r="BQ53" i="4"/>
  <c r="CA52" i="4"/>
  <c r="BZ52" i="4"/>
  <c r="BY52" i="4"/>
  <c r="BX52" i="4"/>
  <c r="BW52" i="4"/>
  <c r="BV52" i="4"/>
  <c r="BU52" i="4"/>
  <c r="BT52" i="4"/>
  <c r="BS52" i="4"/>
  <c r="BR52" i="4"/>
  <c r="BQ52" i="4"/>
  <c r="CA51" i="4"/>
  <c r="BZ51" i="4"/>
  <c r="BY51" i="4"/>
  <c r="BX51" i="4"/>
  <c r="BW51" i="4"/>
  <c r="BV51" i="4"/>
  <c r="BU51" i="4"/>
  <c r="BT51" i="4"/>
  <c r="BS51" i="4"/>
  <c r="BR51" i="4"/>
  <c r="BQ51" i="4"/>
  <c r="CA50" i="4"/>
  <c r="BZ50" i="4"/>
  <c r="BY50" i="4"/>
  <c r="BX50" i="4"/>
  <c r="BW50" i="4"/>
  <c r="BV50" i="4"/>
  <c r="BU50" i="4"/>
  <c r="BT50" i="4"/>
  <c r="BS50" i="4"/>
  <c r="BR50" i="4"/>
  <c r="BQ50" i="4"/>
  <c r="CA49" i="4"/>
  <c r="BZ49" i="4"/>
  <c r="BY49" i="4"/>
  <c r="BX49" i="4"/>
  <c r="BW49" i="4"/>
  <c r="BV49" i="4"/>
  <c r="BU49" i="4"/>
  <c r="BT49" i="4"/>
  <c r="BS49" i="4"/>
  <c r="BR49" i="4"/>
  <c r="BQ49" i="4"/>
  <c r="CA48" i="4"/>
  <c r="BZ48" i="4"/>
  <c r="BY48" i="4"/>
  <c r="BX48" i="4"/>
  <c r="BW48" i="4"/>
  <c r="BV48" i="4"/>
  <c r="BU48" i="4"/>
  <c r="BT48" i="4"/>
  <c r="BS48" i="4"/>
  <c r="BR48" i="4"/>
  <c r="BQ48" i="4"/>
  <c r="CA47" i="4"/>
  <c r="BZ47" i="4"/>
  <c r="BY47" i="4"/>
  <c r="BX47" i="4"/>
  <c r="BW47" i="4"/>
  <c r="BV47" i="4"/>
  <c r="BU47" i="4"/>
  <c r="BT47" i="4"/>
  <c r="BS47" i="4"/>
  <c r="BR47" i="4"/>
  <c r="BQ47" i="4"/>
  <c r="CA46" i="4"/>
  <c r="BZ46" i="4"/>
  <c r="BY46" i="4"/>
  <c r="BX46" i="4"/>
  <c r="BW46" i="4"/>
  <c r="BV46" i="4"/>
  <c r="BU46" i="4"/>
  <c r="BT46" i="4"/>
  <c r="BS46" i="4"/>
  <c r="BR46" i="4"/>
  <c r="BQ46" i="4"/>
  <c r="CA45" i="4"/>
  <c r="BZ45" i="4"/>
  <c r="BY45" i="4"/>
  <c r="BX45" i="4"/>
  <c r="BW45" i="4"/>
  <c r="BV45" i="4"/>
  <c r="BU45" i="4"/>
  <c r="BT45" i="4"/>
  <c r="BS45" i="4"/>
  <c r="BR45" i="4"/>
  <c r="BQ45" i="4"/>
  <c r="CA44" i="4"/>
  <c r="BZ44" i="4"/>
  <c r="BY44" i="4"/>
  <c r="BX44" i="4"/>
  <c r="BW44" i="4"/>
  <c r="BV44" i="4"/>
  <c r="BU44" i="4"/>
  <c r="BT44" i="4"/>
  <c r="BS44" i="4"/>
  <c r="BR44" i="4"/>
  <c r="BQ44" i="4"/>
  <c r="CA43" i="4"/>
  <c r="BZ43" i="4"/>
  <c r="BY43" i="4"/>
  <c r="BX43" i="4"/>
  <c r="BW43" i="4"/>
  <c r="BV43" i="4"/>
  <c r="BU43" i="4"/>
  <c r="BT43" i="4"/>
  <c r="BS43" i="4"/>
  <c r="BR43" i="4"/>
  <c r="BQ43" i="4"/>
  <c r="CA42" i="4"/>
  <c r="BZ42" i="4"/>
  <c r="BY42" i="4"/>
  <c r="BX42" i="4"/>
  <c r="BW42" i="4"/>
  <c r="BV42" i="4"/>
  <c r="BU42" i="4"/>
  <c r="BT42" i="4"/>
  <c r="BS42" i="4"/>
  <c r="BR42" i="4"/>
  <c r="BQ42" i="4"/>
  <c r="CA41" i="4"/>
  <c r="BZ41" i="4"/>
  <c r="BY41" i="4"/>
  <c r="BX41" i="4"/>
  <c r="BW41" i="4"/>
  <c r="BV41" i="4"/>
  <c r="BU41" i="4"/>
  <c r="BT41" i="4"/>
  <c r="BS41" i="4"/>
  <c r="BR41" i="4"/>
  <c r="BQ41" i="4"/>
  <c r="CA40" i="4"/>
  <c r="BZ40" i="4"/>
  <c r="BY40" i="4"/>
  <c r="BX40" i="4"/>
  <c r="BW40" i="4"/>
  <c r="BV40" i="4"/>
  <c r="BU40" i="4"/>
  <c r="BT40" i="4"/>
  <c r="BS40" i="4"/>
  <c r="BR40" i="4"/>
  <c r="BQ40" i="4"/>
  <c r="CA39" i="4"/>
  <c r="BZ39" i="4"/>
  <c r="BY39" i="4"/>
  <c r="BX39" i="4"/>
  <c r="BW39" i="4"/>
  <c r="BV39" i="4"/>
  <c r="BU39" i="4"/>
  <c r="BT39" i="4"/>
  <c r="BS39" i="4"/>
  <c r="BR39" i="4"/>
  <c r="BQ39" i="4"/>
  <c r="CA38" i="4"/>
  <c r="BZ38" i="4"/>
  <c r="BY38" i="4"/>
  <c r="BX38" i="4"/>
  <c r="BW38" i="4"/>
  <c r="BV38" i="4"/>
  <c r="BU38" i="4"/>
  <c r="BT38" i="4"/>
  <c r="BS38" i="4"/>
  <c r="BR38" i="4"/>
  <c r="BQ38" i="4"/>
  <c r="CA37" i="4"/>
  <c r="BZ37" i="4"/>
  <c r="BY37" i="4"/>
  <c r="BX37" i="4"/>
  <c r="BW37" i="4"/>
  <c r="BV37" i="4"/>
  <c r="BU37" i="4"/>
  <c r="BT37" i="4"/>
  <c r="BS37" i="4"/>
  <c r="BR37" i="4"/>
  <c r="BQ37" i="4"/>
  <c r="CA36" i="4"/>
  <c r="BZ36" i="4"/>
  <c r="BY36" i="4"/>
  <c r="BX36" i="4"/>
  <c r="BW36" i="4"/>
  <c r="BV36" i="4"/>
  <c r="BU36" i="4"/>
  <c r="BT36" i="4"/>
  <c r="BS36" i="4"/>
  <c r="BR36" i="4"/>
  <c r="BQ36" i="4"/>
  <c r="CA35" i="4"/>
  <c r="BZ35" i="4"/>
  <c r="BY35" i="4"/>
  <c r="BX35" i="4"/>
  <c r="BW35" i="4"/>
  <c r="BV35" i="4"/>
  <c r="BU35" i="4"/>
  <c r="BT35" i="4"/>
  <c r="BS35" i="4"/>
  <c r="BR35" i="4"/>
  <c r="BQ35" i="4"/>
  <c r="CA34" i="4"/>
  <c r="BZ34" i="4"/>
  <c r="BY34" i="4"/>
  <c r="BX34" i="4"/>
  <c r="BW34" i="4"/>
  <c r="BV34" i="4"/>
  <c r="BU34" i="4"/>
  <c r="BT34" i="4"/>
  <c r="BS34" i="4"/>
  <c r="BR34" i="4"/>
  <c r="BQ34" i="4"/>
  <c r="CA33" i="4"/>
  <c r="BZ33" i="4"/>
  <c r="BY33" i="4"/>
  <c r="BX33" i="4"/>
  <c r="BW33" i="4"/>
  <c r="BV33" i="4"/>
  <c r="BU33" i="4"/>
  <c r="BT33" i="4"/>
  <c r="BS33" i="4"/>
  <c r="BR33" i="4"/>
  <c r="BQ33" i="4"/>
  <c r="CA32" i="4"/>
  <c r="BZ32" i="4"/>
  <c r="BY32" i="4"/>
  <c r="BX32" i="4"/>
  <c r="BW32" i="4"/>
  <c r="BV32" i="4"/>
  <c r="BU32" i="4"/>
  <c r="BT32" i="4"/>
  <c r="BS32" i="4"/>
  <c r="BR32" i="4"/>
  <c r="BQ32" i="4"/>
  <c r="CA31" i="4"/>
  <c r="BZ31" i="4"/>
  <c r="BY31" i="4"/>
  <c r="BX31" i="4"/>
  <c r="BW31" i="4"/>
  <c r="BV31" i="4"/>
  <c r="BU31" i="4"/>
  <c r="BT31" i="4"/>
  <c r="BS31" i="4"/>
  <c r="BR31" i="4"/>
  <c r="BQ31" i="4"/>
  <c r="CA30" i="4"/>
  <c r="BZ30" i="4"/>
  <c r="BY30" i="4"/>
  <c r="BX30" i="4"/>
  <c r="BW30" i="4"/>
  <c r="BV30" i="4"/>
  <c r="BU30" i="4"/>
  <c r="BT30" i="4"/>
  <c r="BS30" i="4"/>
  <c r="BR30" i="4"/>
  <c r="BQ30" i="4"/>
  <c r="CA29" i="4"/>
  <c r="BZ29" i="4"/>
  <c r="BY29" i="4"/>
  <c r="BX29" i="4"/>
  <c r="BW29" i="4"/>
  <c r="BV29" i="4"/>
  <c r="BU29" i="4"/>
  <c r="BT29" i="4"/>
  <c r="BS29" i="4"/>
  <c r="BR29" i="4"/>
  <c r="BQ29" i="4"/>
  <c r="CA28" i="4"/>
  <c r="BZ28" i="4"/>
  <c r="BY28" i="4"/>
  <c r="BX28" i="4"/>
  <c r="BW28" i="4"/>
  <c r="BV28" i="4"/>
  <c r="BU28" i="4"/>
  <c r="BT28" i="4"/>
  <c r="BS28" i="4"/>
  <c r="BR28" i="4"/>
  <c r="BQ28" i="4"/>
  <c r="CA27" i="4"/>
  <c r="BZ27" i="4"/>
  <c r="BY27" i="4"/>
  <c r="BX27" i="4"/>
  <c r="BW27" i="4"/>
  <c r="BV27" i="4"/>
  <c r="BU27" i="4"/>
  <c r="BT27" i="4"/>
  <c r="BS27" i="4"/>
  <c r="BR27" i="4"/>
  <c r="BQ27" i="4"/>
  <c r="CA26" i="4"/>
  <c r="BZ26" i="4"/>
  <c r="BY26" i="4"/>
  <c r="BX26" i="4"/>
  <c r="BW26" i="4"/>
  <c r="BV26" i="4"/>
  <c r="BU26" i="4"/>
  <c r="BT26" i="4"/>
  <c r="BS26" i="4"/>
  <c r="BR26" i="4"/>
  <c r="BQ26" i="4"/>
  <c r="CA25" i="4"/>
  <c r="BZ25" i="4"/>
  <c r="BY25" i="4"/>
  <c r="BX25" i="4"/>
  <c r="BW25" i="4"/>
  <c r="BV25" i="4"/>
  <c r="BU25" i="4"/>
  <c r="BT25" i="4"/>
  <c r="BS25" i="4"/>
  <c r="BR25" i="4"/>
  <c r="BQ25" i="4"/>
  <c r="CA24" i="4"/>
  <c r="BZ24" i="4"/>
  <c r="BY24" i="4"/>
  <c r="BX24" i="4"/>
  <c r="BW24" i="4"/>
  <c r="BV24" i="4"/>
  <c r="BU24" i="4"/>
  <c r="BT24" i="4"/>
  <c r="BS24" i="4"/>
  <c r="BR24" i="4"/>
  <c r="BQ24" i="4"/>
  <c r="CA23" i="4"/>
  <c r="BZ23" i="4"/>
  <c r="BY23" i="4"/>
  <c r="BX23" i="4"/>
  <c r="BW23" i="4"/>
  <c r="BV23" i="4"/>
  <c r="BU23" i="4"/>
  <c r="BT23" i="4"/>
  <c r="BS23" i="4"/>
  <c r="BR23" i="4"/>
  <c r="BQ23" i="4"/>
  <c r="CA22" i="4"/>
  <c r="BZ22" i="4"/>
  <c r="BY22" i="4"/>
  <c r="BX22" i="4"/>
  <c r="BW22" i="4"/>
  <c r="BV22" i="4"/>
  <c r="BU22" i="4"/>
  <c r="BT22" i="4"/>
  <c r="BS22" i="4"/>
  <c r="BR22" i="4"/>
  <c r="BQ22" i="4"/>
  <c r="CA21" i="4"/>
  <c r="BZ21" i="4"/>
  <c r="BY21" i="4"/>
  <c r="BX21" i="4"/>
  <c r="BW21" i="4"/>
  <c r="BV21" i="4"/>
  <c r="BU21" i="4"/>
  <c r="BT21" i="4"/>
  <c r="BS21" i="4"/>
  <c r="BR21" i="4"/>
  <c r="BQ21" i="4"/>
  <c r="CA20" i="4"/>
  <c r="BZ20" i="4"/>
  <c r="BY20" i="4"/>
  <c r="BX20" i="4"/>
  <c r="BW20" i="4"/>
  <c r="BV20" i="4"/>
  <c r="BU20" i="4"/>
  <c r="BT20" i="4"/>
  <c r="BS20" i="4"/>
  <c r="BR20" i="4"/>
  <c r="BQ20" i="4"/>
  <c r="CA19" i="4"/>
  <c r="BZ19" i="4"/>
  <c r="BY19" i="4"/>
  <c r="BX19" i="4"/>
  <c r="BW19" i="4"/>
  <c r="BV19" i="4"/>
  <c r="BU19" i="4"/>
  <c r="BT19" i="4"/>
  <c r="BS19" i="4"/>
  <c r="BR19" i="4"/>
  <c r="BQ19" i="4"/>
  <c r="CA18" i="4"/>
  <c r="BZ18" i="4"/>
  <c r="BY18" i="4"/>
  <c r="BX18" i="4"/>
  <c r="BW18" i="4"/>
  <c r="BV18" i="4"/>
  <c r="BU18" i="4"/>
  <c r="BT18" i="4"/>
  <c r="BS18" i="4"/>
  <c r="BR18" i="4"/>
  <c r="BQ18" i="4"/>
  <c r="CA17" i="4"/>
  <c r="BZ17" i="4"/>
  <c r="BY17" i="4"/>
  <c r="BX17" i="4"/>
  <c r="BW17" i="4"/>
  <c r="BV17" i="4"/>
  <c r="BU17" i="4"/>
  <c r="BT17" i="4"/>
  <c r="BS17" i="4"/>
  <c r="BR17" i="4"/>
  <c r="BQ17" i="4"/>
  <c r="CA16" i="4"/>
  <c r="BZ16" i="4"/>
  <c r="BY16" i="4"/>
  <c r="BX16" i="4"/>
  <c r="BW16" i="4"/>
  <c r="BV16" i="4"/>
  <c r="BU16" i="4"/>
  <c r="BT16" i="4"/>
  <c r="BS16" i="4"/>
  <c r="BR16" i="4"/>
  <c r="BQ16" i="4"/>
  <c r="BQ9" i="4"/>
  <c r="BR9" i="4"/>
  <c r="BS9" i="4"/>
  <c r="BT9" i="4"/>
  <c r="BU9" i="4"/>
  <c r="BV9" i="4"/>
  <c r="BW9" i="4"/>
  <c r="BX9" i="4"/>
  <c r="BY9" i="4"/>
  <c r="BZ9" i="4"/>
  <c r="CA9" i="4"/>
  <c r="BQ10" i="4"/>
  <c r="BR10" i="4"/>
  <c r="BS10" i="4"/>
  <c r="BT10" i="4"/>
  <c r="BU10" i="4"/>
  <c r="BV10" i="4"/>
  <c r="BW10" i="4"/>
  <c r="BX10" i="4"/>
  <c r="BY10" i="4"/>
  <c r="BZ10" i="4"/>
  <c r="CA10" i="4"/>
  <c r="BQ11" i="4"/>
  <c r="BR11" i="4"/>
  <c r="BS11" i="4"/>
  <c r="BT11" i="4"/>
  <c r="BU11" i="4"/>
  <c r="BV11" i="4"/>
  <c r="BW11" i="4"/>
  <c r="BX11" i="4"/>
  <c r="BY11" i="4"/>
  <c r="BZ11" i="4"/>
  <c r="CA11" i="4"/>
  <c r="BQ12" i="4"/>
  <c r="BR12" i="4"/>
  <c r="BS12" i="4"/>
  <c r="BT12" i="4"/>
  <c r="BU12" i="4"/>
  <c r="BV12" i="4"/>
  <c r="BW12" i="4"/>
  <c r="BX12" i="4"/>
  <c r="BY12" i="4"/>
  <c r="BZ12" i="4"/>
  <c r="CA12" i="4"/>
  <c r="BQ13" i="4"/>
  <c r="BR13" i="4"/>
  <c r="BS13" i="4"/>
  <c r="BT13" i="4"/>
  <c r="BU13" i="4"/>
  <c r="BV13" i="4"/>
  <c r="BW13" i="4"/>
  <c r="BX13" i="4"/>
  <c r="BY13" i="4"/>
  <c r="BZ13" i="4"/>
  <c r="CA13" i="4"/>
  <c r="BR8" i="4"/>
  <c r="BS8" i="4"/>
  <c r="BT8" i="4"/>
  <c r="BU8" i="4"/>
  <c r="BV8" i="4"/>
  <c r="BW8" i="4"/>
  <c r="BX8" i="4"/>
  <c r="BY8" i="4"/>
  <c r="BZ8" i="4"/>
  <c r="CA8" i="4"/>
  <c r="Q77" i="10" l="1"/>
  <c r="P77" i="10"/>
  <c r="O77" i="10"/>
  <c r="N77" i="10"/>
  <c r="M77" i="10"/>
  <c r="L77" i="10"/>
  <c r="Q76" i="10"/>
  <c r="P76" i="10"/>
  <c r="O76" i="10"/>
  <c r="N76" i="10"/>
  <c r="M76" i="10"/>
  <c r="L76" i="10"/>
  <c r="Q15" i="10"/>
  <c r="P15" i="10"/>
  <c r="O15" i="10"/>
  <c r="N15" i="10"/>
  <c r="M15" i="10"/>
  <c r="L15" i="10"/>
  <c r="K15" i="10"/>
  <c r="AC21" i="11" l="1"/>
  <c r="AC21" i="10"/>
  <c r="AH8" i="10" s="1"/>
  <c r="AC20" i="10"/>
  <c r="AC20" i="11"/>
  <c r="AH1" i="11" l="1"/>
  <c r="AH11" i="11"/>
  <c r="AH3" i="11"/>
  <c r="AH10" i="11"/>
  <c r="AH36" i="11"/>
  <c r="AH36" i="10"/>
  <c r="AH6" i="10"/>
  <c r="AH26" i="10"/>
  <c r="AH10" i="10"/>
  <c r="AH3" i="10"/>
  <c r="AH25" i="10"/>
  <c r="AH11" i="10"/>
  <c r="AH7" i="10" s="1"/>
  <c r="T31" i="10" s="1"/>
  <c r="AH1" i="10"/>
  <c r="AH8" i="11"/>
  <c r="AH26" i="11"/>
  <c r="AH6" i="11"/>
  <c r="AH25" i="11"/>
  <c r="AJ30" i="10" l="1"/>
  <c r="AJ30" i="9"/>
  <c r="T40" i="9" s="1"/>
  <c r="AJ30" i="8"/>
  <c r="T40" i="8" s="1"/>
  <c r="AJ30" i="11"/>
  <c r="AI3" i="10" a="1"/>
  <c r="AI3" i="10" s="1"/>
  <c r="T27" i="10" s="1"/>
  <c r="AI1" i="10" a="1"/>
  <c r="AI1" i="10" s="1"/>
  <c r="T24" i="10" s="1"/>
  <c r="AI4" i="10" a="1"/>
  <c r="AI4" i="10" s="1"/>
  <c r="T28" i="10" s="1"/>
  <c r="AI2" i="10" a="1"/>
  <c r="AI2" i="10" s="1"/>
  <c r="T26" i="10" s="1"/>
  <c r="AI6" i="10" a="1"/>
  <c r="AI6" i="10" s="1"/>
  <c r="AI5" i="10" a="1"/>
  <c r="AI5" i="10" s="1"/>
  <c r="T29" i="10" s="1"/>
  <c r="AI11" i="10" a="1"/>
  <c r="AI11" i="10" s="1"/>
  <c r="T38" i="10" s="1"/>
  <c r="AI10" i="10" a="1"/>
  <c r="AI10" i="10" s="1"/>
  <c r="T37" i="10" s="1"/>
  <c r="AI8" i="10" a="1"/>
  <c r="AI8" i="10" s="1"/>
  <c r="AI9" i="10" a="1"/>
  <c r="AI9" i="10" s="1"/>
  <c r="AI11" i="11" a="1"/>
  <c r="AI11" i="11" s="1"/>
  <c r="T38" i="11" s="1"/>
  <c r="AI1" i="11" a="1"/>
  <c r="AI1" i="11" s="1"/>
  <c r="T24" i="11" s="1"/>
  <c r="AI4" i="11" a="1"/>
  <c r="AI4" i="11" s="1"/>
  <c r="T28" i="11" s="1"/>
  <c r="AI6" i="11" a="1"/>
  <c r="AI6" i="11" s="1"/>
  <c r="AI2" i="11" a="1"/>
  <c r="AI2" i="11" s="1"/>
  <c r="T26" i="11" s="1"/>
  <c r="AI5" i="11" a="1"/>
  <c r="AI5" i="11" s="1"/>
  <c r="T29" i="11" s="1"/>
  <c r="AI3" i="11" a="1"/>
  <c r="AI3" i="11" s="1"/>
  <c r="T27" i="11" s="1"/>
  <c r="AH7" i="11"/>
  <c r="T31" i="11" s="1"/>
  <c r="AI8" i="11" a="1"/>
  <c r="AI8" i="11" s="1"/>
  <c r="T34" i="11" s="1"/>
  <c r="AI10" i="11" a="1"/>
  <c r="AI10" i="11" s="1"/>
  <c r="T37" i="11" s="1"/>
  <c r="AI9" i="11" a="1"/>
  <c r="AI9" i="11" s="1"/>
  <c r="M11" i="8"/>
  <c r="M52" i="8"/>
  <c r="M51" i="8"/>
  <c r="M50" i="8"/>
  <c r="M49" i="8"/>
  <c r="M48" i="8"/>
  <c r="M47" i="8"/>
  <c r="M46" i="8"/>
  <c r="M45" i="8"/>
  <c r="M44" i="8"/>
  <c r="M43" i="8"/>
  <c r="M42" i="8"/>
  <c r="M41" i="8"/>
  <c r="M40" i="8"/>
  <c r="M39" i="8"/>
  <c r="M38" i="8"/>
  <c r="M37" i="8"/>
  <c r="M36" i="8"/>
  <c r="M35" i="8"/>
  <c r="M34" i="8"/>
  <c r="M33" i="8"/>
  <c r="M32" i="8"/>
  <c r="M31" i="8"/>
  <c r="M30" i="8"/>
  <c r="M29" i="8"/>
  <c r="M28" i="8"/>
  <c r="M27" i="8"/>
  <c r="M26" i="8"/>
  <c r="M25" i="8"/>
  <c r="M24" i="8"/>
  <c r="M23" i="8"/>
  <c r="M22" i="8"/>
  <c r="M21" i="8"/>
  <c r="M20" i="8"/>
  <c r="M19" i="8"/>
  <c r="M18" i="8"/>
  <c r="M17" i="8"/>
  <c r="M16" i="8"/>
  <c r="M15" i="8"/>
  <c r="M14" i="8"/>
  <c r="M13" i="8"/>
  <c r="M12" i="8"/>
  <c r="T36" i="11" l="1"/>
  <c r="T40" i="11" s="1"/>
  <c r="G77" i="10"/>
  <c r="G76" i="10"/>
  <c r="G24" i="10"/>
  <c r="G25" i="10"/>
  <c r="G26" i="10"/>
  <c r="G27" i="10"/>
  <c r="G28" i="10"/>
  <c r="G29" i="10"/>
  <c r="G30" i="10"/>
  <c r="G31" i="10"/>
  <c r="G32" i="10"/>
  <c r="G33" i="10"/>
  <c r="G34" i="10"/>
  <c r="G35" i="10"/>
  <c r="G36" i="10"/>
  <c r="G37" i="10"/>
  <c r="G38" i="10"/>
  <c r="G39" i="10"/>
  <c r="G40" i="10"/>
  <c r="G41" i="10"/>
  <c r="G42" i="10"/>
  <c r="G43" i="10"/>
  <c r="G44" i="10"/>
  <c r="G45" i="10"/>
  <c r="G46" i="10"/>
  <c r="G47" i="10"/>
  <c r="G48" i="10"/>
  <c r="G49" i="10"/>
  <c r="G50" i="10"/>
  <c r="G51" i="10"/>
  <c r="G52" i="10"/>
  <c r="G53" i="10"/>
  <c r="G54" i="10"/>
  <c r="G55" i="10"/>
  <c r="G56" i="10"/>
  <c r="G57" i="10"/>
  <c r="G58" i="10"/>
  <c r="G59" i="10"/>
  <c r="G60" i="10"/>
  <c r="G61" i="10"/>
  <c r="G62" i="10"/>
  <c r="G63" i="10"/>
  <c r="G64" i="10"/>
  <c r="G65" i="10"/>
  <c r="G66" i="10"/>
  <c r="G67" i="10"/>
  <c r="G68" i="10"/>
  <c r="G69" i="10"/>
  <c r="G70" i="10"/>
  <c r="G71" i="10"/>
  <c r="G72" i="10"/>
  <c r="G73" i="10"/>
  <c r="G74" i="10"/>
  <c r="G23" i="10"/>
  <c r="G18" i="10"/>
  <c r="G19" i="10"/>
  <c r="G20" i="10"/>
  <c r="G21" i="10"/>
  <c r="G17" i="10"/>
  <c r="L76" i="9" l="1"/>
  <c r="M76" i="9"/>
  <c r="N76" i="9"/>
  <c r="O76" i="9"/>
  <c r="P76" i="9"/>
  <c r="Q76" i="9"/>
  <c r="L77" i="9"/>
  <c r="M77" i="9"/>
  <c r="N77" i="9"/>
  <c r="O77" i="9"/>
  <c r="P77" i="9"/>
  <c r="Q77" i="9"/>
  <c r="K77" i="9"/>
  <c r="K76" i="9"/>
  <c r="K24" i="9"/>
  <c r="L24" i="9"/>
  <c r="M24" i="9"/>
  <c r="N24" i="9"/>
  <c r="O24" i="9"/>
  <c r="P24" i="9"/>
  <c r="Q24" i="9"/>
  <c r="K25" i="9"/>
  <c r="L25" i="9"/>
  <c r="M25" i="9"/>
  <c r="N25" i="9"/>
  <c r="O25" i="9"/>
  <c r="P25" i="9"/>
  <c r="Q25" i="9"/>
  <c r="K26" i="9"/>
  <c r="L26" i="9"/>
  <c r="M26" i="9"/>
  <c r="N26" i="9"/>
  <c r="O26" i="9"/>
  <c r="P26" i="9"/>
  <c r="Q26" i="9"/>
  <c r="K27" i="9"/>
  <c r="L27" i="9"/>
  <c r="M27" i="9"/>
  <c r="N27" i="9"/>
  <c r="O27" i="9"/>
  <c r="P27" i="9"/>
  <c r="Q27" i="9"/>
  <c r="K28" i="9"/>
  <c r="L28" i="9"/>
  <c r="M28" i="9"/>
  <c r="N28" i="9"/>
  <c r="O28" i="9"/>
  <c r="P28" i="9"/>
  <c r="Q28" i="9"/>
  <c r="K29" i="9"/>
  <c r="L29" i="9"/>
  <c r="M29" i="9"/>
  <c r="N29" i="9"/>
  <c r="O29" i="9"/>
  <c r="P29" i="9"/>
  <c r="Q29" i="9"/>
  <c r="K30" i="9"/>
  <c r="L30" i="9"/>
  <c r="M30" i="9"/>
  <c r="N30" i="9"/>
  <c r="O30" i="9"/>
  <c r="P30" i="9"/>
  <c r="Q30" i="9"/>
  <c r="K31" i="9"/>
  <c r="L31" i="9"/>
  <c r="M31" i="9"/>
  <c r="N31" i="9"/>
  <c r="O31" i="9"/>
  <c r="P31" i="9"/>
  <c r="Q31" i="9"/>
  <c r="K32" i="9"/>
  <c r="L32" i="9"/>
  <c r="M32" i="9"/>
  <c r="N32" i="9"/>
  <c r="O32" i="9"/>
  <c r="P32" i="9"/>
  <c r="Q32" i="9"/>
  <c r="K33" i="9"/>
  <c r="L33" i="9"/>
  <c r="M33" i="9"/>
  <c r="N33" i="9"/>
  <c r="O33" i="9"/>
  <c r="P33" i="9"/>
  <c r="Q33" i="9"/>
  <c r="K34" i="9"/>
  <c r="L34" i="9"/>
  <c r="M34" i="9"/>
  <c r="N34" i="9"/>
  <c r="O34" i="9"/>
  <c r="P34" i="9"/>
  <c r="Q34" i="9"/>
  <c r="K35" i="9"/>
  <c r="L35" i="9"/>
  <c r="M35" i="9"/>
  <c r="N35" i="9"/>
  <c r="O35" i="9"/>
  <c r="P35" i="9"/>
  <c r="Q35" i="9"/>
  <c r="K36" i="9"/>
  <c r="L36" i="9"/>
  <c r="M36" i="9"/>
  <c r="N36" i="9"/>
  <c r="O36" i="9"/>
  <c r="P36" i="9"/>
  <c r="Q36" i="9"/>
  <c r="K37" i="9"/>
  <c r="L37" i="9"/>
  <c r="M37" i="9"/>
  <c r="N37" i="9"/>
  <c r="O37" i="9"/>
  <c r="P37" i="9"/>
  <c r="Q37" i="9"/>
  <c r="K38" i="9"/>
  <c r="L38" i="9"/>
  <c r="M38" i="9"/>
  <c r="N38" i="9"/>
  <c r="O38" i="9"/>
  <c r="P38" i="9"/>
  <c r="Q38" i="9"/>
  <c r="K39" i="9"/>
  <c r="L39" i="9"/>
  <c r="M39" i="9"/>
  <c r="N39" i="9"/>
  <c r="O39" i="9"/>
  <c r="P39" i="9"/>
  <c r="Q39" i="9"/>
  <c r="K40" i="9"/>
  <c r="L40" i="9"/>
  <c r="M40" i="9"/>
  <c r="N40" i="9"/>
  <c r="O40" i="9"/>
  <c r="P40" i="9"/>
  <c r="Q40" i="9"/>
  <c r="K41" i="9"/>
  <c r="L41" i="9"/>
  <c r="M41" i="9"/>
  <c r="N41" i="9"/>
  <c r="O41" i="9"/>
  <c r="P41" i="9"/>
  <c r="Q41" i="9"/>
  <c r="K42" i="9"/>
  <c r="L42" i="9"/>
  <c r="M42" i="9"/>
  <c r="N42" i="9"/>
  <c r="O42" i="9"/>
  <c r="P42" i="9"/>
  <c r="Q42" i="9"/>
  <c r="K43" i="9"/>
  <c r="L43" i="9"/>
  <c r="M43" i="9"/>
  <c r="N43" i="9"/>
  <c r="O43" i="9"/>
  <c r="P43" i="9"/>
  <c r="Q43" i="9"/>
  <c r="K44" i="9"/>
  <c r="L44" i="9"/>
  <c r="M44" i="9"/>
  <c r="N44" i="9"/>
  <c r="O44" i="9"/>
  <c r="P44" i="9"/>
  <c r="Q44" i="9"/>
  <c r="K45" i="9"/>
  <c r="L45" i="9"/>
  <c r="M45" i="9"/>
  <c r="N45" i="9"/>
  <c r="O45" i="9"/>
  <c r="P45" i="9"/>
  <c r="Q45" i="9"/>
  <c r="K46" i="9"/>
  <c r="L46" i="9"/>
  <c r="M46" i="9"/>
  <c r="N46" i="9"/>
  <c r="O46" i="9"/>
  <c r="P46" i="9"/>
  <c r="Q46" i="9"/>
  <c r="K47" i="9"/>
  <c r="L47" i="9"/>
  <c r="M47" i="9"/>
  <c r="N47" i="9"/>
  <c r="O47" i="9"/>
  <c r="P47" i="9"/>
  <c r="Q47" i="9"/>
  <c r="K48" i="9"/>
  <c r="L48" i="9"/>
  <c r="M48" i="9"/>
  <c r="N48" i="9"/>
  <c r="O48" i="9"/>
  <c r="P48" i="9"/>
  <c r="Q48" i="9"/>
  <c r="K49" i="9"/>
  <c r="L49" i="9"/>
  <c r="M49" i="9"/>
  <c r="N49" i="9"/>
  <c r="O49" i="9"/>
  <c r="P49" i="9"/>
  <c r="Q49" i="9"/>
  <c r="K50" i="9"/>
  <c r="L50" i="9"/>
  <c r="M50" i="9"/>
  <c r="N50" i="9"/>
  <c r="O50" i="9"/>
  <c r="P50" i="9"/>
  <c r="Q50" i="9"/>
  <c r="K51" i="9"/>
  <c r="L51" i="9"/>
  <c r="M51" i="9"/>
  <c r="N51" i="9"/>
  <c r="O51" i="9"/>
  <c r="P51" i="9"/>
  <c r="Q51" i="9"/>
  <c r="K52" i="9"/>
  <c r="L52" i="9"/>
  <c r="M52" i="9"/>
  <c r="N52" i="9"/>
  <c r="O52" i="9"/>
  <c r="P52" i="9"/>
  <c r="Q52" i="9"/>
  <c r="K53" i="9"/>
  <c r="L53" i="9"/>
  <c r="M53" i="9"/>
  <c r="N53" i="9"/>
  <c r="O53" i="9"/>
  <c r="P53" i="9"/>
  <c r="Q53" i="9"/>
  <c r="K54" i="9"/>
  <c r="L54" i="9"/>
  <c r="M54" i="9"/>
  <c r="N54" i="9"/>
  <c r="O54" i="9"/>
  <c r="P54" i="9"/>
  <c r="Q54" i="9"/>
  <c r="K55" i="9"/>
  <c r="L55" i="9"/>
  <c r="M55" i="9"/>
  <c r="N55" i="9"/>
  <c r="O55" i="9"/>
  <c r="P55" i="9"/>
  <c r="Q55" i="9"/>
  <c r="K56" i="9"/>
  <c r="L56" i="9"/>
  <c r="M56" i="9"/>
  <c r="N56" i="9"/>
  <c r="O56" i="9"/>
  <c r="P56" i="9"/>
  <c r="Q56" i="9"/>
  <c r="K57" i="9"/>
  <c r="L57" i="9"/>
  <c r="M57" i="9"/>
  <c r="N57" i="9"/>
  <c r="O57" i="9"/>
  <c r="P57" i="9"/>
  <c r="Q57" i="9"/>
  <c r="K58" i="9"/>
  <c r="L58" i="9"/>
  <c r="M58" i="9"/>
  <c r="N58" i="9"/>
  <c r="O58" i="9"/>
  <c r="P58" i="9"/>
  <c r="Q58" i="9"/>
  <c r="K59" i="9"/>
  <c r="L59" i="9"/>
  <c r="M59" i="9"/>
  <c r="N59" i="9"/>
  <c r="O59" i="9"/>
  <c r="P59" i="9"/>
  <c r="Q59" i="9"/>
  <c r="K60" i="9"/>
  <c r="L60" i="9"/>
  <c r="M60" i="9"/>
  <c r="N60" i="9"/>
  <c r="O60" i="9"/>
  <c r="P60" i="9"/>
  <c r="Q60" i="9"/>
  <c r="K61" i="9"/>
  <c r="L61" i="9"/>
  <c r="M61" i="9"/>
  <c r="N61" i="9"/>
  <c r="O61" i="9"/>
  <c r="P61" i="9"/>
  <c r="Q61" i="9"/>
  <c r="K62" i="9"/>
  <c r="L62" i="9"/>
  <c r="M62" i="9"/>
  <c r="N62" i="9"/>
  <c r="O62" i="9"/>
  <c r="P62" i="9"/>
  <c r="Q62" i="9"/>
  <c r="K63" i="9"/>
  <c r="L63" i="9"/>
  <c r="M63" i="9"/>
  <c r="N63" i="9"/>
  <c r="O63" i="9"/>
  <c r="P63" i="9"/>
  <c r="Q63" i="9"/>
  <c r="K64" i="9"/>
  <c r="L64" i="9"/>
  <c r="M64" i="9"/>
  <c r="N64" i="9"/>
  <c r="O64" i="9"/>
  <c r="P64" i="9"/>
  <c r="Q64" i="9"/>
  <c r="K65" i="9"/>
  <c r="L65" i="9"/>
  <c r="M65" i="9"/>
  <c r="N65" i="9"/>
  <c r="O65" i="9"/>
  <c r="P65" i="9"/>
  <c r="Q65" i="9"/>
  <c r="K66" i="9"/>
  <c r="L66" i="9"/>
  <c r="M66" i="9"/>
  <c r="N66" i="9"/>
  <c r="O66" i="9"/>
  <c r="P66" i="9"/>
  <c r="Q66" i="9"/>
  <c r="K67" i="9"/>
  <c r="L67" i="9"/>
  <c r="M67" i="9"/>
  <c r="N67" i="9"/>
  <c r="O67" i="9"/>
  <c r="P67" i="9"/>
  <c r="Q67" i="9"/>
  <c r="K68" i="9"/>
  <c r="L68" i="9"/>
  <c r="M68" i="9"/>
  <c r="N68" i="9"/>
  <c r="O68" i="9"/>
  <c r="P68" i="9"/>
  <c r="Q68" i="9"/>
  <c r="K69" i="9"/>
  <c r="L69" i="9"/>
  <c r="M69" i="9"/>
  <c r="N69" i="9"/>
  <c r="O69" i="9"/>
  <c r="P69" i="9"/>
  <c r="Q69" i="9"/>
  <c r="K70" i="9"/>
  <c r="L70" i="9"/>
  <c r="M70" i="9"/>
  <c r="N70" i="9"/>
  <c r="O70" i="9"/>
  <c r="P70" i="9"/>
  <c r="Q70" i="9"/>
  <c r="K71" i="9"/>
  <c r="L71" i="9"/>
  <c r="M71" i="9"/>
  <c r="N71" i="9"/>
  <c r="O71" i="9"/>
  <c r="P71" i="9"/>
  <c r="Q71" i="9"/>
  <c r="K72" i="9"/>
  <c r="L72" i="9"/>
  <c r="M72" i="9"/>
  <c r="N72" i="9"/>
  <c r="O72" i="9"/>
  <c r="P72" i="9"/>
  <c r="Q72" i="9"/>
  <c r="K73" i="9"/>
  <c r="L73" i="9"/>
  <c r="M73" i="9"/>
  <c r="N73" i="9"/>
  <c r="O73" i="9"/>
  <c r="P73" i="9"/>
  <c r="Q73" i="9"/>
  <c r="K74" i="9"/>
  <c r="L74" i="9"/>
  <c r="M74" i="9"/>
  <c r="N74" i="9"/>
  <c r="O74" i="9"/>
  <c r="P74" i="9"/>
  <c r="Q74" i="9"/>
  <c r="L23" i="9"/>
  <c r="M23" i="9"/>
  <c r="N23" i="9"/>
  <c r="O23" i="9"/>
  <c r="P23" i="9"/>
  <c r="Q23" i="9"/>
  <c r="K23" i="9"/>
  <c r="K18" i="9"/>
  <c r="L18" i="9"/>
  <c r="M18" i="9"/>
  <c r="N18" i="9"/>
  <c r="O18" i="9"/>
  <c r="P18" i="9"/>
  <c r="Q18" i="9"/>
  <c r="K19" i="9"/>
  <c r="L19" i="9"/>
  <c r="M19" i="9"/>
  <c r="N19" i="9"/>
  <c r="O19" i="9"/>
  <c r="P19" i="9"/>
  <c r="Q19" i="9"/>
  <c r="K20" i="9"/>
  <c r="L20" i="9"/>
  <c r="M20" i="9"/>
  <c r="N20" i="9"/>
  <c r="O20" i="9"/>
  <c r="P20" i="9"/>
  <c r="Q20" i="9"/>
  <c r="K21" i="9"/>
  <c r="L21" i="9"/>
  <c r="M21" i="9"/>
  <c r="N21" i="9"/>
  <c r="O21" i="9"/>
  <c r="P21" i="9"/>
  <c r="Q21" i="9"/>
  <c r="L17" i="9"/>
  <c r="M17" i="9"/>
  <c r="N17" i="9"/>
  <c r="O17" i="9"/>
  <c r="P17" i="9"/>
  <c r="Q17" i="9"/>
  <c r="K17" i="9"/>
  <c r="L15" i="9"/>
  <c r="M15" i="9"/>
  <c r="N15" i="9"/>
  <c r="O15" i="9"/>
  <c r="P15" i="9"/>
  <c r="Q15" i="9"/>
  <c r="K15" i="9"/>
  <c r="K24" i="10"/>
  <c r="L24" i="10"/>
  <c r="M24" i="10"/>
  <c r="N24" i="10"/>
  <c r="O24" i="10"/>
  <c r="P24" i="10"/>
  <c r="Q24" i="10"/>
  <c r="K25" i="10"/>
  <c r="L25" i="10"/>
  <c r="M25" i="10"/>
  <c r="N25" i="10"/>
  <c r="O25" i="10"/>
  <c r="P25" i="10"/>
  <c r="Q25" i="10"/>
  <c r="K26" i="10"/>
  <c r="L26" i="10"/>
  <c r="M26" i="10"/>
  <c r="N26" i="10"/>
  <c r="O26" i="10"/>
  <c r="P26" i="10"/>
  <c r="Q26" i="10"/>
  <c r="K27" i="10"/>
  <c r="L27" i="10"/>
  <c r="M27" i="10"/>
  <c r="N27" i="10"/>
  <c r="O27" i="10"/>
  <c r="P27" i="10"/>
  <c r="Q27" i="10"/>
  <c r="K28" i="10"/>
  <c r="L28" i="10"/>
  <c r="M28" i="10"/>
  <c r="N28" i="10"/>
  <c r="O28" i="10"/>
  <c r="P28" i="10"/>
  <c r="Q28" i="10"/>
  <c r="K29" i="10"/>
  <c r="L29" i="10"/>
  <c r="M29" i="10"/>
  <c r="N29" i="10"/>
  <c r="O29" i="10"/>
  <c r="P29" i="10"/>
  <c r="Q29" i="10"/>
  <c r="K30" i="10"/>
  <c r="L30" i="10"/>
  <c r="M30" i="10"/>
  <c r="N30" i="10"/>
  <c r="O30" i="10"/>
  <c r="P30" i="10"/>
  <c r="Q30" i="10"/>
  <c r="K31" i="10"/>
  <c r="L31" i="10"/>
  <c r="M31" i="10"/>
  <c r="N31" i="10"/>
  <c r="O31" i="10"/>
  <c r="P31" i="10"/>
  <c r="Q31" i="10"/>
  <c r="K32" i="10"/>
  <c r="L32" i="10"/>
  <c r="M32" i="10"/>
  <c r="N32" i="10"/>
  <c r="O32" i="10"/>
  <c r="P32" i="10"/>
  <c r="Q32" i="10"/>
  <c r="K33" i="10"/>
  <c r="L33" i="10"/>
  <c r="M33" i="10"/>
  <c r="N33" i="10"/>
  <c r="O33" i="10"/>
  <c r="P33" i="10"/>
  <c r="Q33" i="10"/>
  <c r="K34" i="10"/>
  <c r="L34" i="10"/>
  <c r="M34" i="10"/>
  <c r="N34" i="10"/>
  <c r="O34" i="10"/>
  <c r="P34" i="10"/>
  <c r="Q34" i="10"/>
  <c r="K35" i="10"/>
  <c r="L35" i="10"/>
  <c r="M35" i="10"/>
  <c r="N35" i="10"/>
  <c r="O35" i="10"/>
  <c r="P35" i="10"/>
  <c r="Q35" i="10"/>
  <c r="K36" i="10"/>
  <c r="L36" i="10"/>
  <c r="M36" i="10"/>
  <c r="N36" i="10"/>
  <c r="O36" i="10"/>
  <c r="P36" i="10"/>
  <c r="Q36" i="10"/>
  <c r="K37" i="10"/>
  <c r="L37" i="10"/>
  <c r="M37" i="10"/>
  <c r="N37" i="10"/>
  <c r="O37" i="10"/>
  <c r="P37" i="10"/>
  <c r="Q37" i="10"/>
  <c r="K38" i="10"/>
  <c r="L38" i="10"/>
  <c r="M38" i="10"/>
  <c r="N38" i="10"/>
  <c r="O38" i="10"/>
  <c r="P38" i="10"/>
  <c r="Q38" i="10"/>
  <c r="K39" i="10"/>
  <c r="L39" i="10"/>
  <c r="M39" i="10"/>
  <c r="N39" i="10"/>
  <c r="O39" i="10"/>
  <c r="P39" i="10"/>
  <c r="Q39" i="10"/>
  <c r="K40" i="10"/>
  <c r="L40" i="10"/>
  <c r="M40" i="10"/>
  <c r="N40" i="10"/>
  <c r="O40" i="10"/>
  <c r="P40" i="10"/>
  <c r="Q40" i="10"/>
  <c r="K41" i="10"/>
  <c r="L41" i="10"/>
  <c r="M41" i="10"/>
  <c r="N41" i="10"/>
  <c r="O41" i="10"/>
  <c r="P41" i="10"/>
  <c r="Q41" i="10"/>
  <c r="K42" i="10"/>
  <c r="L42" i="10"/>
  <c r="M42" i="10"/>
  <c r="N42" i="10"/>
  <c r="O42" i="10"/>
  <c r="P42" i="10"/>
  <c r="Q42" i="10"/>
  <c r="K43" i="10"/>
  <c r="L43" i="10"/>
  <c r="M43" i="10"/>
  <c r="N43" i="10"/>
  <c r="O43" i="10"/>
  <c r="P43" i="10"/>
  <c r="Q43" i="10"/>
  <c r="K44" i="10"/>
  <c r="L44" i="10"/>
  <c r="M44" i="10"/>
  <c r="N44" i="10"/>
  <c r="O44" i="10"/>
  <c r="P44" i="10"/>
  <c r="Q44" i="10"/>
  <c r="K45" i="10"/>
  <c r="L45" i="10"/>
  <c r="M45" i="10"/>
  <c r="N45" i="10"/>
  <c r="O45" i="10"/>
  <c r="P45" i="10"/>
  <c r="Q45" i="10"/>
  <c r="K46" i="10"/>
  <c r="L46" i="10"/>
  <c r="M46" i="10"/>
  <c r="N46" i="10"/>
  <c r="O46" i="10"/>
  <c r="P46" i="10"/>
  <c r="Q46" i="10"/>
  <c r="K47" i="10"/>
  <c r="L47" i="10"/>
  <c r="M47" i="10"/>
  <c r="N47" i="10"/>
  <c r="O47" i="10"/>
  <c r="P47" i="10"/>
  <c r="Q47" i="10"/>
  <c r="K48" i="10"/>
  <c r="L48" i="10"/>
  <c r="M48" i="10"/>
  <c r="N48" i="10"/>
  <c r="O48" i="10"/>
  <c r="P48" i="10"/>
  <c r="Q48" i="10"/>
  <c r="K49" i="10"/>
  <c r="L49" i="10"/>
  <c r="M49" i="10"/>
  <c r="N49" i="10"/>
  <c r="O49" i="10"/>
  <c r="P49" i="10"/>
  <c r="Q49" i="10"/>
  <c r="K50" i="10"/>
  <c r="L50" i="10"/>
  <c r="M50" i="10"/>
  <c r="N50" i="10"/>
  <c r="O50" i="10"/>
  <c r="P50" i="10"/>
  <c r="Q50" i="10"/>
  <c r="K51" i="10"/>
  <c r="L51" i="10"/>
  <c r="M51" i="10"/>
  <c r="N51" i="10"/>
  <c r="O51" i="10"/>
  <c r="P51" i="10"/>
  <c r="Q51" i="10"/>
  <c r="K52" i="10"/>
  <c r="L52" i="10"/>
  <c r="M52" i="10"/>
  <c r="N52" i="10"/>
  <c r="O52" i="10"/>
  <c r="P52" i="10"/>
  <c r="Q52" i="10"/>
  <c r="K53" i="10"/>
  <c r="L53" i="10"/>
  <c r="M53" i="10"/>
  <c r="N53" i="10"/>
  <c r="O53" i="10"/>
  <c r="P53" i="10"/>
  <c r="Q53" i="10"/>
  <c r="K54" i="10"/>
  <c r="L54" i="10"/>
  <c r="M54" i="10"/>
  <c r="N54" i="10"/>
  <c r="O54" i="10"/>
  <c r="P54" i="10"/>
  <c r="Q54" i="10"/>
  <c r="K55" i="10"/>
  <c r="L55" i="10"/>
  <c r="M55" i="10"/>
  <c r="N55" i="10"/>
  <c r="O55" i="10"/>
  <c r="P55" i="10"/>
  <c r="Q55" i="10"/>
  <c r="K56" i="10"/>
  <c r="L56" i="10"/>
  <c r="M56" i="10"/>
  <c r="N56" i="10"/>
  <c r="O56" i="10"/>
  <c r="P56" i="10"/>
  <c r="Q56" i="10"/>
  <c r="K57" i="10"/>
  <c r="L57" i="10"/>
  <c r="M57" i="10"/>
  <c r="N57" i="10"/>
  <c r="O57" i="10"/>
  <c r="P57" i="10"/>
  <c r="Q57" i="10"/>
  <c r="K58" i="10"/>
  <c r="L58" i="10"/>
  <c r="M58" i="10"/>
  <c r="N58" i="10"/>
  <c r="O58" i="10"/>
  <c r="P58" i="10"/>
  <c r="Q58" i="10"/>
  <c r="K59" i="10"/>
  <c r="L59" i="10"/>
  <c r="M59" i="10"/>
  <c r="N59" i="10"/>
  <c r="O59" i="10"/>
  <c r="P59" i="10"/>
  <c r="Q59" i="10"/>
  <c r="K60" i="10"/>
  <c r="L60" i="10"/>
  <c r="M60" i="10"/>
  <c r="N60" i="10"/>
  <c r="O60" i="10"/>
  <c r="P60" i="10"/>
  <c r="Q60" i="10"/>
  <c r="K61" i="10"/>
  <c r="L61" i="10"/>
  <c r="M61" i="10"/>
  <c r="N61" i="10"/>
  <c r="O61" i="10"/>
  <c r="P61" i="10"/>
  <c r="Q61" i="10"/>
  <c r="K62" i="10"/>
  <c r="L62" i="10"/>
  <c r="M62" i="10"/>
  <c r="N62" i="10"/>
  <c r="O62" i="10"/>
  <c r="P62" i="10"/>
  <c r="Q62" i="10"/>
  <c r="K63" i="10"/>
  <c r="L63" i="10"/>
  <c r="M63" i="10"/>
  <c r="N63" i="10"/>
  <c r="O63" i="10"/>
  <c r="P63" i="10"/>
  <c r="Q63" i="10"/>
  <c r="K64" i="10"/>
  <c r="L64" i="10"/>
  <c r="M64" i="10"/>
  <c r="N64" i="10"/>
  <c r="O64" i="10"/>
  <c r="P64" i="10"/>
  <c r="Q64" i="10"/>
  <c r="K65" i="10"/>
  <c r="L65" i="10"/>
  <c r="M65" i="10"/>
  <c r="N65" i="10"/>
  <c r="O65" i="10"/>
  <c r="P65" i="10"/>
  <c r="Q65" i="10"/>
  <c r="K66" i="10"/>
  <c r="L66" i="10"/>
  <c r="M66" i="10"/>
  <c r="N66" i="10"/>
  <c r="O66" i="10"/>
  <c r="P66" i="10"/>
  <c r="Q66" i="10"/>
  <c r="K67" i="10"/>
  <c r="L67" i="10"/>
  <c r="M67" i="10"/>
  <c r="N67" i="10"/>
  <c r="O67" i="10"/>
  <c r="P67" i="10"/>
  <c r="Q67" i="10"/>
  <c r="K68" i="10"/>
  <c r="L68" i="10"/>
  <c r="M68" i="10"/>
  <c r="N68" i="10"/>
  <c r="O68" i="10"/>
  <c r="P68" i="10"/>
  <c r="Q68" i="10"/>
  <c r="K69" i="10"/>
  <c r="L69" i="10"/>
  <c r="M69" i="10"/>
  <c r="N69" i="10"/>
  <c r="O69" i="10"/>
  <c r="P69" i="10"/>
  <c r="Q69" i="10"/>
  <c r="K70" i="10"/>
  <c r="L70" i="10"/>
  <c r="M70" i="10"/>
  <c r="N70" i="10"/>
  <c r="O70" i="10"/>
  <c r="P70" i="10"/>
  <c r="Q70" i="10"/>
  <c r="K71" i="10"/>
  <c r="L71" i="10"/>
  <c r="M71" i="10"/>
  <c r="N71" i="10"/>
  <c r="O71" i="10"/>
  <c r="P71" i="10"/>
  <c r="Q71" i="10"/>
  <c r="K72" i="10"/>
  <c r="L72" i="10"/>
  <c r="M72" i="10"/>
  <c r="N72" i="10"/>
  <c r="O72" i="10"/>
  <c r="P72" i="10"/>
  <c r="Q72" i="10"/>
  <c r="K73" i="10"/>
  <c r="L73" i="10"/>
  <c r="M73" i="10"/>
  <c r="N73" i="10"/>
  <c r="O73" i="10"/>
  <c r="P73" i="10"/>
  <c r="Q73" i="10"/>
  <c r="K74" i="10"/>
  <c r="L74" i="10"/>
  <c r="M74" i="10"/>
  <c r="N74" i="10"/>
  <c r="O74" i="10"/>
  <c r="P74" i="10"/>
  <c r="Q74" i="10"/>
  <c r="L23" i="10"/>
  <c r="M23" i="10"/>
  <c r="N23" i="10"/>
  <c r="O23" i="10"/>
  <c r="P23" i="10"/>
  <c r="Q23" i="10"/>
  <c r="K18" i="10"/>
  <c r="L18" i="10"/>
  <c r="M18" i="10"/>
  <c r="N18" i="10"/>
  <c r="O18" i="10"/>
  <c r="P18" i="10"/>
  <c r="Q18" i="10"/>
  <c r="K19" i="10"/>
  <c r="L19" i="10"/>
  <c r="M19" i="10"/>
  <c r="N19" i="10"/>
  <c r="O19" i="10"/>
  <c r="P19" i="10"/>
  <c r="Q19" i="10"/>
  <c r="K20" i="10"/>
  <c r="L20" i="10"/>
  <c r="M20" i="10"/>
  <c r="N20" i="10"/>
  <c r="O20" i="10"/>
  <c r="P20" i="10"/>
  <c r="Q20" i="10"/>
  <c r="K21" i="10"/>
  <c r="L21" i="10"/>
  <c r="M21" i="10"/>
  <c r="N21" i="10"/>
  <c r="O21" i="10"/>
  <c r="P21" i="10"/>
  <c r="Q21" i="10"/>
  <c r="L17" i="10"/>
  <c r="M17" i="10"/>
  <c r="N17" i="10"/>
  <c r="O17" i="10"/>
  <c r="P17" i="10"/>
  <c r="Q17" i="10"/>
  <c r="K23" i="10" l="1"/>
  <c r="K17" i="10"/>
  <c r="E15" i="10"/>
  <c r="F15" i="10"/>
  <c r="G15" i="10"/>
  <c r="N11" i="8" l="1"/>
  <c r="N12" i="8"/>
  <c r="N13" i="8"/>
  <c r="N14" i="8"/>
  <c r="N15" i="8"/>
  <c r="N16" i="8"/>
  <c r="N17" i="8"/>
  <c r="N18" i="8"/>
  <c r="N19" i="8"/>
  <c r="N20" i="8"/>
  <c r="N21" i="8"/>
  <c r="N22" i="8"/>
  <c r="N23" i="8"/>
  <c r="N24" i="8"/>
  <c r="N25" i="8"/>
  <c r="N26" i="8"/>
  <c r="N27" i="8"/>
  <c r="N28" i="8"/>
  <c r="N29" i="8"/>
  <c r="N30" i="8"/>
  <c r="N31" i="8"/>
  <c r="N32" i="8"/>
  <c r="N33" i="8"/>
  <c r="N34" i="8"/>
  <c r="N35" i="8"/>
  <c r="N36" i="8"/>
  <c r="N37" i="8"/>
  <c r="N38" i="8"/>
  <c r="N39" i="8"/>
  <c r="N40" i="8"/>
  <c r="N41" i="8"/>
  <c r="N42" i="8"/>
  <c r="N43" i="8"/>
  <c r="N44" i="8"/>
  <c r="N45" i="8"/>
  <c r="N46" i="8"/>
  <c r="N47" i="8"/>
  <c r="N48" i="8"/>
  <c r="N49" i="8"/>
  <c r="N50" i="8"/>
  <c r="N51" i="8"/>
  <c r="N52" i="8"/>
  <c r="F77" i="10"/>
  <c r="E77" i="10"/>
  <c r="D77" i="10"/>
  <c r="F76" i="10"/>
  <c r="E76" i="10"/>
  <c r="D76" i="10"/>
  <c r="F74" i="10"/>
  <c r="E74" i="10"/>
  <c r="D74" i="10"/>
  <c r="F73" i="10"/>
  <c r="E73" i="10"/>
  <c r="D73" i="10"/>
  <c r="F72" i="10"/>
  <c r="E72" i="10"/>
  <c r="D72" i="10"/>
  <c r="F71" i="10"/>
  <c r="E71" i="10"/>
  <c r="D71" i="10"/>
  <c r="F70" i="10"/>
  <c r="E70" i="10"/>
  <c r="D70" i="10"/>
  <c r="F69" i="10"/>
  <c r="E69" i="10"/>
  <c r="D69" i="10"/>
  <c r="F68" i="10"/>
  <c r="E68" i="10"/>
  <c r="D68" i="10"/>
  <c r="F67" i="10"/>
  <c r="E67" i="10"/>
  <c r="D67" i="10"/>
  <c r="F66" i="10"/>
  <c r="E66" i="10"/>
  <c r="D66" i="10"/>
  <c r="F65" i="10"/>
  <c r="E65" i="10"/>
  <c r="D65" i="10"/>
  <c r="F64" i="10"/>
  <c r="E64" i="10"/>
  <c r="D64" i="10"/>
  <c r="F63" i="10"/>
  <c r="E63" i="10"/>
  <c r="D63" i="10"/>
  <c r="F62" i="10"/>
  <c r="E62" i="10"/>
  <c r="D62" i="10"/>
  <c r="F61" i="10"/>
  <c r="E61" i="10"/>
  <c r="D61" i="10"/>
  <c r="F60" i="10"/>
  <c r="E60" i="10"/>
  <c r="D60" i="10"/>
  <c r="F59" i="10"/>
  <c r="E59" i="10"/>
  <c r="D59" i="10"/>
  <c r="F58" i="10"/>
  <c r="E58" i="10"/>
  <c r="D58" i="10"/>
  <c r="F57" i="10"/>
  <c r="E57" i="10"/>
  <c r="D57" i="10"/>
  <c r="F56" i="10"/>
  <c r="E56" i="10"/>
  <c r="D56" i="10"/>
  <c r="F55" i="10"/>
  <c r="E55" i="10"/>
  <c r="D55" i="10"/>
  <c r="F54" i="10"/>
  <c r="E54" i="10"/>
  <c r="D54" i="10"/>
  <c r="F53" i="10"/>
  <c r="E53" i="10"/>
  <c r="D53" i="10"/>
  <c r="F52" i="10"/>
  <c r="E52" i="10"/>
  <c r="D52" i="10"/>
  <c r="F51" i="10"/>
  <c r="E51" i="10"/>
  <c r="D51" i="10"/>
  <c r="F50" i="10"/>
  <c r="E50" i="10"/>
  <c r="D50" i="10"/>
  <c r="F49" i="10"/>
  <c r="E49" i="10"/>
  <c r="D49" i="10"/>
  <c r="F48" i="10"/>
  <c r="E48" i="10"/>
  <c r="D48" i="10"/>
  <c r="F47" i="10"/>
  <c r="E47" i="10"/>
  <c r="D47" i="10"/>
  <c r="F46" i="10"/>
  <c r="E46" i="10"/>
  <c r="D46" i="10"/>
  <c r="F45" i="10"/>
  <c r="E45" i="10"/>
  <c r="D45" i="10"/>
  <c r="F44" i="10"/>
  <c r="E44" i="10"/>
  <c r="D44" i="10"/>
  <c r="F43" i="10"/>
  <c r="E43" i="10"/>
  <c r="D43" i="10"/>
  <c r="F42" i="10"/>
  <c r="E42" i="10"/>
  <c r="D42" i="10"/>
  <c r="F41" i="10"/>
  <c r="E41" i="10"/>
  <c r="D41" i="10"/>
  <c r="F40" i="10"/>
  <c r="E40" i="10"/>
  <c r="D40" i="10"/>
  <c r="F39" i="10"/>
  <c r="E39" i="10"/>
  <c r="D39" i="10"/>
  <c r="F38" i="10"/>
  <c r="E38" i="10"/>
  <c r="D38" i="10"/>
  <c r="F37" i="10"/>
  <c r="E37" i="10"/>
  <c r="D37" i="10"/>
  <c r="F36" i="10"/>
  <c r="E36" i="10"/>
  <c r="D36" i="10"/>
  <c r="F35" i="10"/>
  <c r="E35" i="10"/>
  <c r="D35" i="10"/>
  <c r="F34" i="10"/>
  <c r="E34" i="10"/>
  <c r="D34" i="10"/>
  <c r="F33" i="10"/>
  <c r="E33" i="10"/>
  <c r="D33" i="10"/>
  <c r="F32" i="10"/>
  <c r="E32" i="10"/>
  <c r="D32" i="10"/>
  <c r="F31" i="10"/>
  <c r="E31" i="10"/>
  <c r="D31" i="10"/>
  <c r="F30" i="10"/>
  <c r="E30" i="10"/>
  <c r="D30" i="10"/>
  <c r="F29" i="10"/>
  <c r="E29" i="10"/>
  <c r="D29" i="10"/>
  <c r="F28" i="10"/>
  <c r="E28" i="10"/>
  <c r="D28" i="10"/>
  <c r="F27" i="10"/>
  <c r="E27" i="10"/>
  <c r="D27" i="10"/>
  <c r="F26" i="10"/>
  <c r="E26" i="10"/>
  <c r="D26" i="10"/>
  <c r="F25" i="10"/>
  <c r="E25" i="10"/>
  <c r="D25" i="10"/>
  <c r="F24" i="10"/>
  <c r="E24" i="10"/>
  <c r="D24" i="10"/>
  <c r="F23" i="10"/>
  <c r="E23" i="10"/>
  <c r="D23" i="10"/>
  <c r="F21" i="10"/>
  <c r="E21" i="10"/>
  <c r="D21" i="10"/>
  <c r="F20" i="10"/>
  <c r="E20" i="10"/>
  <c r="D20" i="10"/>
  <c r="F19" i="10"/>
  <c r="E19" i="10"/>
  <c r="D19" i="10"/>
  <c r="F18" i="10"/>
  <c r="E18" i="10"/>
  <c r="D18" i="10"/>
  <c r="F17" i="10"/>
  <c r="E17" i="10"/>
  <c r="D17" i="10"/>
  <c r="G77" i="9"/>
  <c r="F77" i="9"/>
  <c r="E77" i="9"/>
  <c r="D77" i="9"/>
  <c r="G76" i="9"/>
  <c r="F76" i="9"/>
  <c r="E76" i="9"/>
  <c r="D76" i="9"/>
  <c r="G74" i="9"/>
  <c r="F74" i="9"/>
  <c r="E74" i="9"/>
  <c r="D74" i="9"/>
  <c r="G73" i="9"/>
  <c r="F73" i="9"/>
  <c r="E73" i="9"/>
  <c r="D73" i="9"/>
  <c r="G72" i="9"/>
  <c r="F72" i="9"/>
  <c r="E72" i="9"/>
  <c r="D72" i="9"/>
  <c r="G71" i="9"/>
  <c r="F71" i="9"/>
  <c r="E71" i="9"/>
  <c r="D71" i="9"/>
  <c r="G70" i="9"/>
  <c r="F70" i="9"/>
  <c r="E70" i="9"/>
  <c r="D70" i="9"/>
  <c r="G69" i="9"/>
  <c r="F69" i="9"/>
  <c r="E69" i="9"/>
  <c r="D69" i="9"/>
  <c r="G68" i="9"/>
  <c r="F68" i="9"/>
  <c r="E68" i="9"/>
  <c r="D68" i="9"/>
  <c r="G67" i="9"/>
  <c r="F67" i="9"/>
  <c r="E67" i="9"/>
  <c r="D67" i="9"/>
  <c r="G66" i="9"/>
  <c r="F66" i="9"/>
  <c r="E66" i="9"/>
  <c r="D66" i="9"/>
  <c r="G65" i="9"/>
  <c r="F65" i="9"/>
  <c r="E65" i="9"/>
  <c r="D65" i="9"/>
  <c r="G64" i="9"/>
  <c r="F64" i="9"/>
  <c r="E64" i="9"/>
  <c r="D64" i="9"/>
  <c r="G63" i="9"/>
  <c r="F63" i="9"/>
  <c r="E63" i="9"/>
  <c r="D63" i="9"/>
  <c r="G62" i="9"/>
  <c r="F62" i="9"/>
  <c r="E62" i="9"/>
  <c r="D62" i="9"/>
  <c r="G61" i="9"/>
  <c r="F61" i="9"/>
  <c r="E61" i="9"/>
  <c r="D61" i="9"/>
  <c r="G60" i="9"/>
  <c r="F60" i="9"/>
  <c r="E60" i="9"/>
  <c r="D60" i="9"/>
  <c r="G59" i="9"/>
  <c r="F59" i="9"/>
  <c r="E59" i="9"/>
  <c r="D59" i="9"/>
  <c r="G58" i="9"/>
  <c r="F58" i="9"/>
  <c r="E58" i="9"/>
  <c r="D58" i="9"/>
  <c r="G57" i="9"/>
  <c r="F57" i="9"/>
  <c r="E57" i="9"/>
  <c r="D57" i="9"/>
  <c r="G56" i="9"/>
  <c r="F56" i="9"/>
  <c r="E56" i="9"/>
  <c r="D56" i="9"/>
  <c r="G55" i="9"/>
  <c r="F55" i="9"/>
  <c r="E55" i="9"/>
  <c r="D55" i="9"/>
  <c r="G54" i="9"/>
  <c r="F54" i="9"/>
  <c r="E54" i="9"/>
  <c r="D54" i="9"/>
  <c r="G53" i="9"/>
  <c r="F53" i="9"/>
  <c r="E53" i="9"/>
  <c r="D53" i="9"/>
  <c r="G52" i="9"/>
  <c r="F52" i="9"/>
  <c r="E52" i="9"/>
  <c r="D52" i="9"/>
  <c r="G51" i="9"/>
  <c r="F51" i="9"/>
  <c r="E51" i="9"/>
  <c r="D51" i="9"/>
  <c r="G50" i="9"/>
  <c r="F50" i="9"/>
  <c r="E50" i="9"/>
  <c r="D50" i="9"/>
  <c r="G49" i="9"/>
  <c r="F49" i="9"/>
  <c r="E49" i="9"/>
  <c r="D49" i="9"/>
  <c r="G48" i="9"/>
  <c r="F48" i="9"/>
  <c r="E48" i="9"/>
  <c r="D48" i="9"/>
  <c r="G47" i="9"/>
  <c r="F47" i="9"/>
  <c r="E47" i="9"/>
  <c r="D47" i="9"/>
  <c r="G46" i="9"/>
  <c r="F46" i="9"/>
  <c r="E46" i="9"/>
  <c r="D46" i="9"/>
  <c r="G45" i="9"/>
  <c r="F45" i="9"/>
  <c r="E45" i="9"/>
  <c r="D45" i="9"/>
  <c r="G44" i="9"/>
  <c r="F44" i="9"/>
  <c r="E44" i="9"/>
  <c r="D44" i="9"/>
  <c r="G43" i="9"/>
  <c r="F43" i="9"/>
  <c r="E43" i="9"/>
  <c r="D43" i="9"/>
  <c r="G42" i="9"/>
  <c r="F42" i="9"/>
  <c r="E42" i="9"/>
  <c r="D42" i="9"/>
  <c r="G41" i="9"/>
  <c r="F41" i="9"/>
  <c r="E41" i="9"/>
  <c r="D41" i="9"/>
  <c r="G40" i="9"/>
  <c r="F40" i="9"/>
  <c r="E40" i="9"/>
  <c r="D40" i="9"/>
  <c r="G39" i="9"/>
  <c r="F39" i="9"/>
  <c r="E39" i="9"/>
  <c r="D39" i="9"/>
  <c r="G38" i="9"/>
  <c r="F38" i="9"/>
  <c r="E38" i="9"/>
  <c r="D38" i="9"/>
  <c r="G37" i="9"/>
  <c r="F37" i="9"/>
  <c r="E37" i="9"/>
  <c r="D37" i="9"/>
  <c r="G36" i="9"/>
  <c r="F36" i="9"/>
  <c r="E36" i="9"/>
  <c r="D36" i="9"/>
  <c r="G35" i="9"/>
  <c r="F35" i="9"/>
  <c r="E35" i="9"/>
  <c r="D35" i="9"/>
  <c r="G34" i="9"/>
  <c r="F34" i="9"/>
  <c r="E34" i="9"/>
  <c r="D34" i="9"/>
  <c r="G33" i="9"/>
  <c r="F33" i="9"/>
  <c r="E33" i="9"/>
  <c r="D33" i="9"/>
  <c r="G32" i="9"/>
  <c r="F32" i="9"/>
  <c r="E32" i="9"/>
  <c r="D32" i="9"/>
  <c r="G31" i="9"/>
  <c r="F31" i="9"/>
  <c r="E31" i="9"/>
  <c r="D31" i="9"/>
  <c r="G30" i="9"/>
  <c r="F30" i="9"/>
  <c r="E30" i="9"/>
  <c r="D30" i="9"/>
  <c r="G29" i="9"/>
  <c r="F29" i="9"/>
  <c r="E29" i="9"/>
  <c r="D29" i="9"/>
  <c r="G28" i="9"/>
  <c r="F28" i="9"/>
  <c r="E28" i="9"/>
  <c r="D28" i="9"/>
  <c r="G27" i="9"/>
  <c r="F27" i="9"/>
  <c r="E27" i="9"/>
  <c r="D27" i="9"/>
  <c r="G26" i="9"/>
  <c r="F26" i="9"/>
  <c r="E26" i="9"/>
  <c r="D26" i="9"/>
  <c r="G25" i="9"/>
  <c r="F25" i="9"/>
  <c r="E25" i="9"/>
  <c r="D25" i="9"/>
  <c r="G24" i="9"/>
  <c r="F24" i="9"/>
  <c r="E24" i="9"/>
  <c r="D24" i="9"/>
  <c r="G23" i="9"/>
  <c r="F23" i="9"/>
  <c r="E23" i="9"/>
  <c r="D23" i="9"/>
  <c r="G21" i="9"/>
  <c r="F21" i="9"/>
  <c r="E21" i="9"/>
  <c r="D21" i="9"/>
  <c r="G20" i="9"/>
  <c r="F20" i="9"/>
  <c r="E20" i="9"/>
  <c r="D20" i="9"/>
  <c r="G19" i="9"/>
  <c r="F19" i="9"/>
  <c r="E19" i="9"/>
  <c r="D19" i="9"/>
  <c r="G18" i="9"/>
  <c r="F18" i="9"/>
  <c r="E18" i="9"/>
  <c r="D18" i="9"/>
  <c r="G17" i="9"/>
  <c r="F17" i="9"/>
  <c r="E17" i="9"/>
  <c r="D17" i="9"/>
  <c r="G15" i="9"/>
  <c r="D12" i="8"/>
  <c r="E12" i="8"/>
  <c r="F12" i="8"/>
  <c r="G12" i="8"/>
  <c r="H12" i="8"/>
  <c r="D13" i="8"/>
  <c r="E13" i="8"/>
  <c r="F13" i="8"/>
  <c r="G13" i="8"/>
  <c r="H13" i="8"/>
  <c r="D14" i="8"/>
  <c r="E14" i="8"/>
  <c r="F14" i="8"/>
  <c r="G14" i="8"/>
  <c r="H14" i="8"/>
  <c r="D15" i="8"/>
  <c r="E15" i="8"/>
  <c r="F15" i="8"/>
  <c r="G15" i="8"/>
  <c r="H15" i="8"/>
  <c r="D16" i="8"/>
  <c r="E16" i="8"/>
  <c r="F16" i="8"/>
  <c r="G16" i="8"/>
  <c r="H16" i="8"/>
  <c r="D17" i="8"/>
  <c r="E17" i="8"/>
  <c r="F17" i="8"/>
  <c r="G17" i="8"/>
  <c r="H17" i="8"/>
  <c r="D18" i="8"/>
  <c r="E18" i="8"/>
  <c r="F18" i="8"/>
  <c r="G18" i="8"/>
  <c r="H18" i="8"/>
  <c r="D19" i="8"/>
  <c r="E19" i="8"/>
  <c r="F19" i="8"/>
  <c r="G19" i="8"/>
  <c r="H19" i="8"/>
  <c r="D20" i="8"/>
  <c r="E20" i="8"/>
  <c r="F20" i="8"/>
  <c r="G20" i="8"/>
  <c r="H20" i="8"/>
  <c r="D21" i="8"/>
  <c r="E21" i="8"/>
  <c r="F21" i="8"/>
  <c r="G21" i="8"/>
  <c r="H21" i="8"/>
  <c r="D22" i="8"/>
  <c r="E22" i="8"/>
  <c r="F22" i="8"/>
  <c r="G22" i="8"/>
  <c r="H22" i="8"/>
  <c r="D23" i="8"/>
  <c r="E23" i="8"/>
  <c r="F23" i="8"/>
  <c r="G23" i="8"/>
  <c r="H23" i="8"/>
  <c r="D24" i="8"/>
  <c r="E24" i="8"/>
  <c r="F24" i="8"/>
  <c r="G24" i="8"/>
  <c r="H24" i="8"/>
  <c r="D25" i="8"/>
  <c r="E25" i="8"/>
  <c r="F25" i="8"/>
  <c r="G25" i="8"/>
  <c r="H25" i="8"/>
  <c r="D26" i="8"/>
  <c r="E26" i="8"/>
  <c r="F26" i="8"/>
  <c r="G26" i="8"/>
  <c r="H26" i="8"/>
  <c r="D27" i="8"/>
  <c r="E27" i="8"/>
  <c r="F27" i="8"/>
  <c r="G27" i="8"/>
  <c r="H27" i="8"/>
  <c r="D28" i="8"/>
  <c r="E28" i="8"/>
  <c r="F28" i="8"/>
  <c r="G28" i="8"/>
  <c r="H28" i="8"/>
  <c r="D29" i="8"/>
  <c r="E29" i="8"/>
  <c r="F29" i="8"/>
  <c r="G29" i="8"/>
  <c r="H29" i="8"/>
  <c r="D30" i="8"/>
  <c r="E30" i="8"/>
  <c r="F30" i="8"/>
  <c r="G30" i="8"/>
  <c r="H30" i="8"/>
  <c r="D31" i="8"/>
  <c r="E31" i="8"/>
  <c r="F31" i="8"/>
  <c r="G31" i="8"/>
  <c r="H31" i="8"/>
  <c r="D32" i="8"/>
  <c r="E32" i="8"/>
  <c r="F32" i="8"/>
  <c r="G32" i="8"/>
  <c r="H32" i="8"/>
  <c r="D33" i="8"/>
  <c r="E33" i="8"/>
  <c r="F33" i="8"/>
  <c r="G33" i="8"/>
  <c r="H33" i="8"/>
  <c r="D34" i="8"/>
  <c r="E34" i="8"/>
  <c r="F34" i="8"/>
  <c r="G34" i="8"/>
  <c r="H34" i="8"/>
  <c r="D35" i="8"/>
  <c r="E35" i="8"/>
  <c r="F35" i="8"/>
  <c r="G35" i="8"/>
  <c r="H35" i="8"/>
  <c r="D36" i="8"/>
  <c r="E36" i="8"/>
  <c r="F36" i="8"/>
  <c r="G36" i="8"/>
  <c r="H36" i="8"/>
  <c r="D37" i="8"/>
  <c r="E37" i="8"/>
  <c r="F37" i="8"/>
  <c r="G37" i="8"/>
  <c r="H37" i="8"/>
  <c r="D38" i="8"/>
  <c r="E38" i="8"/>
  <c r="F38" i="8"/>
  <c r="G38" i="8"/>
  <c r="H38" i="8"/>
  <c r="D39" i="8"/>
  <c r="E39" i="8"/>
  <c r="F39" i="8"/>
  <c r="G39" i="8"/>
  <c r="H39" i="8"/>
  <c r="D40" i="8"/>
  <c r="E40" i="8"/>
  <c r="F40" i="8"/>
  <c r="G40" i="8"/>
  <c r="H40" i="8"/>
  <c r="D41" i="8"/>
  <c r="E41" i="8"/>
  <c r="F41" i="8"/>
  <c r="G41" i="8"/>
  <c r="H41" i="8"/>
  <c r="D42" i="8"/>
  <c r="E42" i="8"/>
  <c r="F42" i="8"/>
  <c r="G42" i="8"/>
  <c r="H42" i="8"/>
  <c r="D43" i="8"/>
  <c r="E43" i="8"/>
  <c r="F43" i="8"/>
  <c r="G43" i="8"/>
  <c r="H43" i="8"/>
  <c r="D44" i="8"/>
  <c r="E44" i="8"/>
  <c r="F44" i="8"/>
  <c r="G44" i="8"/>
  <c r="H44" i="8"/>
  <c r="D45" i="8"/>
  <c r="E45" i="8"/>
  <c r="F45" i="8"/>
  <c r="G45" i="8"/>
  <c r="H45" i="8"/>
  <c r="D46" i="8"/>
  <c r="E46" i="8"/>
  <c r="F46" i="8"/>
  <c r="G46" i="8"/>
  <c r="H46" i="8"/>
  <c r="D47" i="8"/>
  <c r="E47" i="8"/>
  <c r="F47" i="8"/>
  <c r="G47" i="8"/>
  <c r="H47" i="8"/>
  <c r="D48" i="8"/>
  <c r="E48" i="8"/>
  <c r="F48" i="8"/>
  <c r="G48" i="8"/>
  <c r="H48" i="8"/>
  <c r="D49" i="8"/>
  <c r="E49" i="8"/>
  <c r="F49" i="8"/>
  <c r="G49" i="8"/>
  <c r="H49" i="8"/>
  <c r="D50" i="8"/>
  <c r="E50" i="8"/>
  <c r="F50" i="8"/>
  <c r="G50" i="8"/>
  <c r="H50" i="8"/>
  <c r="D51" i="8"/>
  <c r="E51" i="8"/>
  <c r="F51" i="8"/>
  <c r="G51" i="8"/>
  <c r="H51" i="8"/>
  <c r="D52" i="8"/>
  <c r="E52" i="8"/>
  <c r="F52" i="8"/>
  <c r="G52" i="8"/>
  <c r="H52" i="8"/>
  <c r="F15" i="9"/>
  <c r="E15" i="9"/>
  <c r="D15" i="9"/>
  <c r="H11" i="8"/>
  <c r="G11" i="8"/>
  <c r="F11" i="8"/>
  <c r="E11" i="8"/>
  <c r="D11" i="8"/>
  <c r="D15" i="10"/>
  <c r="AJ32" i="8" l="1"/>
  <c r="AJ32" i="9"/>
  <c r="AJ32" i="10"/>
  <c r="AJ32" i="11"/>
  <c r="T36" i="10" l="1"/>
  <c r="T40" i="10" s="1"/>
  <c r="T34" i="10"/>
</calcChain>
</file>

<file path=xl/sharedStrings.xml><?xml version="1.0" encoding="utf-8"?>
<sst xmlns="http://schemas.openxmlformats.org/spreadsheetml/2006/main" count="3557" uniqueCount="665">
  <si>
    <t>Non Legacy</t>
  </si>
  <si>
    <t>Legacy</t>
  </si>
  <si>
    <t>Strefa:</t>
  </si>
  <si>
    <t xml:space="preserve">Ceny z uwzględnieniem rabatu dla usługi </t>
  </si>
  <si>
    <t>TB Express Plus Letter</t>
  </si>
  <si>
    <t>TB Express Plus Pkg</t>
  </si>
  <si>
    <t>WW Express Plus Letter</t>
  </si>
  <si>
    <t>WW Express Plus Doc</t>
  </si>
  <si>
    <t>WW Express Plus Pkg</t>
  </si>
  <si>
    <t>within the EU</t>
  </si>
  <si>
    <t>outside the EU</t>
  </si>
  <si>
    <t xml:space="preserve">Dopłata paliwowa </t>
  </si>
  <si>
    <t>Waga</t>
  </si>
  <si>
    <t>Strefa 3</t>
  </si>
  <si>
    <t>Strefa 4</t>
  </si>
  <si>
    <t>Strefa 5</t>
  </si>
  <si>
    <t>Strefa 6</t>
  </si>
  <si>
    <t>Strefa 505</t>
  </si>
  <si>
    <t>Strefa 704</t>
  </si>
  <si>
    <t>Strefa 7</t>
  </si>
  <si>
    <t>Strefa 8</t>
  </si>
  <si>
    <t>Strefa 9</t>
  </si>
  <si>
    <t>Strefa 10</t>
  </si>
  <si>
    <t>Strefa 11</t>
  </si>
  <si>
    <t>Strefa 12</t>
  </si>
  <si>
    <t>Strefa 13</t>
  </si>
  <si>
    <t>Przeliczanie ciężaru wymiarowego</t>
  </si>
  <si>
    <t>UPS Envelope</t>
  </si>
  <si>
    <t>Ltr</t>
  </si>
  <si>
    <t>Wymiary</t>
  </si>
  <si>
    <t>Długość</t>
  </si>
  <si>
    <t>Wysokość</t>
  </si>
  <si>
    <t>Szerokość</t>
  </si>
  <si>
    <t>&gt;25</t>
  </si>
  <si>
    <t>&gt;100</t>
  </si>
  <si>
    <t>Documents</t>
  </si>
  <si>
    <t>&gt;70</t>
  </si>
  <si>
    <t>&gt;76</t>
  </si>
  <si>
    <t xml:space="preserve">  kg</t>
  </si>
  <si>
    <t xml:space="preserve">  cm</t>
  </si>
  <si>
    <t>cm</t>
  </si>
  <si>
    <t>Ciężar wymiarowy:</t>
  </si>
  <si>
    <t>kg</t>
  </si>
  <si>
    <t>Suma długości i obwodu:</t>
  </si>
  <si>
    <t>Non Docs</t>
  </si>
  <si>
    <t>Suma długości i obwodu przekracza maksymalne wymiary (400 cm)</t>
  </si>
  <si>
    <t>Długość paczki przekracza maksymalny wymiar (274 cm)</t>
  </si>
  <si>
    <t>Paczka nie zostanie przyjęta do przewozu ze względu na rozmiary, jeśli paczka taka znajdzie się w systemie małych paczek UPS, to naliczona zostanie dodatkowa opłata.</t>
  </si>
  <si>
    <t>Uwaga:</t>
  </si>
  <si>
    <t>Opłaty dodatkowe:</t>
  </si>
  <si>
    <t>Waga rzeczywista paczki jest większa niż 25 kg.</t>
  </si>
  <si>
    <t>Waga rzeczywista paczki jest większa niż 70 kg.</t>
  </si>
  <si>
    <t>Dłuższy bok przekracza 100 cm lub drugi dłuższy bok przekracza 76cm.</t>
  </si>
  <si>
    <t>Suma długości i obwodu wynosi więcej niż 300 cm, ale nie przekracza 400 cm.</t>
  </si>
  <si>
    <t>* W przypadku dużych paczek stosowana jest minimalna waga podlegająca opłacie wynosząca 40 kg.</t>
  </si>
  <si>
    <t>Waga gabarytowa: długość x wysokość x szerokość / 5000</t>
  </si>
  <si>
    <t>Maksymalna długość paczki wynosi 274 cm.</t>
  </si>
  <si>
    <t>Suma długości i obwodu paczki może wynosić maksymalnie 400 cm.</t>
  </si>
  <si>
    <t>Maksymalny ciężar rzeczywisty jednej paczki wynosi 70 kg*</t>
  </si>
  <si>
    <t>Paczki, podlegające opłacie "Rozmiary przekraczające dozwolone limity", których suma długości i obwodu przekracza 400 cm będą podlegać również opłacie dodatkowej za dużą paczkę</t>
  </si>
  <si>
    <t>Za KG</t>
  </si>
  <si>
    <t>Minimum</t>
  </si>
  <si>
    <t>Door to Door Rates</t>
  </si>
  <si>
    <t>Origin:</t>
  </si>
  <si>
    <t>Poland</t>
  </si>
  <si>
    <t>this year</t>
  </si>
  <si>
    <t>last year</t>
  </si>
  <si>
    <t>Service:</t>
  </si>
  <si>
    <t>Express Plus</t>
  </si>
  <si>
    <t>WW Express Plus</t>
  </si>
  <si>
    <t>Effective:</t>
  </si>
  <si>
    <t>Currency:</t>
  </si>
  <si>
    <t>PLZ (Zloti)</t>
  </si>
  <si>
    <t>Zone 1</t>
  </si>
  <si>
    <t>Zone 2</t>
  </si>
  <si>
    <t>Strefa 505
Zone 505</t>
  </si>
  <si>
    <t>Strefa 704
Zone 704</t>
  </si>
  <si>
    <t>Strefa 3
Zone 3</t>
  </si>
  <si>
    <t>Strefa 4
Zone 4</t>
  </si>
  <si>
    <t>Strefa 5
Zone 5</t>
  </si>
  <si>
    <t>Strefa 6
Zone 6</t>
  </si>
  <si>
    <t>Strefa 7
Zone 7</t>
  </si>
  <si>
    <t>Strefa 8
Zone 8</t>
  </si>
  <si>
    <t>Strefa 9
Zone 9</t>
  </si>
  <si>
    <t>Strefa 10
Zone 10</t>
  </si>
  <si>
    <t>Strefa 11
Zone 11</t>
  </si>
  <si>
    <t>Strefa 12
Zone 12</t>
  </si>
  <si>
    <t>Strefa 13
Zone 13</t>
  </si>
  <si>
    <t>Wzrost</t>
  </si>
  <si>
    <t>Zone 505</t>
  </si>
  <si>
    <t>Zone 704</t>
  </si>
  <si>
    <t>Zone 3</t>
  </si>
  <si>
    <t>Zone 4</t>
  </si>
  <si>
    <t>Zone 5</t>
  </si>
  <si>
    <t>Zone 6</t>
  </si>
  <si>
    <t>Zone 7</t>
  </si>
  <si>
    <t>Zone 8</t>
  </si>
  <si>
    <t>Zone 9</t>
  </si>
  <si>
    <t>Zone 10</t>
  </si>
  <si>
    <t>Zone 11</t>
  </si>
  <si>
    <t>Zone 12</t>
  </si>
  <si>
    <t>Zone 13</t>
  </si>
  <si>
    <t>Non Documents</t>
  </si>
  <si>
    <t>Multiplier</t>
  </si>
  <si>
    <t>TB Express Letter</t>
  </si>
  <si>
    <t>TB Express Pkg</t>
  </si>
  <si>
    <t>WW Express Letter</t>
  </si>
  <si>
    <t>WW Express Doc</t>
  </si>
  <si>
    <t>WW Express Pkg</t>
  </si>
  <si>
    <t>Strefa 14</t>
  </si>
  <si>
    <t>Express</t>
  </si>
  <si>
    <t>TB ExSaver Letters</t>
  </si>
  <si>
    <t>TB ExSaver Pkg</t>
  </si>
  <si>
    <t>WW ExSaver Letters</t>
  </si>
  <si>
    <t>WW ExSaver Doc</t>
  </si>
  <si>
    <t>WW ExSaver Pkg</t>
  </si>
  <si>
    <t>Express Saver</t>
  </si>
  <si>
    <t>TB Standard Single</t>
  </si>
  <si>
    <t>WW Standard Single</t>
  </si>
  <si>
    <t>Strefa 706</t>
  </si>
  <si>
    <t>Strefa 707</t>
  </si>
  <si>
    <t>Standard</t>
  </si>
  <si>
    <t>Strefa 706
Zone 706</t>
  </si>
  <si>
    <t>Strefa 707
Zone 707</t>
  </si>
  <si>
    <t>Expedited</t>
  </si>
  <si>
    <t>Strefa 90
Zone 90</t>
  </si>
  <si>
    <t>Strefa 1
Zone 1</t>
  </si>
  <si>
    <t>Strefa 2
Zone 2</t>
  </si>
  <si>
    <t>Strefa 201
Zone 201</t>
  </si>
  <si>
    <t>Express Freight</t>
  </si>
  <si>
    <t>70.00</t>
  </si>
  <si>
    <t>99.00</t>
  </si>
  <si>
    <t>299.00</t>
  </si>
  <si>
    <t>499.00</t>
  </si>
  <si>
    <t>999.00</t>
  </si>
  <si>
    <t>9999999.99</t>
  </si>
  <si>
    <t>Express Freight Midday</t>
  </si>
  <si>
    <t>Numer</t>
  </si>
  <si>
    <t>Ozn_Kraj</t>
  </si>
  <si>
    <t>Kraj</t>
  </si>
  <si>
    <t>WW Express Freight</t>
  </si>
  <si>
    <t>WW Express Freight Midday</t>
  </si>
  <si>
    <t>Wybierz kraj z listy</t>
  </si>
  <si>
    <t>------------------------------------------------------------</t>
  </si>
  <si>
    <t xml:space="preserve">          </t>
  </si>
  <si>
    <t>AF</t>
  </si>
  <si>
    <t>Afganistan</t>
  </si>
  <si>
    <t>Brak serwisu</t>
  </si>
  <si>
    <t>CF</t>
  </si>
  <si>
    <t>Afryka Centralna, Republika</t>
  </si>
  <si>
    <t>ZA</t>
  </si>
  <si>
    <t>Afryka Południowa (RPA)</t>
  </si>
  <si>
    <t>AL</t>
  </si>
  <si>
    <t>Albania</t>
  </si>
  <si>
    <t>DZ</t>
  </si>
  <si>
    <t>Algieria</t>
  </si>
  <si>
    <t>AS</t>
  </si>
  <si>
    <t>Amerykańskie Samoa</t>
  </si>
  <si>
    <t>AD</t>
  </si>
  <si>
    <t>Andora</t>
  </si>
  <si>
    <t>GB</t>
  </si>
  <si>
    <t>Anglia</t>
  </si>
  <si>
    <t>AO</t>
  </si>
  <si>
    <t>Angola</t>
  </si>
  <si>
    <t>AI</t>
  </si>
  <si>
    <t>Anguilla</t>
  </si>
  <si>
    <t>AG</t>
  </si>
  <si>
    <t>Antigua i Barbuda</t>
  </si>
  <si>
    <t>SA</t>
  </si>
  <si>
    <t>Arabia Saudyjska</t>
  </si>
  <si>
    <t>AR</t>
  </si>
  <si>
    <t>Argentyna</t>
  </si>
  <si>
    <t>AM</t>
  </si>
  <si>
    <t>Armenia</t>
  </si>
  <si>
    <t>AW</t>
  </si>
  <si>
    <t>Aruba</t>
  </si>
  <si>
    <t>AU</t>
  </si>
  <si>
    <t>Australia</t>
  </si>
  <si>
    <t>AT</t>
  </si>
  <si>
    <t>Austria</t>
  </si>
  <si>
    <t>AZ</t>
  </si>
  <si>
    <t>Azerbejdżan</t>
  </si>
  <si>
    <t>PT</t>
  </si>
  <si>
    <t>Azory</t>
  </si>
  <si>
    <t>BS</t>
  </si>
  <si>
    <t>Bahama Wyspy</t>
  </si>
  <si>
    <t>BH</t>
  </si>
  <si>
    <t>Bahrain</t>
  </si>
  <si>
    <t>BD</t>
  </si>
  <si>
    <t>Bangladesz</t>
  </si>
  <si>
    <t>BB</t>
  </si>
  <si>
    <t>Barbados</t>
  </si>
  <si>
    <t>Barbuda (Antigua)</t>
  </si>
  <si>
    <t>BE</t>
  </si>
  <si>
    <t>Belgia</t>
  </si>
  <si>
    <t>BZ</t>
  </si>
  <si>
    <t>Belize</t>
  </si>
  <si>
    <t>BJ</t>
  </si>
  <si>
    <t>Benin</t>
  </si>
  <si>
    <t>BM</t>
  </si>
  <si>
    <t>Bermudy</t>
  </si>
  <si>
    <t>BT</t>
  </si>
  <si>
    <t>Bhutan</t>
  </si>
  <si>
    <t>BY</t>
  </si>
  <si>
    <t>Białoruś</t>
  </si>
  <si>
    <t>MM</t>
  </si>
  <si>
    <t>Birma</t>
  </si>
  <si>
    <t>BO</t>
  </si>
  <si>
    <t>Boliwia</t>
  </si>
  <si>
    <t>BQ</t>
  </si>
  <si>
    <t>Bonaire</t>
  </si>
  <si>
    <t>BA</t>
  </si>
  <si>
    <t>Bośnia-Hercegowina</t>
  </si>
  <si>
    <t>BW</t>
  </si>
  <si>
    <t>Botswana</t>
  </si>
  <si>
    <t>BR</t>
  </si>
  <si>
    <t>Brazylia</t>
  </si>
  <si>
    <t>BN</t>
  </si>
  <si>
    <t>Brunei</t>
  </si>
  <si>
    <t>VG</t>
  </si>
  <si>
    <t>Bryt. Wyspy Dziewicze</t>
  </si>
  <si>
    <t>PS</t>
  </si>
  <si>
    <t>Brzeg Zachodni (Gaza)</t>
  </si>
  <si>
    <t>BG</t>
  </si>
  <si>
    <t>Bułgaria</t>
  </si>
  <si>
    <t>BF</t>
  </si>
  <si>
    <t>Burkina Faso</t>
  </si>
  <si>
    <t>BI</t>
  </si>
  <si>
    <t>Burundi</t>
  </si>
  <si>
    <t>ES</t>
  </si>
  <si>
    <t>Ceuta</t>
  </si>
  <si>
    <t>CL</t>
  </si>
  <si>
    <t>Chile</t>
  </si>
  <si>
    <t>CN</t>
  </si>
  <si>
    <t>Chiny (Ludowa Rep.)</t>
  </si>
  <si>
    <t>HR</t>
  </si>
  <si>
    <t>Chorwacja</t>
  </si>
  <si>
    <t>CK</t>
  </si>
  <si>
    <t>Cooka Wyspy</t>
  </si>
  <si>
    <t>CW</t>
  </si>
  <si>
    <t>Curaçao</t>
  </si>
  <si>
    <t>CY</t>
  </si>
  <si>
    <t>Cypr</t>
  </si>
  <si>
    <t>TD</t>
  </si>
  <si>
    <t>Czad</t>
  </si>
  <si>
    <t>ME</t>
  </si>
  <si>
    <t>Czarnogóra</t>
  </si>
  <si>
    <t>CZ</t>
  </si>
  <si>
    <t>Czechy</t>
  </si>
  <si>
    <t>DK</t>
  </si>
  <si>
    <t>Dania</t>
  </si>
  <si>
    <t>DM</t>
  </si>
  <si>
    <t>Dominika</t>
  </si>
  <si>
    <t>DO</t>
  </si>
  <si>
    <t>Dominikana, Republika</t>
  </si>
  <si>
    <t>DJ</t>
  </si>
  <si>
    <t>Dżibuti</t>
  </si>
  <si>
    <t>EG</t>
  </si>
  <si>
    <t>Egipt</t>
  </si>
  <si>
    <t>EC</t>
  </si>
  <si>
    <t>Ekwador</t>
  </si>
  <si>
    <t>ER</t>
  </si>
  <si>
    <t>Erytrea</t>
  </si>
  <si>
    <t>EE</t>
  </si>
  <si>
    <t>Estonia</t>
  </si>
  <si>
    <t>ET</t>
  </si>
  <si>
    <t>Etiopia</t>
  </si>
  <si>
    <t>FO</t>
  </si>
  <si>
    <t>Faroe Wyspy (Owcze)</t>
  </si>
  <si>
    <t>FJ</t>
  </si>
  <si>
    <t>Fidżi</t>
  </si>
  <si>
    <t>PH</t>
  </si>
  <si>
    <t>Filipiny</t>
  </si>
  <si>
    <t>FI</t>
  </si>
  <si>
    <t>Finlandia</t>
  </si>
  <si>
    <t>FR</t>
  </si>
  <si>
    <t>Francja</t>
  </si>
  <si>
    <t>GA</t>
  </si>
  <si>
    <t>Gabon</t>
  </si>
  <si>
    <t>GM</t>
  </si>
  <si>
    <t>Gambia</t>
  </si>
  <si>
    <t>Gaza (Brzeg Zachodni)</t>
  </si>
  <si>
    <t>GH</t>
  </si>
  <si>
    <t>Ghana</t>
  </si>
  <si>
    <t>GI</t>
  </si>
  <si>
    <t>Gibraltar</t>
  </si>
  <si>
    <t>GR</t>
  </si>
  <si>
    <t>Grecja</t>
  </si>
  <si>
    <t>GD</t>
  </si>
  <si>
    <t>Grenada</t>
  </si>
  <si>
    <t>GL</t>
  </si>
  <si>
    <t>Grenlandia</t>
  </si>
  <si>
    <t>GE</t>
  </si>
  <si>
    <t>Gruzja</t>
  </si>
  <si>
    <t>GU</t>
  </si>
  <si>
    <t>Guam</t>
  </si>
  <si>
    <t>GY</t>
  </si>
  <si>
    <t>Gujana</t>
  </si>
  <si>
    <t>GF</t>
  </si>
  <si>
    <t>Gujana Francuska</t>
  </si>
  <si>
    <t>GP</t>
  </si>
  <si>
    <t>Gwadelupa</t>
  </si>
  <si>
    <t>GT</t>
  </si>
  <si>
    <t>Gwatemala</t>
  </si>
  <si>
    <t>GN</t>
  </si>
  <si>
    <t>Gwinea</t>
  </si>
  <si>
    <t>GQ</t>
  </si>
  <si>
    <t>Gwinea Równikowa</t>
  </si>
  <si>
    <t>GW</t>
  </si>
  <si>
    <t>Gwinea-Bissau</t>
  </si>
  <si>
    <t>HT</t>
  </si>
  <si>
    <t>Haiti</t>
  </si>
  <si>
    <t>Hiszpania (z wyłączeniem Wysp Kanaryjskich oraz Ceuty i Melilli)</t>
  </si>
  <si>
    <t>NL</t>
  </si>
  <si>
    <t>Holandia</t>
  </si>
  <si>
    <t>HN</t>
  </si>
  <si>
    <t>Honduras</t>
  </si>
  <si>
    <t>HK</t>
  </si>
  <si>
    <t>Hong Kong</t>
  </si>
  <si>
    <t>IN</t>
  </si>
  <si>
    <t>Indie</t>
  </si>
  <si>
    <t>ID</t>
  </si>
  <si>
    <t>Indonezja</t>
  </si>
  <si>
    <t>IQ</t>
  </si>
  <si>
    <t>Irak</t>
  </si>
  <si>
    <t>IE</t>
  </si>
  <si>
    <t>Irlandia (Eire)</t>
  </si>
  <si>
    <t>Irlandia Północna</t>
  </si>
  <si>
    <t>IS</t>
  </si>
  <si>
    <t>Islandia</t>
  </si>
  <si>
    <t>IL</t>
  </si>
  <si>
    <t>Izrael</t>
  </si>
  <si>
    <t>JM</t>
  </si>
  <si>
    <t>Jamajka</t>
  </si>
  <si>
    <t>JP</t>
  </si>
  <si>
    <t>Japonia</t>
  </si>
  <si>
    <t>YE</t>
  </si>
  <si>
    <t>Jemen, Republika</t>
  </si>
  <si>
    <t>JO</t>
  </si>
  <si>
    <t>Jordania</t>
  </si>
  <si>
    <t>KY</t>
  </si>
  <si>
    <t>Kajmany</t>
  </si>
  <si>
    <t>KH</t>
  </si>
  <si>
    <t>Kambodża</t>
  </si>
  <si>
    <t>CM</t>
  </si>
  <si>
    <t>Kamerun</t>
  </si>
  <si>
    <t>CA</t>
  </si>
  <si>
    <t>Kanada</t>
  </si>
  <si>
    <t>QA</t>
  </si>
  <si>
    <t>Katar</t>
  </si>
  <si>
    <t>KZ</t>
  </si>
  <si>
    <t>Kazachstan</t>
  </si>
  <si>
    <t>KE</t>
  </si>
  <si>
    <t>Kenia</t>
  </si>
  <si>
    <t>KG</t>
  </si>
  <si>
    <t>Kirgistan</t>
  </si>
  <si>
    <t>KI</t>
  </si>
  <si>
    <t>Kiribati</t>
  </si>
  <si>
    <t>CO</t>
  </si>
  <si>
    <t>Kolumbia</t>
  </si>
  <si>
    <t>KM</t>
  </si>
  <si>
    <t>Komoros</t>
  </si>
  <si>
    <t>CG</t>
  </si>
  <si>
    <t>Kongo (Brazzaville)</t>
  </si>
  <si>
    <t>CD</t>
  </si>
  <si>
    <t>Kongo, Republika Demokratyczna</t>
  </si>
  <si>
    <t>KR</t>
  </si>
  <si>
    <t>Korea Południowa</t>
  </si>
  <si>
    <t>KV</t>
  </si>
  <si>
    <t>Kosowo</t>
  </si>
  <si>
    <t>FM</t>
  </si>
  <si>
    <t>Kosrae (Mikronezja, Federalne Stany)</t>
  </si>
  <si>
    <t>CR</t>
  </si>
  <si>
    <t>Kostaryka</t>
  </si>
  <si>
    <t>KW</t>
  </si>
  <si>
    <t>Kuwejt</t>
  </si>
  <si>
    <t>LA</t>
  </si>
  <si>
    <t>Laos</t>
  </si>
  <si>
    <t>LS</t>
  </si>
  <si>
    <t>Lesoto</t>
  </si>
  <si>
    <t>LB</t>
  </si>
  <si>
    <t>Liban</t>
  </si>
  <si>
    <t>LR</t>
  </si>
  <si>
    <t>Liberia</t>
  </si>
  <si>
    <t>LY</t>
  </si>
  <si>
    <t>Libia</t>
  </si>
  <si>
    <t>LI</t>
  </si>
  <si>
    <t>Liechtenstein</t>
  </si>
  <si>
    <t>LT</t>
  </si>
  <si>
    <t>Litwa</t>
  </si>
  <si>
    <t>LV</t>
  </si>
  <si>
    <t>Łotwa</t>
  </si>
  <si>
    <t>LU</t>
  </si>
  <si>
    <t>Luksemburg</t>
  </si>
  <si>
    <t>MO</t>
  </si>
  <si>
    <t>Macau (Makao)</t>
  </si>
  <si>
    <t>MK</t>
  </si>
  <si>
    <t>Macedonia Północna (d.FYROM)</t>
  </si>
  <si>
    <t>MG</t>
  </si>
  <si>
    <t>Madagaskar</t>
  </si>
  <si>
    <t>Madera</t>
  </si>
  <si>
    <t>MW</t>
  </si>
  <si>
    <t>Malawi</t>
  </si>
  <si>
    <t>MV</t>
  </si>
  <si>
    <t>Malediwy</t>
  </si>
  <si>
    <t>MY</t>
  </si>
  <si>
    <t>Malezja</t>
  </si>
  <si>
    <t>ML</t>
  </si>
  <si>
    <t>Mali</t>
  </si>
  <si>
    <t>MT</t>
  </si>
  <si>
    <t>Malta</t>
  </si>
  <si>
    <t>MA</t>
  </si>
  <si>
    <t>Maroko</t>
  </si>
  <si>
    <t>MH</t>
  </si>
  <si>
    <t>Marshalla Wyspy</t>
  </si>
  <si>
    <t>MQ</t>
  </si>
  <si>
    <t>Martynika</t>
  </si>
  <si>
    <t>MR</t>
  </si>
  <si>
    <t>Mauretania</t>
  </si>
  <si>
    <t>MU</t>
  </si>
  <si>
    <t>Mauritius</t>
  </si>
  <si>
    <t>YT</t>
  </si>
  <si>
    <t>Mayotte</t>
  </si>
  <si>
    <t>MX</t>
  </si>
  <si>
    <t>Meksyk</t>
  </si>
  <si>
    <t>Melilla</t>
  </si>
  <si>
    <t>Mikronezja (Federalne Stany)</t>
  </si>
  <si>
    <t>MD</t>
  </si>
  <si>
    <t>Mołdawia</t>
  </si>
  <si>
    <t>MC</t>
  </si>
  <si>
    <t>Monako</t>
  </si>
  <si>
    <t>MN</t>
  </si>
  <si>
    <t>Mongolia</t>
  </si>
  <si>
    <t>MS</t>
  </si>
  <si>
    <t>Montserrat</t>
  </si>
  <si>
    <t>MZ</t>
  </si>
  <si>
    <t>Mozambik</t>
  </si>
  <si>
    <t>NA</t>
  </si>
  <si>
    <t>Namibia</t>
  </si>
  <si>
    <t>NP</t>
  </si>
  <si>
    <t>Nepal</t>
  </si>
  <si>
    <t>KN</t>
  </si>
  <si>
    <t>Nevis (St. Kitts)</t>
  </si>
  <si>
    <t>DE</t>
  </si>
  <si>
    <t>Niemcy(Standard strefa 3)</t>
  </si>
  <si>
    <t>Niemcy(Standard strefa 4)</t>
  </si>
  <si>
    <t>NE</t>
  </si>
  <si>
    <t>Niger</t>
  </si>
  <si>
    <t>NG</t>
  </si>
  <si>
    <t>Nigeria</t>
  </si>
  <si>
    <t>NI</t>
  </si>
  <si>
    <t>Nikaragua</t>
  </si>
  <si>
    <t>NO</t>
  </si>
  <si>
    <t>Norwegia</t>
  </si>
  <si>
    <t>NC</t>
  </si>
  <si>
    <t>Nowa Kaledonia</t>
  </si>
  <si>
    <t>NZ</t>
  </si>
  <si>
    <t>Nowa Zelandia</t>
  </si>
  <si>
    <t>OM</t>
  </si>
  <si>
    <t>Oman</t>
  </si>
  <si>
    <t>PK</t>
  </si>
  <si>
    <t>Pakistan</t>
  </si>
  <si>
    <t>PW</t>
  </si>
  <si>
    <t>Palau</t>
  </si>
  <si>
    <t>PA</t>
  </si>
  <si>
    <t>Panama</t>
  </si>
  <si>
    <t>PG</t>
  </si>
  <si>
    <t>Papua Nowa Gwinea</t>
  </si>
  <si>
    <t>PY</t>
  </si>
  <si>
    <t>Paragwaj</t>
  </si>
  <si>
    <t>PE</t>
  </si>
  <si>
    <t>Peru</t>
  </si>
  <si>
    <t>PF</t>
  </si>
  <si>
    <t>Polinezja Francuska (Tahiti)</t>
  </si>
  <si>
    <t>MP</t>
  </si>
  <si>
    <t>Północne Mariany</t>
  </si>
  <si>
    <t>Ponape (Mikronezja, Federalne Stany)</t>
  </si>
  <si>
    <t>Portugalia (z wyłączeniem Azorów i Madery)</t>
  </si>
  <si>
    <t>PR</t>
  </si>
  <si>
    <t>Puerto Rico</t>
  </si>
  <si>
    <t>RE</t>
  </si>
  <si>
    <t>Reunion</t>
  </si>
  <si>
    <t>RU</t>
  </si>
  <si>
    <t>Rosja (Express strefa 7)</t>
  </si>
  <si>
    <t>Rosja (Express strefa 9)</t>
  </si>
  <si>
    <t>Rota (Północne Mariany)</t>
  </si>
  <si>
    <t>RO</t>
  </si>
  <si>
    <t>Rumunia</t>
  </si>
  <si>
    <t>RW</t>
  </si>
  <si>
    <t>Rwanda</t>
  </si>
  <si>
    <t>Saba</t>
  </si>
  <si>
    <t>Saipan (Północne Mariany)</t>
  </si>
  <si>
    <t>SB</t>
  </si>
  <si>
    <t>Salomona Wyspy</t>
  </si>
  <si>
    <t>SV</t>
  </si>
  <si>
    <t>Salwador</t>
  </si>
  <si>
    <t>WS</t>
  </si>
  <si>
    <t>Samoa</t>
  </si>
  <si>
    <t>SM</t>
  </si>
  <si>
    <t>San Marino</t>
  </si>
  <si>
    <t>SN</t>
  </si>
  <si>
    <t>Senegal</t>
  </si>
  <si>
    <t>RS</t>
  </si>
  <si>
    <t>Serbia</t>
  </si>
  <si>
    <t>SC</t>
  </si>
  <si>
    <t>Seszele</t>
  </si>
  <si>
    <t>SL</t>
  </si>
  <si>
    <t>Sierra Leone</t>
  </si>
  <si>
    <t>SG</t>
  </si>
  <si>
    <t>Singapur</t>
  </si>
  <si>
    <t>SK</t>
  </si>
  <si>
    <t>Słowacja</t>
  </si>
  <si>
    <t>SI</t>
  </si>
  <si>
    <t>Słowenia</t>
  </si>
  <si>
    <t>LK</t>
  </si>
  <si>
    <t>Sri Lanka</t>
  </si>
  <si>
    <t>BL</t>
  </si>
  <si>
    <t>St. Barthelemy</t>
  </si>
  <si>
    <t>St. Christopher (St. Kitts)</t>
  </si>
  <si>
    <t>VI</t>
  </si>
  <si>
    <t>St. Croix (Wyspy Dziewicze USA)</t>
  </si>
  <si>
    <t>St. Eustatius</t>
  </si>
  <si>
    <t>St. John (Wyspy Dziewicze USA)</t>
  </si>
  <si>
    <t>St. Kitts (St. Christopher)</t>
  </si>
  <si>
    <t>LC</t>
  </si>
  <si>
    <t>St. Lucia</t>
  </si>
  <si>
    <t>SX</t>
  </si>
  <si>
    <t>St. Maarten</t>
  </si>
  <si>
    <t>St. Martin (Gwadelupa)</t>
  </si>
  <si>
    <t>St. Thomas (Wyspy Dziewicze USA)</t>
  </si>
  <si>
    <t>VC</t>
  </si>
  <si>
    <t>St. Vincent i Grenadyny</t>
  </si>
  <si>
    <t>US</t>
  </si>
  <si>
    <t>Stany Zjednoczone Ameryki</t>
  </si>
  <si>
    <t>SR</t>
  </si>
  <si>
    <t>Surinam</t>
  </si>
  <si>
    <t>SZ</t>
  </si>
  <si>
    <t>Swaziland</t>
  </si>
  <si>
    <t>Szkocja</t>
  </si>
  <si>
    <t>CH</t>
  </si>
  <si>
    <t>Szwajcaria</t>
  </si>
  <si>
    <t>SE</t>
  </si>
  <si>
    <t>Szwecja</t>
  </si>
  <si>
    <t>TJ</t>
  </si>
  <si>
    <t>Tadżykistan</t>
  </si>
  <si>
    <t>Tahiti</t>
  </si>
  <si>
    <t>TH</t>
  </si>
  <si>
    <t>Tajlandia</t>
  </si>
  <si>
    <t>TW</t>
  </si>
  <si>
    <t>Tajwan</t>
  </si>
  <si>
    <t>TZ</t>
  </si>
  <si>
    <t>Tanzania</t>
  </si>
  <si>
    <t>TL</t>
  </si>
  <si>
    <t>Timor Wschodni</t>
  </si>
  <si>
    <t>Tinian (Północne Mariany)</t>
  </si>
  <si>
    <t>TG</t>
  </si>
  <si>
    <t>Togo</t>
  </si>
  <si>
    <t>TO</t>
  </si>
  <si>
    <t>Tonga</t>
  </si>
  <si>
    <t>Tortola (Bryt. Wyspy Dziewicze)</t>
  </si>
  <si>
    <t>Truk (Mikronezja, Federalne Stany)</t>
  </si>
  <si>
    <t>TT</t>
  </si>
  <si>
    <t>Trynidad i Tobago</t>
  </si>
  <si>
    <t>TN</t>
  </si>
  <si>
    <t>Tunezja</t>
  </si>
  <si>
    <t>TR</t>
  </si>
  <si>
    <t>Turcja</t>
  </si>
  <si>
    <t>TM</t>
  </si>
  <si>
    <t>Turkmenistan</t>
  </si>
  <si>
    <t>TC</t>
  </si>
  <si>
    <t>Turks i Caicos Wyspy</t>
  </si>
  <si>
    <t>TV</t>
  </si>
  <si>
    <t>Tuvalu</t>
  </si>
  <si>
    <t>UG</t>
  </si>
  <si>
    <t>Uganda</t>
  </si>
  <si>
    <t>UA</t>
  </si>
  <si>
    <t>Ukraina</t>
  </si>
  <si>
    <t>Union Island (ST. Vincent i Grenadyny)</t>
  </si>
  <si>
    <t>UY</t>
  </si>
  <si>
    <t>Urugwaj</t>
  </si>
  <si>
    <t>UZ</t>
  </si>
  <si>
    <t>Uzbekistan</t>
  </si>
  <si>
    <t>VU</t>
  </si>
  <si>
    <t>Vanuatu</t>
  </si>
  <si>
    <t>Virgin Gorda (Bryt. Wyspy Dziewicze)</t>
  </si>
  <si>
    <t>Walia</t>
  </si>
  <si>
    <t>WF</t>
  </si>
  <si>
    <t>Wallis i Futuna Wyspy</t>
  </si>
  <si>
    <t>HU</t>
  </si>
  <si>
    <t>Węgry</t>
  </si>
  <si>
    <t>VE</t>
  </si>
  <si>
    <t>Wenezuela</t>
  </si>
  <si>
    <t>VN</t>
  </si>
  <si>
    <t>Wietnam</t>
  </si>
  <si>
    <t>IT</t>
  </si>
  <si>
    <t>Włochy</t>
  </si>
  <si>
    <t>CI</t>
  </si>
  <si>
    <t xml:space="preserve">Wybrzeże Kości Słoniowej </t>
  </si>
  <si>
    <t>Wyspy Dziewicze USA</t>
  </si>
  <si>
    <t>IC</t>
  </si>
  <si>
    <t>Wyspy Kanaryjskie</t>
  </si>
  <si>
    <t>GG</t>
  </si>
  <si>
    <t>Wyspy Normandzkie (Guernsey)</t>
  </si>
  <si>
    <t>JE</t>
  </si>
  <si>
    <t>Wyspy Normandzkie (Jersey)</t>
  </si>
  <si>
    <t>CV</t>
  </si>
  <si>
    <t>Wyspy Zielonego Przylądka</t>
  </si>
  <si>
    <t>Yap (Mikronezja, Federalne Stany)</t>
  </si>
  <si>
    <t>ZM</t>
  </si>
  <si>
    <t>Zambia</t>
  </si>
  <si>
    <t>ZW</t>
  </si>
  <si>
    <t>Zimbabwe</t>
  </si>
  <si>
    <t>AE</t>
  </si>
  <si>
    <t>Zjednoczone Emiraty Arabskie</t>
  </si>
  <si>
    <t>Zwrot dokumentów</t>
  </si>
  <si>
    <t>Usługi dodatkowe</t>
  </si>
  <si>
    <t>Ubezpieczenie do 50.000 zł</t>
  </si>
  <si>
    <t>uwaga! Inne opłaty w obu plikach</t>
  </si>
  <si>
    <t>Ubezpieczenie - do 100.000 zł</t>
  </si>
  <si>
    <t>Ubezpieczenie - pow 100.000 zł</t>
  </si>
  <si>
    <t>Dopłata za przesyłki niesortowalne</t>
  </si>
  <si>
    <t>Strefa rozszerzona nadanie</t>
  </si>
  <si>
    <t>Strefa rozszerzona doręczenie</t>
  </si>
  <si>
    <t>Błędny/brak numeru rozliczenia</t>
  </si>
  <si>
    <t>Odmowa zapłaty</t>
  </si>
  <si>
    <t>Chargeback Surcharge</t>
  </si>
  <si>
    <t>Weryfikacja adresu</t>
  </si>
  <si>
    <t>Strefa podmiejska (tylko nadanie lub doręczenie)</t>
  </si>
  <si>
    <t>Strefa podmiejska (nadanie i doręczenie)</t>
  </si>
  <si>
    <t>Paleta niesortowalna 100x120</t>
  </si>
  <si>
    <t>Paleta niesortowalna 120x120</t>
  </si>
  <si>
    <t>Paleta niesortowalna 120x160</t>
  </si>
  <si>
    <t>Paleta &gt; 800 kg</t>
  </si>
  <si>
    <t>Zwrot palet</t>
  </si>
  <si>
    <t>Opóźnienie płatności</t>
  </si>
  <si>
    <t>Doręczenie do osoby prywatnej</t>
  </si>
  <si>
    <t>Doręczenie w sobotę</t>
  </si>
  <si>
    <t>Nadanie w godz 15:00 - 8:00 (Dedykowany Kurier Paletowy)</t>
  </si>
  <si>
    <t>Dopłata paliwowa</t>
  </si>
  <si>
    <t>Termin zwrotu pobrań</t>
  </si>
  <si>
    <t>Cykl zwrotu palet</t>
  </si>
  <si>
    <t>pobranie</t>
  </si>
  <si>
    <t>opłata dodatkowa za dużą paczkę</t>
  </si>
  <si>
    <t>tygodniowa opłata za usługę odbioru</t>
  </si>
  <si>
    <t>opłata za usługe odbioru</t>
  </si>
  <si>
    <t>strefa odległa</t>
  </si>
  <si>
    <t>opłata graniczna</t>
  </si>
  <si>
    <t xml:space="preserve"> zł</t>
  </si>
  <si>
    <t>OVERMAX</t>
  </si>
  <si>
    <t>2024 DO 09</t>
  </si>
  <si>
    <t>2024 OD 10</t>
  </si>
  <si>
    <t>Opłaty za wysłanie przesyłki międzynarodowej usługą STANDARD</t>
  </si>
  <si>
    <r>
      <rPr>
        <b/>
        <sz val="10"/>
        <rFont val="Arial"/>
        <family val="2"/>
      </rPr>
      <t>STANDARD</t>
    </r>
    <r>
      <rPr>
        <sz val="8"/>
        <rFont val="Arial"/>
        <family val="2"/>
      </rPr>
      <t xml:space="preserve"> – doręczenie następnego dnia roboczego na obszarze Europy oraz szybka dostawa na całym świecie z gwarantowanym terminem doręczenia. </t>
    </r>
  </si>
  <si>
    <t>* Ograniczenia wymienione powyżej dotyczą większości paczek i miejsc przeznaczenia. Szczegółowe informacje można uzyskać w biurze obsługi klienta Riders.</t>
  </si>
  <si>
    <r>
      <t xml:space="preserve">Opłaty za wysłanie przesyłki międzynarodowej usługą </t>
    </r>
    <r>
      <rPr>
        <b/>
        <sz val="10"/>
        <rFont val="Arial"/>
        <family val="2"/>
        <charset val="238"/>
      </rPr>
      <t>Express 12</t>
    </r>
  </si>
  <si>
    <r>
      <rPr>
        <b/>
        <sz val="10"/>
        <rFont val="Arial"/>
        <family val="2"/>
      </rPr>
      <t>RIDERS EXPRESS 12</t>
    </r>
    <r>
      <rPr>
        <sz val="8"/>
        <rFont val="Arial"/>
        <family val="2"/>
      </rPr>
      <t xml:space="preserve"> – doręczenie następnego dnia rano na obszarze europy oraz gwarancja terminowego doręczenie na całym świecie.</t>
    </r>
  </si>
  <si>
    <r>
      <t xml:space="preserve">Opłaty za wysłanie przesyłki międzynarodowej usługą </t>
    </r>
    <r>
      <rPr>
        <b/>
        <sz val="10"/>
        <rFont val="Arial"/>
        <family val="2"/>
        <charset val="238"/>
      </rPr>
      <t>Express 9</t>
    </r>
  </si>
  <si>
    <r>
      <rPr>
        <b/>
        <sz val="10"/>
        <rFont val="Arial"/>
        <family val="2"/>
      </rPr>
      <t>RIDERS EXPRESS 9</t>
    </r>
    <r>
      <rPr>
        <sz val="10"/>
        <rFont val="Arial"/>
        <family val="2"/>
      </rPr>
      <t xml:space="preserve"> </t>
    </r>
    <r>
      <rPr>
        <sz val="8"/>
        <rFont val="Arial"/>
        <family val="2"/>
      </rPr>
      <t>– Dostawa wczesnym rankiem dla najpilniejszych przesyłek</t>
    </r>
  </si>
  <si>
    <t>* Ograniczenia wymienione powyżej dotyczą większości paczek i miejsc przeznaczenia. Szczegółowe informacje można uzyskać w biurze obsługi klienta RIDERS.</t>
  </si>
  <si>
    <r>
      <t>Opłaty za wysłanie przesyłki międzynarodowej usługą</t>
    </r>
    <r>
      <rPr>
        <b/>
        <sz val="10"/>
        <rFont val="Arial"/>
        <family val="2"/>
        <charset val="238"/>
      </rPr>
      <t xml:space="preserve"> ECONOMIC</t>
    </r>
  </si>
  <si>
    <r>
      <rPr>
        <b/>
        <sz val="10"/>
        <rFont val="Arial"/>
        <family val="2"/>
      </rPr>
      <t xml:space="preserve">RIDERS ECONOMIC </t>
    </r>
    <r>
      <rPr>
        <sz val="8"/>
        <rFont val="Arial"/>
        <family val="2"/>
      </rPr>
      <t>– doręczenie planowych przesyłek na obszarze Europy.</t>
    </r>
  </si>
  <si>
    <t>Express 9</t>
  </si>
  <si>
    <t>Express 12</t>
  </si>
  <si>
    <t>STANDARD</t>
  </si>
  <si>
    <t>ECONOMIC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</si>
</sst>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#,##0.00\ &quot;zł&quot;;[Red]\-#,##0.00\ &quot;zł&quot;"/>
    <numFmt numFmtId="43" formatCode="_-* #,##0.00_-;\-* #,##0.00_-;_-* &quot;-&quot;??_-;_-@_-"/>
    <numFmt numFmtId="164" formatCode="_(* #,##0.00_);_(* \(#,##0.00\);_(* &quot;-&quot;??_);_(@_)"/>
    <numFmt numFmtId="165" formatCode="_-* #,##0.00\ _z_ł_-;\-* #,##0.00\ _z_ł_-;_-* &quot;-&quot;??\ _z_ł_-;_-@_-"/>
    <numFmt numFmtId="166" formatCode="mmmm\ d\,\ yyyy"/>
    <numFmt numFmtId="167" formatCode="_(* #,##0.0_);_(* \(#,##0.0\);_(* &quot;-&quot;??_);_(@_)"/>
    <numFmt numFmtId="168" formatCode="_-* #,##0_-;\-* #,##0_-;_-* &quot;-&quot;??_-;_-@_-"/>
    <numFmt numFmtId="169" formatCode="0.0%"/>
  </numFmts>
  <fonts count="65" x14ac:knownFonts="1">
    <font>
      <sz val="10"/>
      <name val="Arial"/>
    </font>
    <font>
      <sz val="10"/>
      <name val="Arial"/>
      <family val="2"/>
      <charset val="238"/>
    </font>
    <font>
      <b/>
      <i/>
      <u/>
      <sz val="14"/>
      <color indexed="18"/>
      <name val="Arial"/>
      <family val="2"/>
    </font>
    <font>
      <sz val="10"/>
      <name val="Arial"/>
      <family val="2"/>
      <charset val="238"/>
    </font>
    <font>
      <sz val="10"/>
      <color indexed="18"/>
      <name val="Arial"/>
      <family val="2"/>
    </font>
    <font>
      <sz val="10"/>
      <color indexed="18"/>
      <name val="Times New Roman"/>
      <family val="1"/>
    </font>
    <font>
      <b/>
      <sz val="10"/>
      <color indexed="18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b/>
      <i/>
      <sz val="10"/>
      <color indexed="18"/>
      <name val="Arial"/>
      <family val="2"/>
    </font>
    <font>
      <sz val="12"/>
      <color indexed="18"/>
      <name val="Arial"/>
      <family val="2"/>
    </font>
    <font>
      <b/>
      <sz val="12"/>
      <color indexed="18"/>
      <name val="Arial"/>
      <family val="2"/>
    </font>
    <font>
      <sz val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b/>
      <sz val="8"/>
      <color indexed="9"/>
      <name val="Arial"/>
      <family val="2"/>
      <charset val="238"/>
    </font>
    <font>
      <b/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0"/>
      <color indexed="8"/>
      <name val="Times New Roman"/>
      <family val="1"/>
    </font>
    <font>
      <sz val="10"/>
      <name val="Times New Roman"/>
      <family val="1"/>
    </font>
    <font>
      <sz val="8"/>
      <color indexed="41"/>
      <name val="Arial"/>
      <family val="2"/>
      <charset val="238"/>
    </font>
    <font>
      <b/>
      <sz val="8"/>
      <color indexed="41"/>
      <name val="Arial"/>
      <family val="2"/>
      <charset val="238"/>
    </font>
    <font>
      <sz val="8"/>
      <color indexed="9"/>
      <name val="Arial"/>
      <family val="2"/>
      <charset val="238"/>
    </font>
    <font>
      <b/>
      <sz val="8"/>
      <color indexed="9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color indexed="9"/>
      <name val="Arial Narrow"/>
      <family val="2"/>
    </font>
    <font>
      <sz val="9"/>
      <name val="Arial"/>
      <family val="2"/>
      <charset val="238"/>
    </font>
    <font>
      <sz val="9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b/>
      <sz val="10"/>
      <name val="Arial"/>
      <family val="2"/>
    </font>
    <font>
      <sz val="8"/>
      <color indexed="9"/>
      <name val="Arial"/>
      <family val="2"/>
    </font>
    <font>
      <sz val="10"/>
      <color rgb="FF00B0F0"/>
      <name val="Arial"/>
      <family val="2"/>
      <charset val="238"/>
    </font>
    <font>
      <b/>
      <sz val="10"/>
      <color rgb="FF00B0F0"/>
      <name val="Arial"/>
      <family val="2"/>
    </font>
    <font>
      <sz val="10"/>
      <color rgb="FF00B0F0"/>
      <name val="Arial"/>
      <family val="2"/>
    </font>
    <font>
      <sz val="10"/>
      <color rgb="FF00B0F0"/>
      <name val="Times New Roman"/>
      <family val="1"/>
    </font>
    <font>
      <b/>
      <i/>
      <sz val="10"/>
      <color rgb="FF00B0F0"/>
      <name val="Arial"/>
      <family val="2"/>
    </font>
    <font>
      <b/>
      <sz val="12"/>
      <color rgb="FF00B0F0"/>
      <name val="Arial"/>
      <family val="2"/>
    </font>
    <font>
      <b/>
      <sz val="8"/>
      <color rgb="FF351C15"/>
      <name val="Arial"/>
      <family val="2"/>
      <charset val="238"/>
    </font>
    <font>
      <sz val="8"/>
      <color rgb="FF351C15"/>
      <name val="Arial"/>
      <family val="2"/>
      <charset val="238"/>
    </font>
    <font>
      <sz val="8"/>
      <color theme="0"/>
      <name val="Arial"/>
      <family val="2"/>
      <charset val="238"/>
    </font>
    <font>
      <b/>
      <sz val="10"/>
      <color rgb="FF00B0F0"/>
      <name val="Arial"/>
      <family val="2"/>
      <charset val="238"/>
    </font>
    <font>
      <sz val="10"/>
      <color theme="4" tint="-0.499984740745262"/>
      <name val="Times New Roman"/>
      <family val="1"/>
    </font>
    <font>
      <sz val="10"/>
      <color theme="3" tint="-0.499984740745262"/>
      <name val="Times New Roman"/>
      <family val="1"/>
    </font>
    <font>
      <b/>
      <sz val="10"/>
      <color rgb="FF00B0F0"/>
      <name val="Times New Roman"/>
      <family val="1"/>
      <charset val="238"/>
    </font>
    <font>
      <sz val="9"/>
      <color rgb="FFFF0000"/>
      <name val="Arial"/>
      <family val="2"/>
      <charset val="238"/>
    </font>
    <font>
      <b/>
      <sz val="8"/>
      <color theme="0"/>
      <name val="Arial"/>
      <family val="2"/>
      <charset val="238"/>
    </font>
    <font>
      <b/>
      <sz val="9"/>
      <color theme="0"/>
      <name val="Arial"/>
      <family val="2"/>
      <charset val="238"/>
    </font>
    <font>
      <sz val="9"/>
      <color theme="0"/>
      <name val="Arial"/>
      <family val="2"/>
      <charset val="238"/>
    </font>
    <font>
      <b/>
      <sz val="8"/>
      <color theme="0"/>
      <name val="Arial"/>
      <family val="2"/>
    </font>
    <font>
      <b/>
      <sz val="10"/>
      <color theme="0"/>
      <name val="Arial"/>
      <family val="2"/>
    </font>
    <font>
      <b/>
      <sz val="10"/>
      <color theme="0"/>
      <name val="Arial"/>
      <family val="2"/>
      <charset val="238"/>
    </font>
    <font>
      <sz val="10"/>
      <color rgb="FFFF0000"/>
      <name val="Arial"/>
      <family val="2"/>
    </font>
    <font>
      <u/>
      <sz val="8"/>
      <color indexed="12"/>
      <name val="Arial"/>
      <family val="2"/>
      <charset val="238"/>
    </font>
    <font>
      <sz val="8"/>
      <name val="Arial"/>
      <family val="2"/>
    </font>
    <font>
      <b/>
      <sz val="10"/>
      <color rgb="FFFF0000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color indexed="23"/>
      <name val="Arial"/>
      <family val="2"/>
      <charset val="238"/>
    </font>
    <font>
      <b/>
      <i/>
      <sz val="12"/>
      <name val="Arial"/>
      <family val="2"/>
    </font>
    <font>
      <sz val="8"/>
      <color rgb="FFFF0000"/>
      <name val="Arial"/>
      <family val="2"/>
      <charset val="238"/>
    </font>
  </fonts>
  <fills count="2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B500"/>
        <bgColor indexed="64"/>
      </patternFill>
    </fill>
    <fill>
      <patternFill patternType="solid">
        <fgColor rgb="FFD9D9D6"/>
        <bgColor indexed="43"/>
      </patternFill>
    </fill>
    <fill>
      <patternFill patternType="solid">
        <fgColor rgb="FFD9D9D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7D3F16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70C0"/>
        <bgColor indexed="43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3" fillId="0" borderId="0"/>
    <xf numFmtId="9" fontId="1" fillId="0" borderId="0" applyFont="0" applyFill="0" applyBorder="0" applyAlignment="0" applyProtection="0"/>
  </cellStyleXfs>
  <cellXfs count="302">
    <xf numFmtId="0" fontId="0" fillId="0" borderId="0" xfId="0"/>
    <xf numFmtId="0" fontId="2" fillId="2" borderId="0" xfId="8" applyFont="1" applyFill="1" applyAlignment="1">
      <alignment horizontal="left"/>
    </xf>
    <xf numFmtId="0" fontId="4" fillId="2" borderId="0" xfId="8" applyFont="1" applyFill="1"/>
    <xf numFmtId="0" fontId="4" fillId="2" borderId="0" xfId="8" applyFont="1" applyFill="1" applyAlignment="1">
      <alignment horizontal="centerContinuous"/>
    </xf>
    <xf numFmtId="0" fontId="5" fillId="2" borderId="0" xfId="8" applyFont="1" applyFill="1"/>
    <xf numFmtId="0" fontId="5" fillId="0" borderId="0" xfId="8" applyFont="1"/>
    <xf numFmtId="0" fontId="6" fillId="2" borderId="0" xfId="8" applyFont="1" applyFill="1"/>
    <xf numFmtId="43" fontId="7" fillId="2" borderId="0" xfId="8" applyNumberFormat="1" applyFont="1" applyFill="1"/>
    <xf numFmtId="0" fontId="7" fillId="2" borderId="0" xfId="8" applyFont="1" applyFill="1"/>
    <xf numFmtId="166" fontId="6" fillId="0" borderId="0" xfId="8" applyNumberFormat="1" applyFont="1" applyAlignment="1" applyProtection="1">
      <alignment horizontal="left"/>
      <protection locked="0"/>
    </xf>
    <xf numFmtId="0" fontId="9" fillId="2" borderId="0" xfId="8" applyFont="1" applyFill="1"/>
    <xf numFmtId="167" fontId="6" fillId="2" borderId="1" xfId="2" applyNumberFormat="1" applyFont="1" applyFill="1" applyBorder="1" applyAlignment="1">
      <alignment horizontal="right"/>
    </xf>
    <xf numFmtId="0" fontId="6" fillId="2" borderId="1" xfId="0" applyFont="1" applyFill="1" applyBorder="1" applyAlignment="1">
      <alignment horizontal="center" vertical="top" wrapText="1"/>
    </xf>
    <xf numFmtId="0" fontId="10" fillId="2" borderId="0" xfId="8" applyFont="1" applyFill="1"/>
    <xf numFmtId="0" fontId="11" fillId="2" borderId="0" xfId="8" applyFont="1" applyFill="1"/>
    <xf numFmtId="0" fontId="11" fillId="0" borderId="0" xfId="8" applyFont="1"/>
    <xf numFmtId="167" fontId="6" fillId="0" borderId="1" xfId="2" applyNumberFormat="1" applyFont="1" applyFill="1" applyBorder="1" applyAlignment="1">
      <alignment horizontal="right"/>
    </xf>
    <xf numFmtId="0" fontId="4" fillId="0" borderId="0" xfId="8" applyFont="1"/>
    <xf numFmtId="0" fontId="6" fillId="2" borderId="1" xfId="0" applyFont="1" applyFill="1" applyBorder="1" applyAlignment="1">
      <alignment horizontal="center" vertical="center" wrapText="1"/>
    </xf>
    <xf numFmtId="0" fontId="2" fillId="0" borderId="0" xfId="8" applyFont="1" applyAlignment="1">
      <alignment horizontal="left"/>
    </xf>
    <xf numFmtId="0" fontId="6" fillId="0" borderId="0" xfId="8" applyFont="1"/>
    <xf numFmtId="0" fontId="4" fillId="0" borderId="0" xfId="8" applyFont="1" applyAlignment="1">
      <alignment horizontal="centerContinuous"/>
    </xf>
    <xf numFmtId="0" fontId="6" fillId="0" borderId="0" xfId="8" applyFont="1" applyAlignment="1">
      <alignment horizontal="left"/>
    </xf>
    <xf numFmtId="0" fontId="7" fillId="0" borderId="0" xfId="8" applyFont="1"/>
    <xf numFmtId="3" fontId="8" fillId="0" borderId="0" xfId="8" applyNumberFormat="1" applyFont="1" applyAlignment="1" applyProtection="1">
      <alignment horizontal="left"/>
      <protection locked="0"/>
    </xf>
    <xf numFmtId="0" fontId="9" fillId="0" borderId="0" xfId="8" applyFont="1"/>
    <xf numFmtId="0" fontId="4" fillId="0" borderId="0" xfId="8" quotePrefix="1" applyFont="1" applyAlignment="1">
      <alignment horizontal="left"/>
    </xf>
    <xf numFmtId="0" fontId="10" fillId="0" borderId="0" xfId="8" applyFont="1"/>
    <xf numFmtId="167" fontId="8" fillId="0" borderId="1" xfId="5" applyNumberFormat="1" applyFont="1" applyFill="1" applyBorder="1" applyAlignment="1">
      <alignment horizontal="left" vertical="top"/>
    </xf>
    <xf numFmtId="0" fontId="6" fillId="0" borderId="1" xfId="8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0" fontId="6" fillId="0" borderId="2" xfId="8" applyFont="1" applyBorder="1" applyAlignment="1">
      <alignment horizontal="center" vertical="top" wrapText="1"/>
    </xf>
    <xf numFmtId="0" fontId="6" fillId="0" borderId="3" xfId="8" applyFont="1" applyBorder="1" applyAlignment="1">
      <alignment horizontal="center" vertical="top" wrapText="1"/>
    </xf>
    <xf numFmtId="0" fontId="6" fillId="0" borderId="4" xfId="8" applyFont="1" applyBorder="1" applyAlignment="1">
      <alignment horizontal="center" vertical="top" wrapText="1"/>
    </xf>
    <xf numFmtId="167" fontId="6" fillId="0" borderId="1" xfId="5" applyNumberFormat="1" applyFont="1" applyFill="1" applyBorder="1" applyAlignment="1">
      <alignment horizontal="right"/>
    </xf>
    <xf numFmtId="43" fontId="7" fillId="0" borderId="1" xfId="5" applyFont="1" applyFill="1" applyBorder="1"/>
    <xf numFmtId="167" fontId="6" fillId="0" borderId="0" xfId="5" applyNumberFormat="1" applyFont="1" applyFill="1" applyBorder="1" applyAlignment="1">
      <alignment horizontal="right"/>
    </xf>
    <xf numFmtId="43" fontId="7" fillId="0" borderId="0" xfId="5" applyFont="1" applyFill="1" applyBorder="1"/>
    <xf numFmtId="4" fontId="0" fillId="0" borderId="0" xfId="0" applyNumberFormat="1"/>
    <xf numFmtId="168" fontId="11" fillId="0" borderId="0" xfId="5" applyNumberFormat="1" applyFont="1" applyFill="1"/>
    <xf numFmtId="168" fontId="11" fillId="0" borderId="0" xfId="3" applyNumberFormat="1" applyFont="1" applyFill="1"/>
    <xf numFmtId="43" fontId="6" fillId="2" borderId="1" xfId="0" applyNumberFormat="1" applyFont="1" applyFill="1" applyBorder="1" applyAlignment="1">
      <alignment horizontal="center" vertical="center" wrapText="1"/>
    </xf>
    <xf numFmtId="168" fontId="11" fillId="0" borderId="0" xfId="4" applyNumberFormat="1" applyFont="1" applyFill="1"/>
    <xf numFmtId="168" fontId="11" fillId="0" borderId="0" xfId="6" applyNumberFormat="1" applyFont="1" applyFill="1"/>
    <xf numFmtId="168" fontId="11" fillId="0" borderId="0" xfId="0" applyNumberFormat="1" applyFont="1"/>
    <xf numFmtId="43" fontId="11" fillId="0" borderId="0" xfId="0" applyNumberFormat="1" applyFont="1"/>
    <xf numFmtId="0" fontId="12" fillId="3" borderId="0" xfId="0" applyFont="1" applyFill="1"/>
    <xf numFmtId="0" fontId="12" fillId="0" borderId="0" xfId="0" applyFont="1"/>
    <xf numFmtId="0" fontId="13" fillId="0" borderId="5" xfId="0" applyFont="1" applyBorder="1" applyAlignment="1">
      <alignment wrapText="1"/>
    </xf>
    <xf numFmtId="0" fontId="13" fillId="0" borderId="6" xfId="0" applyFont="1" applyBorder="1" applyAlignment="1">
      <alignment wrapText="1"/>
    </xf>
    <xf numFmtId="0" fontId="13" fillId="0" borderId="1" xfId="0" applyFont="1" applyBorder="1" applyAlignment="1">
      <alignment wrapText="1"/>
    </xf>
    <xf numFmtId="0" fontId="0" fillId="0" borderId="1" xfId="0" applyBorder="1"/>
    <xf numFmtId="0" fontId="1" fillId="2" borderId="0" xfId="0" applyFont="1" applyFill="1" applyProtection="1">
      <protection hidden="1"/>
    </xf>
    <xf numFmtId="0" fontId="14" fillId="2" borderId="0" xfId="0" applyFont="1" applyFill="1" applyProtection="1">
      <protection hidden="1"/>
    </xf>
    <xf numFmtId="0" fontId="15" fillId="2" borderId="0" xfId="0" applyFont="1" applyFill="1" applyProtection="1">
      <protection hidden="1"/>
    </xf>
    <xf numFmtId="0" fontId="14" fillId="2" borderId="0" xfId="0" applyFont="1" applyFill="1" applyAlignment="1" applyProtection="1">
      <alignment horizontal="left"/>
      <protection hidden="1"/>
    </xf>
    <xf numFmtId="167" fontId="17" fillId="2" borderId="7" xfId="2" applyNumberFormat="1" applyFont="1" applyFill="1" applyBorder="1" applyAlignment="1" applyProtection="1">
      <alignment horizontal="right"/>
      <protection hidden="1"/>
    </xf>
    <xf numFmtId="9" fontId="14" fillId="2" borderId="0" xfId="0" applyNumberFormat="1" applyFont="1" applyFill="1" applyProtection="1">
      <protection locked="0"/>
    </xf>
    <xf numFmtId="0" fontId="17" fillId="2" borderId="0" xfId="8" applyFont="1" applyFill="1" applyAlignment="1" applyProtection="1">
      <alignment horizontal="right"/>
      <protection hidden="1"/>
    </xf>
    <xf numFmtId="167" fontId="17" fillId="2" borderId="7" xfId="5" applyNumberFormat="1" applyFont="1" applyFill="1" applyBorder="1" applyAlignment="1" applyProtection="1">
      <alignment horizontal="right"/>
      <protection hidden="1"/>
    </xf>
    <xf numFmtId="167" fontId="17" fillId="2" borderId="0" xfId="5" applyNumberFormat="1" applyFont="1" applyFill="1" applyBorder="1" applyAlignment="1" applyProtection="1">
      <alignment horizontal="right"/>
      <protection hidden="1"/>
    </xf>
    <xf numFmtId="0" fontId="17" fillId="2" borderId="0" xfId="8" applyFont="1" applyFill="1" applyProtection="1">
      <protection hidden="1"/>
    </xf>
    <xf numFmtId="0" fontId="12" fillId="0" borderId="0" xfId="0" applyFont="1" applyAlignment="1">
      <alignment horizontal="center"/>
    </xf>
    <xf numFmtId="0" fontId="16" fillId="0" borderId="0" xfId="8" applyFont="1" applyAlignment="1" applyProtection="1">
      <alignment horizontal="center" vertical="top" wrapText="1"/>
      <protection hidden="1"/>
    </xf>
    <xf numFmtId="0" fontId="15" fillId="0" borderId="0" xfId="0" applyFont="1" applyProtection="1">
      <protection hidden="1"/>
    </xf>
    <xf numFmtId="0" fontId="1" fillId="0" borderId="0" xfId="0" applyFont="1" applyProtection="1">
      <protection hidden="1"/>
    </xf>
    <xf numFmtId="0" fontId="14" fillId="2" borderId="0" xfId="0" applyFont="1" applyFill="1" applyAlignment="1" applyProtection="1">
      <alignment horizontal="center"/>
      <protection hidden="1"/>
    </xf>
    <xf numFmtId="0" fontId="14" fillId="2" borderId="0" xfId="0" applyFont="1" applyFill="1" applyAlignment="1" applyProtection="1">
      <alignment vertical="top"/>
      <protection hidden="1"/>
    </xf>
    <xf numFmtId="4" fontId="19" fillId="0" borderId="0" xfId="0" applyNumberFormat="1" applyFont="1" applyAlignment="1">
      <alignment horizontal="center"/>
    </xf>
    <xf numFmtId="4" fontId="20" fillId="0" borderId="0" xfId="0" applyNumberFormat="1" applyFont="1" applyAlignment="1">
      <alignment horizontal="center"/>
    </xf>
    <xf numFmtId="0" fontId="16" fillId="4" borderId="7" xfId="8" applyFont="1" applyFill="1" applyBorder="1" applyAlignment="1" applyProtection="1">
      <alignment horizontal="center" vertical="top" wrapText="1"/>
      <protection locked="0"/>
    </xf>
    <xf numFmtId="0" fontId="21" fillId="6" borderId="0" xfId="0" applyFont="1" applyFill="1" applyAlignment="1">
      <alignment horizontal="left"/>
    </xf>
    <xf numFmtId="0" fontId="25" fillId="2" borderId="0" xfId="0" applyFont="1" applyFill="1" applyAlignment="1" applyProtection="1">
      <alignment horizontal="center"/>
      <protection hidden="1"/>
    </xf>
    <xf numFmtId="0" fontId="27" fillId="0" borderId="0" xfId="0" applyFont="1"/>
    <xf numFmtId="10" fontId="0" fillId="0" borderId="1" xfId="0" applyNumberFormat="1" applyBorder="1"/>
    <xf numFmtId="9" fontId="0" fillId="0" borderId="0" xfId="0" applyNumberFormat="1"/>
    <xf numFmtId="0" fontId="0" fillId="7" borderId="1" xfId="0" applyFill="1" applyBorder="1"/>
    <xf numFmtId="0" fontId="29" fillId="0" borderId="0" xfId="0" applyFont="1"/>
    <xf numFmtId="0" fontId="29" fillId="0" borderId="0" xfId="0" applyFont="1" applyAlignment="1">
      <alignment horizontal="center"/>
    </xf>
    <xf numFmtId="0" fontId="30" fillId="0" borderId="5" xfId="0" applyFont="1" applyBorder="1" applyAlignment="1">
      <alignment wrapText="1"/>
    </xf>
    <xf numFmtId="0" fontId="31" fillId="0" borderId="5" xfId="0" applyFont="1" applyBorder="1" applyAlignment="1">
      <alignment wrapText="1"/>
    </xf>
    <xf numFmtId="0" fontId="30" fillId="0" borderId="5" xfId="0" applyFont="1" applyBorder="1" applyAlignment="1">
      <alignment horizontal="center" wrapText="1"/>
    </xf>
    <xf numFmtId="0" fontId="29" fillId="0" borderId="5" xfId="0" applyFont="1" applyBorder="1" applyAlignment="1">
      <alignment horizontal="center"/>
    </xf>
    <xf numFmtId="0" fontId="30" fillId="0" borderId="6" xfId="0" applyFont="1" applyBorder="1" applyAlignment="1">
      <alignment wrapText="1"/>
    </xf>
    <xf numFmtId="0" fontId="29" fillId="0" borderId="6" xfId="0" quotePrefix="1" applyFont="1" applyBorder="1"/>
    <xf numFmtId="0" fontId="29" fillId="0" borderId="6" xfId="0" applyFont="1" applyBorder="1" applyAlignment="1">
      <alignment horizontal="center"/>
    </xf>
    <xf numFmtId="0" fontId="30" fillId="0" borderId="1" xfId="0" applyFont="1" applyBorder="1" applyAlignment="1">
      <alignment wrapText="1"/>
    </xf>
    <xf numFmtId="0" fontId="29" fillId="0" borderId="1" xfId="0" applyFont="1" applyBorder="1"/>
    <xf numFmtId="0" fontId="34" fillId="0" borderId="0" xfId="0" applyFont="1"/>
    <xf numFmtId="166" fontId="35" fillId="0" borderId="0" xfId="8" applyNumberFormat="1" applyFont="1" applyAlignment="1" applyProtection="1">
      <alignment horizontal="left"/>
      <protection locked="0"/>
    </xf>
    <xf numFmtId="0" fontId="36" fillId="2" borderId="0" xfId="8" applyFont="1" applyFill="1"/>
    <xf numFmtId="0" fontId="37" fillId="2" borderId="0" xfId="8" applyFont="1" applyFill="1"/>
    <xf numFmtId="0" fontId="38" fillId="2" borderId="0" xfId="8" applyFont="1" applyFill="1"/>
    <xf numFmtId="167" fontId="35" fillId="2" borderId="1" xfId="2" applyNumberFormat="1" applyFont="1" applyFill="1" applyBorder="1" applyAlignment="1">
      <alignment horizontal="right"/>
    </xf>
    <xf numFmtId="0" fontId="35" fillId="0" borderId="1" xfId="0" applyFont="1" applyBorder="1" applyAlignment="1">
      <alignment horizontal="center" vertical="top" wrapText="1"/>
    </xf>
    <xf numFmtId="4" fontId="37" fillId="0" borderId="0" xfId="0" applyNumberFormat="1" applyFont="1" applyAlignment="1">
      <alignment horizontal="center"/>
    </xf>
    <xf numFmtId="10" fontId="0" fillId="0" borderId="0" xfId="9" applyNumberFormat="1" applyFont="1"/>
    <xf numFmtId="0" fontId="35" fillId="2" borderId="1" xfId="0" applyFont="1" applyFill="1" applyBorder="1" applyAlignment="1">
      <alignment horizontal="center" vertical="top" wrapText="1"/>
    </xf>
    <xf numFmtId="167" fontId="35" fillId="0" borderId="1" xfId="2" applyNumberFormat="1" applyFont="1" applyFill="1" applyBorder="1" applyAlignment="1">
      <alignment horizontal="right"/>
    </xf>
    <xf numFmtId="0" fontId="35" fillId="2" borderId="1" xfId="0" applyFont="1" applyFill="1" applyBorder="1" applyAlignment="1">
      <alignment horizontal="center" vertical="center" wrapText="1"/>
    </xf>
    <xf numFmtId="0" fontId="36" fillId="0" borderId="0" xfId="8" applyFont="1"/>
    <xf numFmtId="3" fontId="35" fillId="0" borderId="0" xfId="8" applyNumberFormat="1" applyFont="1" applyAlignment="1" applyProtection="1">
      <alignment horizontal="left"/>
      <protection locked="0"/>
    </xf>
    <xf numFmtId="0" fontId="38" fillId="0" borderId="0" xfId="8" applyFont="1"/>
    <xf numFmtId="0" fontId="36" fillId="0" borderId="0" xfId="8" quotePrefix="1" applyFont="1" applyAlignment="1">
      <alignment horizontal="left"/>
    </xf>
    <xf numFmtId="167" fontId="35" fillId="0" borderId="1" xfId="5" applyNumberFormat="1" applyFont="1" applyFill="1" applyBorder="1" applyAlignment="1">
      <alignment horizontal="left" vertical="top"/>
    </xf>
    <xf numFmtId="0" fontId="35" fillId="0" borderId="1" xfId="8" applyFont="1" applyBorder="1" applyAlignment="1">
      <alignment horizontal="center" vertical="top" wrapText="1"/>
    </xf>
    <xf numFmtId="0" fontId="35" fillId="0" borderId="2" xfId="8" applyFont="1" applyBorder="1" applyAlignment="1">
      <alignment horizontal="center" vertical="top" wrapText="1"/>
    </xf>
    <xf numFmtId="0" fontId="35" fillId="0" borderId="3" xfId="8" applyFont="1" applyBorder="1" applyAlignment="1">
      <alignment horizontal="center" vertical="top" wrapText="1"/>
    </xf>
    <xf numFmtId="0" fontId="35" fillId="0" borderId="4" xfId="8" applyFont="1" applyBorder="1" applyAlignment="1">
      <alignment horizontal="center" vertical="top" wrapText="1"/>
    </xf>
    <xf numFmtId="167" fontId="35" fillId="0" borderId="1" xfId="5" applyNumberFormat="1" applyFont="1" applyFill="1" applyBorder="1" applyAlignment="1">
      <alignment horizontal="right"/>
    </xf>
    <xf numFmtId="43" fontId="36" fillId="0" borderId="1" xfId="5" applyFont="1" applyFill="1" applyBorder="1"/>
    <xf numFmtId="167" fontId="35" fillId="0" borderId="0" xfId="5" applyNumberFormat="1" applyFont="1" applyFill="1" applyBorder="1" applyAlignment="1">
      <alignment horizontal="right"/>
    </xf>
    <xf numFmtId="43" fontId="36" fillId="0" borderId="0" xfId="5" applyFont="1" applyFill="1" applyBorder="1"/>
    <xf numFmtId="0" fontId="39" fillId="0" borderId="0" xfId="8" applyFont="1"/>
    <xf numFmtId="168" fontId="39" fillId="0" borderId="0" xfId="5" applyNumberFormat="1" applyFont="1" applyFill="1"/>
    <xf numFmtId="168" fontId="39" fillId="0" borderId="0" xfId="3" applyNumberFormat="1" applyFont="1" applyFill="1"/>
    <xf numFmtId="10" fontId="4" fillId="0" borderId="0" xfId="9" applyNumberFormat="1" applyFont="1" applyFill="1"/>
    <xf numFmtId="43" fontId="35" fillId="2" borderId="1" xfId="0" applyNumberFormat="1" applyFont="1" applyFill="1" applyBorder="1" applyAlignment="1">
      <alignment horizontal="center" vertical="center" wrapText="1"/>
    </xf>
    <xf numFmtId="168" fontId="39" fillId="0" borderId="0" xfId="4" applyNumberFormat="1" applyFont="1" applyFill="1"/>
    <xf numFmtId="168" fontId="39" fillId="0" borderId="0" xfId="6" applyNumberFormat="1" applyFont="1" applyFill="1"/>
    <xf numFmtId="168" fontId="39" fillId="0" borderId="0" xfId="0" applyNumberFormat="1" applyFont="1"/>
    <xf numFmtId="43" fontId="39" fillId="0" borderId="0" xfId="0" applyNumberFormat="1" applyFont="1"/>
    <xf numFmtId="4" fontId="34" fillId="0" borderId="0" xfId="0" applyNumberFormat="1" applyFont="1"/>
    <xf numFmtId="0" fontId="0" fillId="0" borderId="5" xfId="0" applyBorder="1"/>
    <xf numFmtId="0" fontId="0" fillId="0" borderId="2" xfId="0" applyBorder="1"/>
    <xf numFmtId="9" fontId="0" fillId="0" borderId="4" xfId="0" applyNumberFormat="1" applyBorder="1"/>
    <xf numFmtId="0" fontId="14" fillId="0" borderId="0" xfId="0" applyFont="1"/>
    <xf numFmtId="0" fontId="22" fillId="8" borderId="10" xfId="0" applyFont="1" applyFill="1" applyBorder="1" applyAlignment="1">
      <alignment horizontal="left" wrapText="1"/>
    </xf>
    <xf numFmtId="43" fontId="12" fillId="0" borderId="0" xfId="5" applyFont="1" applyFill="1" applyBorder="1" applyProtection="1">
      <protection hidden="1"/>
    </xf>
    <xf numFmtId="0" fontId="25" fillId="2" borderId="0" xfId="0" applyFont="1" applyFill="1" applyProtection="1">
      <protection hidden="1"/>
    </xf>
    <xf numFmtId="0" fontId="12" fillId="2" borderId="0" xfId="0" applyFont="1" applyFill="1" applyProtection="1">
      <protection hidden="1"/>
    </xf>
    <xf numFmtId="0" fontId="26" fillId="2" borderId="0" xfId="0" applyFont="1" applyFill="1" applyAlignment="1" applyProtection="1">
      <alignment horizontal="left" wrapText="1"/>
      <protection hidden="1"/>
    </xf>
    <xf numFmtId="0" fontId="23" fillId="9" borderId="0" xfId="0" applyFont="1" applyFill="1" applyProtection="1">
      <protection hidden="1"/>
    </xf>
    <xf numFmtId="0" fontId="33" fillId="9" borderId="0" xfId="0" applyFont="1" applyFill="1" applyProtection="1">
      <protection hidden="1"/>
    </xf>
    <xf numFmtId="0" fontId="23" fillId="9" borderId="11" xfId="0" applyFont="1" applyFill="1" applyBorder="1" applyProtection="1">
      <protection hidden="1"/>
    </xf>
    <xf numFmtId="0" fontId="23" fillId="9" borderId="12" xfId="0" applyFont="1" applyFill="1" applyBorder="1" applyProtection="1">
      <protection hidden="1"/>
    </xf>
    <xf numFmtId="0" fontId="23" fillId="9" borderId="13" xfId="0" applyFont="1" applyFill="1" applyBorder="1" applyProtection="1">
      <protection hidden="1"/>
    </xf>
    <xf numFmtId="0" fontId="23" fillId="9" borderId="14" xfId="0" applyFont="1" applyFill="1" applyBorder="1" applyProtection="1">
      <protection hidden="1"/>
    </xf>
    <xf numFmtId="0" fontId="23" fillId="9" borderId="15" xfId="0" applyFont="1" applyFill="1" applyBorder="1" applyProtection="1">
      <protection hidden="1"/>
    </xf>
    <xf numFmtId="0" fontId="23" fillId="9" borderId="16" xfId="0" applyFont="1" applyFill="1" applyBorder="1" applyProtection="1">
      <protection hidden="1"/>
    </xf>
    <xf numFmtId="0" fontId="23" fillId="9" borderId="17" xfId="0" applyFont="1" applyFill="1" applyBorder="1" applyProtection="1">
      <protection hidden="1"/>
    </xf>
    <xf numFmtId="0" fontId="23" fillId="9" borderId="0" xfId="0" applyFont="1" applyFill="1" applyAlignment="1" applyProtection="1">
      <alignment horizontal="left"/>
      <protection hidden="1"/>
    </xf>
    <xf numFmtId="0" fontId="28" fillId="9" borderId="0" xfId="0" applyFont="1" applyFill="1"/>
    <xf numFmtId="0" fontId="26" fillId="2" borderId="0" xfId="0" applyFont="1" applyFill="1" applyAlignment="1" applyProtection="1">
      <alignment wrapText="1"/>
      <protection hidden="1"/>
    </xf>
    <xf numFmtId="164" fontId="1" fillId="2" borderId="0" xfId="1" applyFont="1" applyFill="1" applyBorder="1" applyProtection="1">
      <protection hidden="1"/>
    </xf>
    <xf numFmtId="0" fontId="40" fillId="10" borderId="7" xfId="8" applyFont="1" applyFill="1" applyBorder="1" applyAlignment="1" applyProtection="1">
      <alignment horizontal="center" vertical="top" wrapText="1"/>
      <protection locked="0"/>
    </xf>
    <xf numFmtId="43" fontId="12" fillId="11" borderId="7" xfId="5" applyFont="1" applyFill="1" applyBorder="1" applyProtection="1">
      <protection hidden="1"/>
    </xf>
    <xf numFmtId="0" fontId="29" fillId="12" borderId="1" xfId="0" applyFont="1" applyFill="1" applyBorder="1" applyAlignment="1">
      <alignment horizontal="center"/>
    </xf>
    <xf numFmtId="0" fontId="29" fillId="12" borderId="6" xfId="0" applyFont="1" applyFill="1" applyBorder="1" applyAlignment="1">
      <alignment horizontal="center"/>
    </xf>
    <xf numFmtId="0" fontId="27" fillId="0" borderId="1" xfId="0" applyFont="1" applyBorder="1"/>
    <xf numFmtId="0" fontId="29" fillId="0" borderId="6" xfId="0" applyFont="1" applyBorder="1"/>
    <xf numFmtId="0" fontId="29" fillId="13" borderId="1" xfId="0" applyFont="1" applyFill="1" applyBorder="1" applyAlignment="1">
      <alignment horizontal="center"/>
    </xf>
    <xf numFmtId="0" fontId="29" fillId="13" borderId="6" xfId="0" applyFont="1" applyFill="1" applyBorder="1" applyAlignment="1">
      <alignment horizontal="center"/>
    </xf>
    <xf numFmtId="43" fontId="35" fillId="2" borderId="0" xfId="0" applyNumberFormat="1" applyFont="1" applyFill="1" applyAlignment="1">
      <alignment horizontal="center" vertical="center" wrapText="1"/>
    </xf>
    <xf numFmtId="0" fontId="35" fillId="0" borderId="0" xfId="8" applyFont="1" applyAlignment="1">
      <alignment horizontal="left"/>
    </xf>
    <xf numFmtId="0" fontId="35" fillId="0" borderId="0" xfId="8" applyFont="1"/>
    <xf numFmtId="0" fontId="43" fillId="0" borderId="0" xfId="8" applyFont="1"/>
    <xf numFmtId="3" fontId="8" fillId="2" borderId="0" xfId="8" applyNumberFormat="1" applyFont="1" applyFill="1" applyProtection="1">
      <protection locked="0"/>
    </xf>
    <xf numFmtId="2" fontId="44" fillId="0" borderId="0" xfId="0" applyNumberFormat="1" applyFont="1" applyAlignment="1">
      <alignment horizontal="center"/>
    </xf>
    <xf numFmtId="4" fontId="44" fillId="0" borderId="0" xfId="0" applyNumberFormat="1" applyFont="1" applyAlignment="1">
      <alignment horizontal="center"/>
    </xf>
    <xf numFmtId="3" fontId="35" fillId="2" borderId="0" xfId="8" applyNumberFormat="1" applyFont="1" applyFill="1" applyProtection="1">
      <protection locked="0"/>
    </xf>
    <xf numFmtId="2" fontId="20" fillId="0" borderId="0" xfId="0" applyNumberFormat="1" applyFont="1" applyAlignment="1">
      <alignment horizontal="center"/>
    </xf>
    <xf numFmtId="0" fontId="46" fillId="2" borderId="0" xfId="8" applyFont="1" applyFill="1"/>
    <xf numFmtId="2" fontId="45" fillId="0" borderId="0" xfId="0" applyNumberFormat="1" applyFont="1" applyAlignment="1">
      <alignment horizontal="center"/>
    </xf>
    <xf numFmtId="4" fontId="45" fillId="0" borderId="0" xfId="0" applyNumberFormat="1" applyFont="1" applyAlignment="1">
      <alignment horizontal="center"/>
    </xf>
    <xf numFmtId="0" fontId="45" fillId="0" borderId="0" xfId="0" applyFont="1" applyAlignment="1">
      <alignment horizontal="center"/>
    </xf>
    <xf numFmtId="0" fontId="0" fillId="0" borderId="8" xfId="0" applyBorder="1"/>
    <xf numFmtId="0" fontId="12" fillId="0" borderId="0" xfId="0" applyFont="1" applyProtection="1">
      <protection hidden="1"/>
    </xf>
    <xf numFmtId="0" fontId="25" fillId="0" borderId="0" xfId="0" applyFont="1" applyAlignment="1" applyProtection="1">
      <alignment horizontal="center"/>
      <protection hidden="1"/>
    </xf>
    <xf numFmtId="0" fontId="25" fillId="0" borderId="0" xfId="0" applyFont="1" applyProtection="1">
      <protection hidden="1"/>
    </xf>
    <xf numFmtId="0" fontId="12" fillId="2" borderId="9" xfId="0" applyFont="1" applyFill="1" applyBorder="1" applyProtection="1">
      <protection hidden="1"/>
    </xf>
    <xf numFmtId="0" fontId="51" fillId="15" borderId="33" xfId="0" applyFont="1" applyFill="1" applyBorder="1" applyAlignment="1" applyProtection="1">
      <alignment horizontal="center" vertical="center"/>
      <protection hidden="1"/>
    </xf>
    <xf numFmtId="0" fontId="51" fillId="15" borderId="25" xfId="0" applyFont="1" applyFill="1" applyBorder="1" applyAlignment="1" applyProtection="1">
      <alignment horizontal="center" vertical="center"/>
      <protection hidden="1"/>
    </xf>
    <xf numFmtId="0" fontId="12" fillId="0" borderId="21" xfId="0" applyFont="1" applyBorder="1" applyProtection="1">
      <protection hidden="1"/>
    </xf>
    <xf numFmtId="2" fontId="52" fillId="15" borderId="24" xfId="0" applyNumberFormat="1" applyFont="1" applyFill="1" applyBorder="1" applyAlignment="1" applyProtection="1">
      <alignment vertical="center"/>
      <protection hidden="1"/>
    </xf>
    <xf numFmtId="2" fontId="52" fillId="15" borderId="32" xfId="0" applyNumberFormat="1" applyFont="1" applyFill="1" applyBorder="1" applyAlignment="1" applyProtection="1">
      <alignment vertical="center"/>
      <protection hidden="1"/>
    </xf>
    <xf numFmtId="0" fontId="23" fillId="16" borderId="0" xfId="0" applyFont="1" applyFill="1" applyProtection="1">
      <protection hidden="1"/>
    </xf>
    <xf numFmtId="43" fontId="42" fillId="0" borderId="0" xfId="5" applyFont="1" applyFill="1" applyBorder="1" applyProtection="1">
      <protection hidden="1"/>
    </xf>
    <xf numFmtId="0" fontId="24" fillId="16" borderId="0" xfId="0" applyFont="1" applyFill="1" applyAlignment="1" applyProtection="1">
      <alignment vertical="center"/>
      <protection hidden="1"/>
    </xf>
    <xf numFmtId="0" fontId="0" fillId="17" borderId="1" xfId="0" applyFill="1" applyBorder="1"/>
    <xf numFmtId="2" fontId="0" fillId="17" borderId="1" xfId="0" applyNumberFormat="1" applyFill="1" applyBorder="1"/>
    <xf numFmtId="0" fontId="0" fillId="17" borderId="8" xfId="0" applyFill="1" applyBorder="1"/>
    <xf numFmtId="166" fontId="6" fillId="16" borderId="0" xfId="8" applyNumberFormat="1" applyFont="1" applyFill="1" applyAlignment="1" applyProtection="1">
      <alignment horizontal="left"/>
      <protection locked="0"/>
    </xf>
    <xf numFmtId="0" fontId="50" fillId="18" borderId="1" xfId="0" applyFont="1" applyFill="1" applyBorder="1" applyAlignment="1">
      <alignment horizontal="center"/>
    </xf>
    <xf numFmtId="0" fontId="35" fillId="0" borderId="0" xfId="8" applyFont="1" applyAlignment="1">
      <alignment horizontal="center" vertical="top" wrapText="1"/>
    </xf>
    <xf numFmtId="0" fontId="35" fillId="2" borderId="0" xfId="0" applyFont="1" applyFill="1" applyAlignment="1">
      <alignment horizontal="center" vertical="center" wrapText="1"/>
    </xf>
    <xf numFmtId="0" fontId="35" fillId="2" borderId="0" xfId="0" applyFont="1" applyFill="1" applyAlignment="1">
      <alignment horizontal="center" vertical="top" wrapText="1"/>
    </xf>
    <xf numFmtId="0" fontId="35" fillId="0" borderId="0" xfId="0" applyFont="1" applyAlignment="1">
      <alignment horizontal="center" vertical="top" wrapText="1"/>
    </xf>
    <xf numFmtId="2" fontId="0" fillId="19" borderId="1" xfId="0" applyNumberFormat="1" applyFill="1" applyBorder="1"/>
    <xf numFmtId="9" fontId="0" fillId="19" borderId="4" xfId="0" applyNumberFormat="1" applyFill="1" applyBorder="1"/>
    <xf numFmtId="0" fontId="0" fillId="19" borderId="1" xfId="0" applyFill="1" applyBorder="1"/>
    <xf numFmtId="9" fontId="0" fillId="19" borderId="0" xfId="0" applyNumberFormat="1" applyFill="1"/>
    <xf numFmtId="0" fontId="0" fillId="19" borderId="0" xfId="0" applyFill="1"/>
    <xf numFmtId="0" fontId="0" fillId="19" borderId="8" xfId="0" applyFill="1" applyBorder="1"/>
    <xf numFmtId="0" fontId="0" fillId="20" borderId="1" xfId="0" applyFill="1" applyBorder="1"/>
    <xf numFmtId="0" fontId="48" fillId="21" borderId="7" xfId="8" applyFont="1" applyFill="1" applyBorder="1" applyAlignment="1" applyProtection="1">
      <alignment horizontal="center" vertical="top" wrapText="1"/>
      <protection locked="0"/>
    </xf>
    <xf numFmtId="0" fontId="47" fillId="0" borderId="1" xfId="0" applyFont="1" applyBorder="1"/>
    <xf numFmtId="0" fontId="47" fillId="0" borderId="1" xfId="0" applyFont="1" applyBorder="1" applyAlignment="1">
      <alignment wrapText="1"/>
    </xf>
    <xf numFmtId="2" fontId="19" fillId="0" borderId="0" xfId="0" applyNumberFormat="1" applyFont="1" applyAlignment="1">
      <alignment horizontal="center"/>
    </xf>
    <xf numFmtId="43" fontId="41" fillId="21" borderId="7" xfId="5" applyFont="1" applyFill="1" applyBorder="1" applyProtection="1">
      <protection hidden="1"/>
    </xf>
    <xf numFmtId="0" fontId="53" fillId="21" borderId="1" xfId="0" applyFont="1" applyFill="1" applyBorder="1"/>
    <xf numFmtId="0" fontId="0" fillId="17" borderId="0" xfId="0" applyFill="1"/>
    <xf numFmtId="43" fontId="27" fillId="0" borderId="0" xfId="5" applyFont="1" applyFill="1" applyBorder="1"/>
    <xf numFmtId="10" fontId="0" fillId="0" borderId="0" xfId="0" applyNumberFormat="1"/>
    <xf numFmtId="0" fontId="25" fillId="2" borderId="0" xfId="0" applyFont="1" applyFill="1" applyAlignment="1" applyProtection="1">
      <alignment horizontal="left"/>
      <protection hidden="1"/>
    </xf>
    <xf numFmtId="0" fontId="17" fillId="2" borderId="0" xfId="1" applyNumberFormat="1" applyFont="1" applyFill="1" applyBorder="1" applyAlignment="1" applyProtection="1">
      <alignment horizontal="center" vertical="center"/>
      <protection hidden="1"/>
    </xf>
    <xf numFmtId="0" fontId="54" fillId="17" borderId="1" xfId="0" applyFont="1" applyFill="1" applyBorder="1"/>
    <xf numFmtId="0" fontId="54" fillId="17" borderId="8" xfId="0" applyFont="1" applyFill="1" applyBorder="1"/>
    <xf numFmtId="0" fontId="55" fillId="2" borderId="0" xfId="7" applyFont="1" applyFill="1" applyBorder="1" applyAlignment="1" applyProtection="1">
      <protection hidden="1"/>
    </xf>
    <xf numFmtId="0" fontId="27" fillId="17" borderId="1" xfId="0" applyFont="1" applyFill="1" applyBorder="1"/>
    <xf numFmtId="2" fontId="27" fillId="17" borderId="1" xfId="0" applyNumberFormat="1" applyFont="1" applyFill="1" applyBorder="1"/>
    <xf numFmtId="2" fontId="52" fillId="15" borderId="32" xfId="0" applyNumberFormat="1" applyFont="1" applyFill="1" applyBorder="1" applyAlignment="1" applyProtection="1">
      <alignment horizontal="center" vertical="center"/>
      <protection hidden="1"/>
    </xf>
    <xf numFmtId="2" fontId="52" fillId="15" borderId="24" xfId="0" applyNumberFormat="1" applyFont="1" applyFill="1" applyBorder="1" applyAlignment="1" applyProtection="1">
      <alignment horizontal="center" vertical="center"/>
      <protection hidden="1"/>
    </xf>
    <xf numFmtId="0" fontId="24" fillId="9" borderId="19" xfId="0" applyFont="1" applyFill="1" applyBorder="1" applyAlignment="1" applyProtection="1">
      <alignment horizontal="center"/>
      <protection hidden="1"/>
    </xf>
    <xf numFmtId="0" fontId="24" fillId="9" borderId="20" xfId="0" applyFont="1" applyFill="1" applyBorder="1" applyAlignment="1" applyProtection="1">
      <alignment horizontal="center"/>
      <protection hidden="1"/>
    </xf>
    <xf numFmtId="0" fontId="24" fillId="9" borderId="7" xfId="0" applyFont="1" applyFill="1" applyBorder="1" applyAlignment="1" applyProtection="1">
      <alignment horizontal="center"/>
      <protection hidden="1"/>
    </xf>
    <xf numFmtId="0" fontId="26" fillId="2" borderId="0" xfId="0" applyFont="1" applyFill="1" applyAlignment="1" applyProtection="1">
      <alignment horizontal="left" vertical="top" wrapText="1"/>
      <protection hidden="1"/>
    </xf>
    <xf numFmtId="0" fontId="58" fillId="2" borderId="0" xfId="0" applyFont="1" applyFill="1" applyAlignment="1" applyProtection="1">
      <alignment horizontal="left" vertical="top" wrapText="1"/>
      <protection hidden="1"/>
    </xf>
    <xf numFmtId="0" fontId="59" fillId="2" borderId="0" xfId="0" applyFont="1" applyFill="1" applyAlignment="1" applyProtection="1">
      <alignment horizontal="left" vertical="top" wrapText="1"/>
      <protection hidden="1"/>
    </xf>
    <xf numFmtId="0" fontId="58" fillId="2" borderId="0" xfId="0" applyFont="1" applyFill="1" applyAlignment="1" applyProtection="1">
      <alignment horizontal="left" vertical="top"/>
      <protection hidden="1"/>
    </xf>
    <xf numFmtId="0" fontId="61" fillId="2" borderId="0" xfId="0" applyFont="1" applyFill="1" applyAlignment="1" applyProtection="1">
      <alignment vertical="top" wrapText="1"/>
      <protection hidden="1"/>
    </xf>
    <xf numFmtId="0" fontId="26" fillId="2" borderId="0" xfId="0" applyFont="1" applyFill="1" applyAlignment="1" applyProtection="1">
      <alignment horizontal="left" vertical="top"/>
      <protection hidden="1"/>
    </xf>
    <xf numFmtId="0" fontId="57" fillId="2" borderId="0" xfId="0" applyFont="1" applyFill="1" applyAlignment="1" applyProtection="1">
      <alignment horizontal="center" vertical="center"/>
      <protection hidden="1"/>
    </xf>
    <xf numFmtId="0" fontId="12" fillId="16" borderId="0" xfId="0" applyFont="1" applyFill="1" applyAlignment="1" applyProtection="1">
      <alignment vertical="center"/>
      <protection hidden="1"/>
    </xf>
    <xf numFmtId="0" fontId="0" fillId="7" borderId="5" xfId="0" applyFill="1" applyBorder="1"/>
    <xf numFmtId="0" fontId="27" fillId="17" borderId="6" xfId="0" applyFont="1" applyFill="1" applyBorder="1"/>
    <xf numFmtId="2" fontId="27" fillId="22" borderId="1" xfId="0" applyNumberFormat="1" applyFont="1" applyFill="1" applyBorder="1" applyAlignment="1">
      <alignment horizontal="center"/>
    </xf>
    <xf numFmtId="0" fontId="0" fillId="22" borderId="1" xfId="0" applyFill="1" applyBorder="1"/>
    <xf numFmtId="2" fontId="27" fillId="22" borderId="1" xfId="0" applyNumberFormat="1" applyFont="1" applyFill="1" applyBorder="1"/>
    <xf numFmtId="2" fontId="0" fillId="22" borderId="1" xfId="0" applyNumberFormat="1" applyFill="1" applyBorder="1"/>
    <xf numFmtId="0" fontId="0" fillId="22" borderId="8" xfId="0" applyFill="1" applyBorder="1"/>
    <xf numFmtId="0" fontId="0" fillId="22" borderId="0" xfId="0" applyFill="1"/>
    <xf numFmtId="0" fontId="27" fillId="22" borderId="1" xfId="0" applyFont="1" applyFill="1" applyBorder="1"/>
    <xf numFmtId="0" fontId="63" fillId="0" borderId="0" xfId="0" applyFont="1" applyAlignment="1">
      <alignment horizontal="left" vertical="top"/>
    </xf>
    <xf numFmtId="10" fontId="12" fillId="2" borderId="0" xfId="0" applyNumberFormat="1" applyFont="1" applyFill="1" applyProtection="1">
      <protection locked="0"/>
    </xf>
    <xf numFmtId="0" fontId="12" fillId="2" borderId="0" xfId="8" applyFont="1" applyFill="1" applyProtection="1">
      <protection hidden="1"/>
    </xf>
    <xf numFmtId="164" fontId="12" fillId="2" borderId="0" xfId="1" applyFont="1" applyFill="1" applyProtection="1">
      <protection hidden="1"/>
    </xf>
    <xf numFmtId="164" fontId="12" fillId="2" borderId="0" xfId="0" applyNumberFormat="1" applyFont="1" applyFill="1" applyProtection="1">
      <protection hidden="1"/>
    </xf>
    <xf numFmtId="9" fontId="12" fillId="2" borderId="0" xfId="0" applyNumberFormat="1" applyFont="1" applyFill="1" applyProtection="1">
      <protection hidden="1"/>
    </xf>
    <xf numFmtId="169" fontId="12" fillId="2" borderId="0" xfId="0" applyNumberFormat="1" applyFont="1" applyFill="1" applyProtection="1">
      <protection hidden="1"/>
    </xf>
    <xf numFmtId="10" fontId="14" fillId="2" borderId="0" xfId="0" applyNumberFormat="1" applyFont="1" applyFill="1" applyProtection="1">
      <protection hidden="1"/>
    </xf>
    <xf numFmtId="164" fontId="14" fillId="2" borderId="0" xfId="1" applyFont="1" applyFill="1" applyBorder="1" applyProtection="1">
      <protection hidden="1"/>
    </xf>
    <xf numFmtId="0" fontId="13" fillId="2" borderId="0" xfId="0" applyFont="1" applyFill="1" applyProtection="1">
      <protection hidden="1"/>
    </xf>
    <xf numFmtId="43" fontId="12" fillId="12" borderId="7" xfId="2" applyNumberFormat="1" applyFont="1" applyFill="1" applyBorder="1" applyProtection="1">
      <protection hidden="1"/>
    </xf>
    <xf numFmtId="43" fontId="12" fillId="5" borderId="7" xfId="2" applyNumberFormat="1" applyFont="1" applyFill="1" applyBorder="1" applyProtection="1">
      <protection hidden="1"/>
    </xf>
    <xf numFmtId="0" fontId="1" fillId="0" borderId="0" xfId="0" applyFont="1"/>
    <xf numFmtId="0" fontId="14" fillId="14" borderId="1" xfId="0" applyFont="1" applyFill="1" applyBorder="1"/>
    <xf numFmtId="0" fontId="14" fillId="3" borderId="1" xfId="0" applyFont="1" applyFill="1" applyBorder="1"/>
    <xf numFmtId="169" fontId="14" fillId="2" borderId="0" xfId="0" applyNumberFormat="1" applyFont="1" applyFill="1" applyProtection="1">
      <protection locked="0"/>
    </xf>
    <xf numFmtId="8" fontId="12" fillId="2" borderId="0" xfId="0" applyNumberFormat="1" applyFont="1" applyFill="1" applyProtection="1">
      <protection hidden="1"/>
    </xf>
    <xf numFmtId="0" fontId="64" fillId="2" borderId="0" xfId="0" applyFont="1" applyFill="1" applyProtection="1">
      <protection hidden="1"/>
    </xf>
    <xf numFmtId="0" fontId="48" fillId="23" borderId="7" xfId="8" applyFont="1" applyFill="1" applyBorder="1" applyAlignment="1" applyProtection="1">
      <alignment horizontal="center" vertical="top" wrapText="1"/>
      <protection locked="0"/>
    </xf>
    <xf numFmtId="43" fontId="42" fillId="23" borderId="7" xfId="5" applyFont="1" applyFill="1" applyBorder="1" applyProtection="1">
      <protection hidden="1"/>
    </xf>
    <xf numFmtId="43" fontId="12" fillId="23" borderId="7" xfId="5" applyFont="1" applyFill="1" applyBorder="1" applyProtection="1">
      <protection hidden="1"/>
    </xf>
    <xf numFmtId="167" fontId="48" fillId="23" borderId="7" xfId="5" applyNumberFormat="1" applyFont="1" applyFill="1" applyBorder="1" applyAlignment="1" applyProtection="1">
      <alignment horizontal="center" vertical="top"/>
      <protection hidden="1"/>
    </xf>
    <xf numFmtId="43" fontId="41" fillId="23" borderId="7" xfId="5" applyFont="1" applyFill="1" applyBorder="1" applyProtection="1">
      <protection hidden="1"/>
    </xf>
    <xf numFmtId="43" fontId="12" fillId="24" borderId="7" xfId="5" applyFont="1" applyFill="1" applyBorder="1" applyProtection="1">
      <protection hidden="1"/>
    </xf>
    <xf numFmtId="0" fontId="49" fillId="23" borderId="18" xfId="0" applyFont="1" applyFill="1" applyBorder="1" applyAlignment="1">
      <alignment horizontal="center" wrapText="1"/>
    </xf>
    <xf numFmtId="0" fontId="22" fillId="23" borderId="10" xfId="0" applyFont="1" applyFill="1" applyBorder="1" applyAlignment="1">
      <alignment horizontal="left" wrapText="1"/>
    </xf>
    <xf numFmtId="0" fontId="47" fillId="13" borderId="1" xfId="0" applyFont="1" applyFill="1" applyBorder="1" applyAlignment="1">
      <alignment horizontal="center"/>
    </xf>
    <xf numFmtId="0" fontId="25" fillId="2" borderId="0" xfId="0" applyFont="1" applyFill="1" applyAlignment="1" applyProtection="1">
      <alignment horizontal="left" wrapText="1"/>
      <protection hidden="1"/>
    </xf>
    <xf numFmtId="0" fontId="26" fillId="2" borderId="0" xfId="0" applyFont="1" applyFill="1" applyAlignment="1" applyProtection="1">
      <alignment horizontal="left" wrapText="1"/>
      <protection hidden="1"/>
    </xf>
    <xf numFmtId="0" fontId="27" fillId="2" borderId="0" xfId="0" applyFont="1" applyFill="1" applyAlignment="1" applyProtection="1">
      <alignment horizontal="left" vertical="top" wrapText="1"/>
      <protection hidden="1"/>
    </xf>
    <xf numFmtId="0" fontId="62" fillId="2" borderId="0" xfId="0" applyFont="1" applyFill="1" applyAlignment="1" applyProtection="1">
      <alignment horizontal="center"/>
      <protection hidden="1"/>
    </xf>
    <xf numFmtId="0" fontId="12" fillId="2" borderId="0" xfId="0" applyFont="1" applyFill="1" applyAlignment="1" applyProtection="1">
      <alignment horizontal="left" wrapText="1"/>
      <protection hidden="1"/>
    </xf>
    <xf numFmtId="0" fontId="26" fillId="2" borderId="0" xfId="0" applyFont="1" applyFill="1" applyAlignment="1" applyProtection="1">
      <alignment horizontal="center" vertical="top"/>
      <protection hidden="1"/>
    </xf>
    <xf numFmtId="0" fontId="60" fillId="2" borderId="0" xfId="0" applyFont="1" applyFill="1" applyAlignment="1" applyProtection="1">
      <alignment horizontal="left" vertical="top"/>
      <protection hidden="1"/>
    </xf>
    <xf numFmtId="0" fontId="57" fillId="2" borderId="0" xfId="0" applyFont="1" applyFill="1" applyAlignment="1" applyProtection="1">
      <alignment horizontal="center" vertical="center"/>
      <protection hidden="1"/>
    </xf>
    <xf numFmtId="0" fontId="58" fillId="2" borderId="0" xfId="0" applyFont="1" applyFill="1" applyAlignment="1" applyProtection="1">
      <alignment horizontal="left" vertical="top" wrapText="1"/>
      <protection hidden="1"/>
    </xf>
    <xf numFmtId="0" fontId="58" fillId="2" borderId="0" xfId="0" applyFont="1" applyFill="1" applyAlignment="1" applyProtection="1">
      <alignment horizontal="left" vertical="top"/>
      <protection hidden="1"/>
    </xf>
    <xf numFmtId="0" fontId="58" fillId="0" borderId="0" xfId="0" applyFont="1" applyAlignment="1" applyProtection="1">
      <alignment horizontal="left" vertical="top" wrapText="1"/>
      <protection hidden="1"/>
    </xf>
    <xf numFmtId="0" fontId="26" fillId="2" borderId="0" xfId="0" applyFont="1" applyFill="1" applyAlignment="1" applyProtection="1">
      <alignment horizontal="left" vertical="top"/>
      <protection hidden="1"/>
    </xf>
    <xf numFmtId="0" fontId="59" fillId="2" borderId="0" xfId="0" applyFont="1" applyFill="1" applyAlignment="1" applyProtection="1">
      <alignment horizontal="left" vertical="top"/>
      <protection hidden="1"/>
    </xf>
    <xf numFmtId="0" fontId="26" fillId="2" borderId="0" xfId="0" applyFont="1" applyFill="1" applyAlignment="1" applyProtection="1">
      <alignment horizontal="left" vertical="top" wrapText="1"/>
      <protection hidden="1"/>
    </xf>
    <xf numFmtId="0" fontId="51" fillId="15" borderId="31" xfId="0" applyFont="1" applyFill="1" applyBorder="1" applyAlignment="1" applyProtection="1">
      <alignment horizontal="center" vertical="center"/>
      <protection hidden="1"/>
    </xf>
    <xf numFmtId="0" fontId="51" fillId="15" borderId="32" xfId="0" applyFont="1" applyFill="1" applyBorder="1" applyAlignment="1" applyProtection="1">
      <alignment horizontal="center" vertical="center"/>
      <protection hidden="1"/>
    </xf>
    <xf numFmtId="0" fontId="25" fillId="2" borderId="30" xfId="0" applyFont="1" applyFill="1" applyBorder="1" applyAlignment="1" applyProtection="1">
      <alignment horizontal="center"/>
      <protection hidden="1"/>
    </xf>
    <xf numFmtId="0" fontId="25" fillId="2" borderId="22" xfId="0" applyFont="1" applyFill="1" applyBorder="1" applyAlignment="1" applyProtection="1">
      <alignment horizontal="center"/>
      <protection hidden="1"/>
    </xf>
    <xf numFmtId="0" fontId="25" fillId="0" borderId="22" xfId="0" applyFont="1" applyBorder="1" applyAlignment="1" applyProtection="1">
      <alignment horizontal="center"/>
      <protection hidden="1"/>
    </xf>
    <xf numFmtId="0" fontId="25" fillId="0" borderId="36" xfId="0" applyFont="1" applyBorder="1" applyAlignment="1" applyProtection="1">
      <alignment horizontal="center"/>
      <protection hidden="1"/>
    </xf>
    <xf numFmtId="0" fontId="51" fillId="15" borderId="23" xfId="0" applyFont="1" applyFill="1" applyBorder="1" applyAlignment="1" applyProtection="1">
      <alignment horizontal="center" vertical="center"/>
      <protection hidden="1"/>
    </xf>
    <xf numFmtId="0" fontId="51" fillId="15" borderId="24" xfId="0" applyFont="1" applyFill="1" applyBorder="1" applyAlignment="1" applyProtection="1">
      <alignment horizontal="center" vertical="center"/>
      <protection hidden="1"/>
    </xf>
    <xf numFmtId="0" fontId="24" fillId="15" borderId="23" xfId="0" applyFont="1" applyFill="1" applyBorder="1" applyAlignment="1" applyProtection="1">
      <alignment horizontal="center" vertical="center"/>
      <protection hidden="1"/>
    </xf>
    <xf numFmtId="0" fontId="24" fillId="15" borderId="24" xfId="0" applyFont="1" applyFill="1" applyBorder="1" applyAlignment="1" applyProtection="1">
      <alignment horizontal="center" vertical="center"/>
      <protection hidden="1"/>
    </xf>
    <xf numFmtId="0" fontId="24" fillId="15" borderId="25" xfId="0" applyFont="1" applyFill="1" applyBorder="1" applyAlignment="1" applyProtection="1">
      <alignment horizontal="center" vertical="center"/>
      <protection hidden="1"/>
    </xf>
    <xf numFmtId="0" fontId="24" fillId="15" borderId="26" xfId="0" applyFont="1" applyFill="1" applyBorder="1" applyAlignment="1" applyProtection="1">
      <alignment horizontal="center" vertical="center"/>
      <protection hidden="1"/>
    </xf>
    <xf numFmtId="0" fontId="24" fillId="15" borderId="11" xfId="0" applyFont="1" applyFill="1" applyBorder="1" applyAlignment="1" applyProtection="1">
      <alignment horizontal="center" vertical="center"/>
      <protection hidden="1"/>
    </xf>
    <xf numFmtId="0" fontId="24" fillId="15" borderId="27" xfId="0" applyFont="1" applyFill="1" applyBorder="1" applyAlignment="1" applyProtection="1">
      <alignment horizontal="center" vertical="center"/>
      <protection hidden="1"/>
    </xf>
    <xf numFmtId="0" fontId="24" fillId="15" borderId="30" xfId="0" applyFont="1" applyFill="1" applyBorder="1" applyAlignment="1" applyProtection="1">
      <alignment horizontal="center"/>
      <protection hidden="1"/>
    </xf>
    <xf numFmtId="0" fontId="24" fillId="15" borderId="22" xfId="0" applyFont="1" applyFill="1" applyBorder="1" applyAlignment="1" applyProtection="1">
      <alignment horizontal="center"/>
      <protection hidden="1"/>
    </xf>
    <xf numFmtId="0" fontId="24" fillId="15" borderId="34" xfId="0" applyFont="1" applyFill="1" applyBorder="1" applyAlignment="1" applyProtection="1">
      <alignment horizontal="center"/>
      <protection hidden="1"/>
    </xf>
    <xf numFmtId="0" fontId="25" fillId="0" borderId="28" xfId="0" applyFont="1" applyBorder="1" applyAlignment="1" applyProtection="1">
      <alignment horizontal="center"/>
      <protection hidden="1"/>
    </xf>
    <xf numFmtId="0" fontId="25" fillId="0" borderId="7" xfId="0" applyFont="1" applyBorder="1" applyAlignment="1" applyProtection="1">
      <alignment horizontal="center"/>
      <protection hidden="1"/>
    </xf>
    <xf numFmtId="0" fontId="25" fillId="0" borderId="20" xfId="0" applyFont="1" applyBorder="1" applyAlignment="1" applyProtection="1">
      <alignment horizontal="center"/>
      <protection hidden="1"/>
    </xf>
    <xf numFmtId="0" fontId="24" fillId="15" borderId="35" xfId="8" applyFont="1" applyFill="1" applyBorder="1" applyAlignment="1" applyProtection="1">
      <alignment horizontal="center" vertical="top" wrapText="1"/>
      <protection locked="0" hidden="1"/>
    </xf>
    <xf numFmtId="0" fontId="24" fillId="15" borderId="22" xfId="8" applyFont="1" applyFill="1" applyBorder="1" applyAlignment="1" applyProtection="1">
      <alignment horizontal="center" vertical="top" wrapText="1"/>
      <protection locked="0" hidden="1"/>
    </xf>
    <xf numFmtId="0" fontId="24" fillId="15" borderId="34" xfId="8" applyFont="1" applyFill="1" applyBorder="1" applyAlignment="1" applyProtection="1">
      <alignment horizontal="center" vertical="top" wrapText="1"/>
      <protection locked="0" hidden="1"/>
    </xf>
    <xf numFmtId="0" fontId="24" fillId="15" borderId="36" xfId="8" applyFont="1" applyFill="1" applyBorder="1" applyAlignment="1" applyProtection="1">
      <alignment horizontal="center" vertical="top" wrapText="1"/>
      <protection locked="0" hidden="1"/>
    </xf>
    <xf numFmtId="0" fontId="25" fillId="0" borderId="19" xfId="0" applyFont="1" applyBorder="1" applyAlignment="1" applyProtection="1">
      <alignment horizontal="center"/>
      <protection hidden="1"/>
    </xf>
    <xf numFmtId="0" fontId="25" fillId="0" borderId="29" xfId="0" applyFont="1" applyBorder="1" applyAlignment="1" applyProtection="1">
      <alignment horizontal="center"/>
      <protection hidden="1"/>
    </xf>
    <xf numFmtId="2" fontId="52" fillId="15" borderId="32" xfId="0" applyNumberFormat="1" applyFont="1" applyFill="1" applyBorder="1" applyAlignment="1" applyProtection="1">
      <alignment horizontal="center" vertical="center"/>
      <protection hidden="1"/>
    </xf>
    <xf numFmtId="2" fontId="52" fillId="15" borderId="24" xfId="0" applyNumberFormat="1" applyFont="1" applyFill="1" applyBorder="1" applyAlignment="1" applyProtection="1">
      <alignment horizontal="center" vertical="center"/>
      <protection hidden="1"/>
    </xf>
  </cellXfs>
  <cellStyles count="10">
    <cellStyle name="Comma_nowe ceny 01.2004" xfId="2" xr:uid="{00000000-0005-0000-0000-000001000000}"/>
    <cellStyle name="Comma_PL 2004 TB Express Saver v4" xfId="3" xr:uid="{00000000-0005-0000-0000-000002000000}"/>
    <cellStyle name="Comma_PL 2004 TB Express v4" xfId="4" xr:uid="{00000000-0005-0000-0000-000003000000}"/>
    <cellStyle name="Comma_PL Jan 2004 WW Express v6" xfId="5" xr:uid="{00000000-0005-0000-0000-000004000000}"/>
    <cellStyle name="Comma_PL May 2004 WW Express v3" xfId="6" xr:uid="{00000000-0005-0000-0000-000005000000}"/>
    <cellStyle name="Dziesiętny" xfId="1" builtinId="3"/>
    <cellStyle name="Hiperłącze" xfId="7" builtinId="8"/>
    <cellStyle name="Normal_nowe ceny 01.2004" xfId="8" xr:uid="{00000000-0005-0000-0000-000008000000}"/>
    <cellStyle name="Normalny" xfId="0" builtinId="0"/>
    <cellStyle name="Procentowy" xfId="9" builtinId="5"/>
  </cellStyles>
  <dxfs count="57">
    <dxf>
      <fill>
        <patternFill>
          <bgColor rgb="FFFFFF00"/>
        </patternFill>
      </fill>
    </dxf>
    <dxf>
      <font>
        <b/>
        <i val="0"/>
        <condense val="0"/>
        <extend val="0"/>
        <color indexed="60"/>
      </font>
      <fill>
        <patternFill>
          <bgColor indexed="22"/>
        </patternFill>
      </fill>
    </dxf>
    <dxf>
      <font>
        <b/>
        <i val="0"/>
        <condense val="0"/>
        <extend val="0"/>
        <color indexed="60"/>
      </font>
      <fill>
        <patternFill>
          <bgColor indexed="22"/>
        </patternFill>
      </fill>
    </dxf>
    <dxf>
      <font>
        <b/>
        <i val="0"/>
        <condense val="0"/>
        <extend val="0"/>
        <color indexed="60"/>
      </font>
      <fill>
        <patternFill>
          <bgColor indexed="22"/>
        </patternFill>
      </fill>
    </dxf>
    <dxf>
      <font>
        <b/>
        <i val="0"/>
        <condense val="0"/>
        <extend val="0"/>
        <color indexed="60"/>
      </font>
      <fill>
        <patternFill>
          <bgColor indexed="22"/>
        </patternFill>
      </fill>
    </dxf>
    <dxf>
      <font>
        <b/>
        <i val="0"/>
        <condense val="0"/>
        <extend val="0"/>
        <color indexed="60"/>
      </font>
      <fill>
        <patternFill>
          <bgColor indexed="22"/>
        </patternFill>
      </fill>
    </dxf>
    <dxf>
      <font>
        <condense val="0"/>
        <extend val="0"/>
        <color indexed="9"/>
      </font>
    </dxf>
    <dxf>
      <font>
        <b/>
        <i val="0"/>
        <condense val="0"/>
        <extend val="0"/>
        <color indexed="60"/>
      </font>
      <fill>
        <patternFill>
          <bgColor indexed="22"/>
        </patternFill>
      </fill>
    </dxf>
    <dxf>
      <font>
        <b/>
        <i val="0"/>
        <condense val="0"/>
        <extend val="0"/>
        <color indexed="60"/>
      </font>
      <fill>
        <patternFill>
          <bgColor indexed="22"/>
        </patternFill>
      </fill>
    </dxf>
    <dxf>
      <font>
        <b/>
        <i val="0"/>
        <condense val="0"/>
        <extend val="0"/>
        <color indexed="60"/>
      </font>
      <fill>
        <patternFill>
          <bgColor indexed="22"/>
        </patternFill>
      </fill>
    </dxf>
    <dxf>
      <font>
        <b/>
        <i val="0"/>
        <condense val="0"/>
        <extend val="0"/>
        <color indexed="60"/>
      </font>
      <fill>
        <patternFill>
          <bgColor indexed="22"/>
        </patternFill>
      </fill>
    </dxf>
    <dxf>
      <fill>
        <patternFill>
          <bgColor rgb="FFFFFF00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condense val="0"/>
        <extend val="0"/>
        <color indexed="9"/>
      </font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ill>
        <patternFill>
          <bgColor rgb="FFFFFF00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condense val="0"/>
        <extend val="0"/>
        <color indexed="9"/>
      </font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lor rgb="FF993300"/>
      </font>
      <fill>
        <patternFill>
          <bgColor theme="0" tint="-0.24994659260841701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ill>
        <patternFill>
          <bgColor rgb="FFFFFF00"/>
        </patternFill>
      </fill>
    </dxf>
    <dxf>
      <font>
        <b/>
        <i val="0"/>
        <condense val="0"/>
        <extend val="0"/>
        <color indexed="60"/>
      </font>
      <fill>
        <patternFill>
          <bgColor indexed="22"/>
        </patternFill>
      </fill>
    </dxf>
    <dxf>
      <font>
        <b/>
        <i val="0"/>
        <condense val="0"/>
        <extend val="0"/>
        <color indexed="60"/>
      </font>
      <fill>
        <patternFill>
          <bgColor indexed="22"/>
        </patternFill>
      </fill>
    </dxf>
    <dxf>
      <font>
        <b/>
        <i val="0"/>
        <condense val="0"/>
        <extend val="0"/>
        <color indexed="60"/>
      </font>
      <fill>
        <patternFill>
          <bgColor indexed="22"/>
        </patternFill>
      </fill>
    </dxf>
    <dxf>
      <font>
        <b/>
        <i val="0"/>
        <condense val="0"/>
        <extend val="0"/>
        <color indexed="60"/>
      </font>
      <fill>
        <patternFill>
          <bgColor indexed="22"/>
        </patternFill>
      </fill>
    </dxf>
    <dxf>
      <font>
        <b/>
        <i val="0"/>
        <condense val="0"/>
        <extend val="0"/>
        <color indexed="60"/>
      </font>
      <fill>
        <patternFill>
          <bgColor indexed="22"/>
        </patternFill>
      </fill>
    </dxf>
    <dxf>
      <font>
        <b/>
        <i val="0"/>
        <condense val="0"/>
        <extend val="0"/>
        <color indexed="60"/>
      </font>
      <fill>
        <patternFill>
          <bgColor indexed="22"/>
        </patternFill>
      </fill>
    </dxf>
    <dxf>
      <font>
        <condense val="0"/>
        <extend val="0"/>
        <color indexed="9"/>
      </font>
    </dxf>
    <dxf>
      <font>
        <b/>
        <i val="0"/>
        <condense val="0"/>
        <extend val="0"/>
        <color indexed="60"/>
      </font>
      <fill>
        <patternFill>
          <bgColor indexed="22"/>
        </patternFill>
      </fill>
    </dxf>
    <dxf>
      <font>
        <b/>
        <i val="0"/>
        <condense val="0"/>
        <extend val="0"/>
        <color indexed="60"/>
      </font>
      <fill>
        <patternFill>
          <bgColor indexed="22"/>
        </patternFill>
      </fill>
    </dxf>
    <dxf>
      <font>
        <condense val="0"/>
        <extend val="0"/>
        <color indexed="9"/>
      </font>
    </dxf>
    <dxf>
      <font>
        <b/>
        <i val="0"/>
        <condense val="0"/>
        <extend val="0"/>
        <color indexed="60"/>
      </font>
      <fill>
        <patternFill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  <dxf>
      <font>
        <b/>
        <i val="0"/>
        <color rgb="FF993300"/>
      </font>
      <fill>
        <patternFill>
          <bgColor theme="0" tint="-0.24994659260841701"/>
        </patternFill>
      </fill>
    </dxf>
    <dxf>
      <font>
        <b/>
        <i val="0"/>
        <condense val="0"/>
        <extend val="0"/>
        <color indexed="60"/>
      </font>
      <fill>
        <patternFill patternType="solid">
          <bgColor indexed="22"/>
        </patternFill>
      </fill>
    </dxf>
  </dxfs>
  <tableStyles count="0" defaultTableStyle="TableStyleMedium2" defaultPivotStyle="PivotStyleLight16"/>
  <colors>
    <mruColors>
      <color rgb="FF993300"/>
      <color rgb="FF7D3F16"/>
      <color rgb="FF0092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Drop" dropLines="15" dropStyle="combo" dx="22" fmlaLink="'Kraje Strefy_klienci&quot;NonLegacy&quot;'!$A$1" fmlaRange="'Kraje Strefy_klienci&quot;NonLegacy&quot;'!$D$3:$D$253" sel="1" val="0"/>
</file>

<file path=xl/ctrlProps/ctrlProp2.xml><?xml version="1.0" encoding="utf-8"?>
<formControlPr xmlns="http://schemas.microsoft.com/office/spreadsheetml/2009/9/main" objectType="Drop" dropLines="15" dropStyle="combo" dx="22" fmlaLink="'Kraje Strefy_klienci&quot;NonLegacy&quot;'!$A$1" fmlaRange="'Kraje Strefy_klienci&quot;NonLegacy&quot;'!$D$3:$D$253" sel="1" val="0"/>
</file>

<file path=xl/ctrlProps/ctrlProp3.xml><?xml version="1.0" encoding="utf-8"?>
<formControlPr xmlns="http://schemas.microsoft.com/office/spreadsheetml/2009/9/main" objectType="Drop" dropLines="15" dropStyle="combo" dx="22" fmlaLink="'Kraje Strefy_klienci&quot;NonLegacy&quot;'!$A$1" fmlaRange="'Kraje Strefy_klienci&quot;NonLegacy&quot;'!$D$3:$D$253" sel="1" val="0"/>
</file>

<file path=xl/ctrlProps/ctrlProp4.xml><?xml version="1.0" encoding="utf-8"?>
<formControlPr xmlns="http://schemas.microsoft.com/office/spreadsheetml/2009/9/main" objectType="Drop" dropLines="15" dropStyle="combo" dx="22" fmlaLink="'Kraje Strefy_klienci&quot;NonLegacy&quot;'!$A$1" fmlaRange="'Kraje Strefy_klienci&quot;NonLegacy&quot;'!$D$3:$D$253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2</xdr:row>
          <xdr:rowOff>133350</xdr:rowOff>
        </xdr:from>
        <xdr:to>
          <xdr:col>4</xdr:col>
          <xdr:colOff>85725</xdr:colOff>
          <xdr:row>4</xdr:row>
          <xdr:rowOff>28575</xdr:rowOff>
        </xdr:to>
        <xdr:sp macro="" textlink="">
          <xdr:nvSpPr>
            <xdr:cNvPr id="5121" name="Drop Down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0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12</xdr:col>
      <xdr:colOff>457200</xdr:colOff>
      <xdr:row>2</xdr:row>
      <xdr:rowOff>0</xdr:rowOff>
    </xdr:from>
    <xdr:to>
      <xdr:col>15</xdr:col>
      <xdr:colOff>241148</xdr:colOff>
      <xdr:row>3</xdr:row>
      <xdr:rowOff>152400</xdr:rowOff>
    </xdr:to>
    <xdr:pic>
      <xdr:nvPicPr>
        <xdr:cNvPr id="4" name="Obraz 1" descr="logo-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323850"/>
          <a:ext cx="1441298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2</xdr:row>
          <xdr:rowOff>133350</xdr:rowOff>
        </xdr:from>
        <xdr:to>
          <xdr:col>3</xdr:col>
          <xdr:colOff>609600</xdr:colOff>
          <xdr:row>4</xdr:row>
          <xdr:rowOff>28575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13</xdr:col>
      <xdr:colOff>38100</xdr:colOff>
      <xdr:row>3</xdr:row>
      <xdr:rowOff>28575</xdr:rowOff>
    </xdr:from>
    <xdr:to>
      <xdr:col>15</xdr:col>
      <xdr:colOff>279248</xdr:colOff>
      <xdr:row>5</xdr:row>
      <xdr:rowOff>28575</xdr:rowOff>
    </xdr:to>
    <xdr:pic>
      <xdr:nvPicPr>
        <xdr:cNvPr id="4" name="Obraz 1" descr="logo-1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9950" y="495300"/>
          <a:ext cx="1441298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2</xdr:row>
          <xdr:rowOff>133350</xdr:rowOff>
        </xdr:from>
        <xdr:to>
          <xdr:col>4</xdr:col>
          <xdr:colOff>38100</xdr:colOff>
          <xdr:row>4</xdr:row>
          <xdr:rowOff>28575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4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13</xdr:col>
      <xdr:colOff>177953</xdr:colOff>
      <xdr:row>3</xdr:row>
      <xdr:rowOff>9525</xdr:rowOff>
    </xdr:from>
    <xdr:to>
      <xdr:col>15</xdr:col>
      <xdr:colOff>476251</xdr:colOff>
      <xdr:row>5</xdr:row>
      <xdr:rowOff>9525</xdr:rowOff>
    </xdr:to>
    <xdr:pic>
      <xdr:nvPicPr>
        <xdr:cNvPr id="4" name="Obraz 1" descr="logo-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69303" y="476250"/>
          <a:ext cx="1441298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</xdr:row>
          <xdr:rowOff>114300</xdr:rowOff>
        </xdr:from>
        <xdr:to>
          <xdr:col>4</xdr:col>
          <xdr:colOff>552450</xdr:colOff>
          <xdr:row>3</xdr:row>
          <xdr:rowOff>152400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6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8</xdr:col>
      <xdr:colOff>76200</xdr:colOff>
      <xdr:row>1</xdr:row>
      <xdr:rowOff>38100</xdr:rowOff>
    </xdr:from>
    <xdr:to>
      <xdr:col>14</xdr:col>
      <xdr:colOff>164948</xdr:colOff>
      <xdr:row>3</xdr:row>
      <xdr:rowOff>28575</xdr:rowOff>
    </xdr:to>
    <xdr:pic>
      <xdr:nvPicPr>
        <xdr:cNvPr id="4" name="Obraz 1" descr="logo-1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72025" y="200025"/>
          <a:ext cx="1441298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ups.com/pl/pl/support/shipping-support/shipping-costs-rates/fuel-surcharges.page" TargetMode="Externa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ups.com/pl/pl/support/shipping-support/shipping-costs-rates/fuel-surcharges.page" TargetMode="External"/><Relationship Id="rId5" Type="http://schemas.openxmlformats.org/officeDocument/2006/relationships/ctrlProp" Target="../ctrlProps/ctrlProp2.xml"/><Relationship Id="rId4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ups.com/pl/pl/support/shipping-support/shipping-costs-rates/fuel-surcharges.page" TargetMode="External"/><Relationship Id="rId5" Type="http://schemas.openxmlformats.org/officeDocument/2006/relationships/ctrlProp" Target="../ctrlProps/ctrlProp3.xml"/><Relationship Id="rId4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ups.com/pl/pl/support/shipping-support/shipping-costs-rates/fuel-surcharges.page" TargetMode="External"/><Relationship Id="rId5" Type="http://schemas.openxmlformats.org/officeDocument/2006/relationships/ctrlProp" Target="../ctrlProps/ctrlProp4.xml"/><Relationship Id="rId4" Type="http://schemas.openxmlformats.org/officeDocument/2006/relationships/vmlDrawing" Target="../drawings/vmlDrawing4.v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D9D9D6"/>
  </sheetPr>
  <dimension ref="B1:AP96"/>
  <sheetViews>
    <sheetView showGridLines="0" showRowColHeaders="0" zoomScaleNormal="100" workbookViewId="0">
      <selection activeCell="AQ29" sqref="AQ29"/>
    </sheetView>
  </sheetViews>
  <sheetFormatPr defaultColWidth="9.42578125" defaultRowHeight="12.75" x14ac:dyDescent="0.2"/>
  <cols>
    <col min="1" max="1" width="2" style="54" customWidth="1"/>
    <col min="2" max="2" width="11.5703125" style="54" customWidth="1"/>
    <col min="3" max="3" width="9.42578125" style="54"/>
    <col min="4" max="6" width="8.5703125" style="54" customWidth="1"/>
    <col min="7" max="7" width="9.42578125" style="64" customWidth="1"/>
    <col min="8" max="8" width="8.42578125" style="64" customWidth="1"/>
    <col min="9" max="9" width="1.42578125" style="64" customWidth="1"/>
    <col min="10" max="10" width="8.5703125" style="64" bestFit="1" customWidth="1"/>
    <col min="11" max="13" width="8.5703125" style="54" customWidth="1"/>
    <col min="14" max="15" width="8.140625" style="54" customWidth="1"/>
    <col min="16" max="16" width="8.42578125" style="54" customWidth="1"/>
    <col min="17" max="17" width="8" style="54" hidden="1" customWidth="1"/>
    <col min="18" max="18" width="0.140625" style="54" customWidth="1"/>
    <col min="19" max="19" width="4.42578125" style="54" customWidth="1"/>
    <col min="20" max="20" width="3.5703125" style="54" customWidth="1"/>
    <col min="21" max="21" width="13.42578125" style="54" customWidth="1"/>
    <col min="22" max="22" width="3.42578125" style="54" customWidth="1"/>
    <col min="23" max="23" width="1.5703125" style="54" customWidth="1"/>
    <col min="24" max="24" width="13.5703125" style="54" customWidth="1"/>
    <col min="25" max="25" width="3.42578125" style="54" customWidth="1"/>
    <col min="26" max="26" width="1.5703125" style="54" customWidth="1"/>
    <col min="27" max="27" width="12.42578125" style="54" customWidth="1"/>
    <col min="28" max="28" width="3.42578125" style="54" customWidth="1"/>
    <col min="29" max="29" width="10" style="54" customWidth="1"/>
    <col min="30" max="30" width="4.5703125" style="54" customWidth="1"/>
    <col min="31" max="31" width="3.42578125" style="54" bestFit="1" customWidth="1"/>
    <col min="33" max="33" width="5.140625" style="142" hidden="1" customWidth="1"/>
    <col min="34" max="34" width="5.42578125" style="142" hidden="1" customWidth="1"/>
    <col min="35" max="35" width="5.140625" style="142" hidden="1" customWidth="1"/>
    <col min="36" max="36" width="114.42578125" style="142" hidden="1" customWidth="1"/>
    <col min="37" max="37" width="4" style="142" hidden="1" customWidth="1"/>
    <col min="38" max="40" width="1.5703125" style="142" hidden="1" customWidth="1"/>
    <col min="41" max="41" width="3.42578125" style="142" hidden="1" customWidth="1"/>
    <col min="42" max="42" width="2.85546875" style="54" hidden="1" customWidth="1"/>
    <col min="43" max="16384" width="9.42578125" style="54"/>
  </cols>
  <sheetData>
    <row r="1" spans="2:42" ht="12.75" customHeight="1" x14ac:dyDescent="0.2">
      <c r="B1" s="130"/>
      <c r="C1" s="130"/>
      <c r="D1" s="130"/>
      <c r="E1" s="130"/>
      <c r="F1" s="130"/>
      <c r="G1" s="167"/>
      <c r="H1" s="167"/>
      <c r="I1" s="167"/>
      <c r="J1" s="167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176"/>
      <c r="AG1" s="132"/>
      <c r="AH1" s="132" t="str">
        <f>IF($AJ$16="Y",$AJ$28,IF($AJ$17="Y",$AJ$28,IF($W$18&gt;274,$AJ$28,IF($AC$21&gt;400,$AJ$28,IF(AND($AC$21&gt;300,$AC$21&lt;=400),$AJ$28,IF($AO$17&gt;0,$AJ$28,""))))))</f>
        <v/>
      </c>
      <c r="AI1" s="132" t="e">
        <f t="array" ref="AI1">INDEX($AH$1:$AH$6, SMALL(IF((($AH$1:$AH$6)=""), "", ROW($AH$1:$AH$6)-MIN(ROW($AH$1:$AH$6))+1), ROW($A$1)))</f>
        <v>#NUM!</v>
      </c>
      <c r="AJ1" s="132"/>
      <c r="AK1" s="132"/>
      <c r="AL1" s="132"/>
      <c r="AM1" s="132"/>
      <c r="AN1" s="132"/>
      <c r="AO1" s="132"/>
      <c r="AP1" s="130"/>
    </row>
    <row r="2" spans="2:42" ht="12.75" customHeight="1" x14ac:dyDescent="0.2">
      <c r="B2" s="52" t="s">
        <v>656</v>
      </c>
      <c r="C2" s="130"/>
      <c r="D2" s="130"/>
      <c r="E2" s="130"/>
      <c r="F2" s="130"/>
      <c r="G2" s="167"/>
      <c r="H2" s="167"/>
      <c r="I2" s="167"/>
      <c r="J2" s="167"/>
      <c r="K2" s="130"/>
      <c r="L2" s="130"/>
      <c r="M2" s="130"/>
      <c r="N2" s="130"/>
      <c r="O2" s="130"/>
      <c r="P2" s="130"/>
      <c r="Q2" s="130"/>
      <c r="R2" s="260" t="s">
        <v>657</v>
      </c>
      <c r="S2" s="260"/>
      <c r="T2" s="260"/>
      <c r="U2" s="260"/>
      <c r="V2" s="260"/>
      <c r="W2" s="260"/>
      <c r="X2" s="260"/>
      <c r="Y2" s="260"/>
      <c r="Z2" s="260"/>
      <c r="AA2" s="260"/>
      <c r="AB2" s="260"/>
      <c r="AC2" s="260"/>
      <c r="AD2" s="260"/>
      <c r="AE2" s="260"/>
      <c r="AG2" s="132"/>
      <c r="AH2" s="132" t="str">
        <f>IF($AJ$16="Y",$AJ$33,IF($AJ$17="Y",$AJ$34,""))</f>
        <v/>
      </c>
      <c r="AI2" s="132" t="e">
        <f t="array" ref="AI2">INDEX($AH$1:$AH$6, SMALL(IF((($AH$1:$AH$6)=""), "", ROW($AH$1:$AH$6)-MIN(ROW($AH$1:$AH$6))+1), ROW($A$2)))</f>
        <v>#NUM!</v>
      </c>
      <c r="AJ2" s="132"/>
      <c r="AK2" s="132"/>
      <c r="AL2" s="132"/>
      <c r="AM2" s="132"/>
      <c r="AN2" s="132"/>
      <c r="AO2" s="132"/>
      <c r="AP2" s="130"/>
    </row>
    <row r="3" spans="2:42" x14ac:dyDescent="0.2">
      <c r="B3" s="52"/>
      <c r="C3" s="130"/>
      <c r="D3" s="130"/>
      <c r="E3" s="130"/>
      <c r="F3" s="130"/>
      <c r="G3" s="72" t="s">
        <v>0</v>
      </c>
      <c r="H3" s="72" t="s">
        <v>1</v>
      </c>
      <c r="I3" s="204"/>
      <c r="J3" s="204"/>
      <c r="K3" s="130"/>
      <c r="L3" s="130"/>
      <c r="M3" s="130"/>
      <c r="N3" s="130"/>
      <c r="O3" s="130"/>
      <c r="P3" s="130"/>
      <c r="Q3" s="130"/>
      <c r="R3" s="260"/>
      <c r="S3" s="260"/>
      <c r="T3" s="260"/>
      <c r="U3" s="260"/>
      <c r="V3" s="260"/>
      <c r="W3" s="260"/>
      <c r="X3" s="260"/>
      <c r="Y3" s="260"/>
      <c r="Z3" s="260"/>
      <c r="AA3" s="260"/>
      <c r="AB3" s="260"/>
      <c r="AC3" s="260"/>
      <c r="AD3" s="260"/>
      <c r="AE3" s="260"/>
      <c r="AG3" s="132"/>
      <c r="AH3" s="132" t="str">
        <f>IF($AC$21&gt;400,$AJ$25,"")</f>
        <v/>
      </c>
      <c r="AI3" s="132" t="e">
        <f t="array" ref="AI3">INDEX($AH$1:$AH$6, SMALL(IF((($AH$1:$AH$6)=""), "", ROW($AH$1:$AH$6)-MIN(ROW($AH$1:$AH$6))+1), ROW($A$3)))</f>
        <v>#NUM!</v>
      </c>
      <c r="AJ3" s="132"/>
      <c r="AK3" s="132"/>
      <c r="AL3" s="132"/>
      <c r="AM3" s="132"/>
      <c r="AN3" s="132"/>
      <c r="AO3" s="132"/>
      <c r="AP3" s="130"/>
    </row>
    <row r="4" spans="2:42" x14ac:dyDescent="0.2">
      <c r="B4" s="52"/>
      <c r="C4" s="130"/>
      <c r="D4" s="130"/>
      <c r="E4" s="130"/>
      <c r="F4" s="52" t="s">
        <v>2</v>
      </c>
      <c r="G4" s="205">
        <f>VLOOKUP('Kraje Strefy_klienci"NonLegacy"'!A1,'Kraje Strefy_klienci"NonLegacy"'!B:I,4,0)</f>
        <v>0</v>
      </c>
      <c r="H4" s="205">
        <f>IF($G$4=704,505,$G$4)</f>
        <v>0</v>
      </c>
      <c r="I4" s="65"/>
      <c r="J4" s="205"/>
      <c r="K4" s="130"/>
      <c r="L4" s="130"/>
      <c r="M4" s="130"/>
      <c r="N4" s="130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1"/>
      <c r="AB4" s="131"/>
      <c r="AC4" s="130"/>
      <c r="AD4" s="130"/>
      <c r="AE4" s="176"/>
      <c r="AG4" s="132"/>
      <c r="AH4" s="132" t="str">
        <f>IF(OR($W$18&gt;274,$AA$18&gt;274,$AD$18&gt;274),$AJ$26,"")</f>
        <v/>
      </c>
      <c r="AI4" s="133" t="e">
        <f t="array" ref="AI4">INDEX($AH$1:$AH$6, SMALL(IF((($AH$1:$AH$6)=""), "", ROW($AH$1:$AH$6)-MIN(ROW($AH$1:$AH$6))+1), ROW($A$4)))</f>
        <v>#NUM!</v>
      </c>
      <c r="AJ4" s="132"/>
      <c r="AK4" s="132"/>
      <c r="AL4" s="132"/>
      <c r="AM4" s="132"/>
      <c r="AN4" s="132"/>
      <c r="AO4" s="132"/>
      <c r="AP4" s="130"/>
    </row>
    <row r="5" spans="2:42" ht="13.35" customHeight="1" x14ac:dyDescent="0.2">
      <c r="B5" s="52"/>
      <c r="C5" s="130"/>
      <c r="D5" s="130"/>
      <c r="E5" s="130"/>
      <c r="F5" s="52"/>
      <c r="G5" s="65"/>
      <c r="H5" s="65"/>
      <c r="I5" s="65"/>
      <c r="J5" s="65"/>
      <c r="K5" s="55"/>
      <c r="L5" s="130"/>
      <c r="M5" s="130"/>
      <c r="N5" s="130"/>
      <c r="O5" s="130"/>
      <c r="P5" s="130"/>
      <c r="Q5" s="130"/>
      <c r="R5" s="261"/>
      <c r="S5" s="261"/>
      <c r="T5" s="261"/>
      <c r="U5" s="261"/>
      <c r="V5" s="261"/>
      <c r="W5" s="261"/>
      <c r="X5" s="261"/>
      <c r="Y5" s="261"/>
      <c r="Z5" s="261"/>
      <c r="AA5" s="261"/>
      <c r="AB5" s="261"/>
      <c r="AC5" s="261"/>
      <c r="AD5" s="261"/>
      <c r="AE5" s="130"/>
      <c r="AG5" s="132"/>
      <c r="AH5" s="132" t="str">
        <f>IF($AO$17&gt;0,$AJ$35,"")</f>
        <v/>
      </c>
      <c r="AI5" s="132" t="e">
        <f t="array" ref="AI5">INDEX($AH$1:$AH$6, SMALL(IF((($AH$1:$AH$6)=""), "", ROW($AH$1:$AH$6)-MIN(ROW($AH$1:$AH$6))+1), ROW($A$5)))</f>
        <v>#NUM!</v>
      </c>
      <c r="AJ5" s="132"/>
      <c r="AK5" s="132"/>
      <c r="AL5" s="132"/>
      <c r="AM5" s="132"/>
      <c r="AN5" s="132"/>
      <c r="AO5" s="132"/>
      <c r="AP5" s="130"/>
    </row>
    <row r="6" spans="2:42" ht="12.75" customHeight="1" x14ac:dyDescent="0.2">
      <c r="B6" s="53" t="s">
        <v>3</v>
      </c>
      <c r="C6" s="67"/>
      <c r="D6" s="67"/>
      <c r="E6" s="130"/>
      <c r="F6" s="53"/>
      <c r="G6" s="53" t="s">
        <v>4</v>
      </c>
      <c r="H6" s="167"/>
      <c r="I6" s="167"/>
      <c r="J6" s="167"/>
      <c r="K6" s="57">
        <v>0</v>
      </c>
      <c r="L6" s="130"/>
      <c r="M6" s="130"/>
      <c r="N6" s="130"/>
      <c r="O6" s="130"/>
      <c r="P6" s="130"/>
      <c r="Q6" s="130"/>
      <c r="R6" s="261"/>
      <c r="S6" s="261"/>
      <c r="T6" s="261"/>
      <c r="U6" s="261"/>
      <c r="V6" s="261"/>
      <c r="W6" s="261"/>
      <c r="X6" s="261"/>
      <c r="Y6" s="261"/>
      <c r="Z6" s="261"/>
      <c r="AA6" s="261"/>
      <c r="AB6" s="261"/>
      <c r="AC6" s="261"/>
      <c r="AD6" s="261"/>
      <c r="AE6" s="130"/>
      <c r="AG6" s="132"/>
      <c r="AH6" s="132" t="str">
        <f>IF(AND($AC$21&gt;300,$AC$21&lt;=400),$AJ$36,"")</f>
        <v/>
      </c>
      <c r="AI6" s="132" t="e">
        <f t="array" ref="AI6">INDEX($AH$1:$AH$6, SMALL(IF((($AH$1:$AH$6)=""), "", ROW($AH$1:$AH$6)-MIN(ROW($AH$1:$AH$6))+1), ROW($A$6)))</f>
        <v>#NUM!</v>
      </c>
      <c r="AJ6" s="132"/>
      <c r="AK6" s="132"/>
      <c r="AL6" s="132"/>
      <c r="AM6" s="132"/>
      <c r="AN6" s="132"/>
      <c r="AO6" s="132"/>
      <c r="AP6" s="130"/>
    </row>
    <row r="7" spans="2:42" x14ac:dyDescent="0.2">
      <c r="B7" s="67"/>
      <c r="C7" s="67"/>
      <c r="D7" s="67"/>
      <c r="E7" s="130"/>
      <c r="F7" s="53"/>
      <c r="G7" s="53" t="s">
        <v>5</v>
      </c>
      <c r="H7" s="167"/>
      <c r="I7" s="167"/>
      <c r="J7" s="167"/>
      <c r="K7" s="57">
        <v>0</v>
      </c>
      <c r="L7" s="250"/>
      <c r="M7" s="130"/>
      <c r="N7" s="130"/>
      <c r="O7" s="130"/>
      <c r="P7" s="130"/>
      <c r="Q7" s="130"/>
      <c r="R7" s="130"/>
      <c r="S7" s="130"/>
      <c r="T7" s="130"/>
      <c r="U7" s="130"/>
      <c r="V7" s="130"/>
      <c r="W7" s="130"/>
      <c r="X7" s="130"/>
      <c r="Y7" s="130"/>
      <c r="Z7" s="130"/>
      <c r="AA7" s="130"/>
      <c r="AB7" s="130"/>
      <c r="AC7" s="130"/>
      <c r="AD7" s="130"/>
      <c r="AE7" s="130"/>
      <c r="AG7" s="132"/>
      <c r="AH7" s="132" t="str">
        <f>IF(AH11=$AJ$31,$AJ$27,"")</f>
        <v/>
      </c>
      <c r="AI7" s="132" t="str">
        <f>IF(AH9=$AJ$31,$AJ$27,"")</f>
        <v/>
      </c>
      <c r="AJ7" s="132"/>
      <c r="AK7" s="132"/>
      <c r="AL7" s="132"/>
      <c r="AM7" s="132"/>
      <c r="AN7" s="132"/>
      <c r="AO7" s="132"/>
      <c r="AP7" s="130"/>
    </row>
    <row r="8" spans="2:42" ht="12.75" customHeight="1" x14ac:dyDescent="0.2">
      <c r="B8" s="67"/>
      <c r="C8" s="67"/>
      <c r="D8" s="67"/>
      <c r="E8" s="130"/>
      <c r="F8" s="53"/>
      <c r="G8" s="53" t="s">
        <v>6</v>
      </c>
      <c r="H8" s="167"/>
      <c r="I8" s="167"/>
      <c r="J8" s="167"/>
      <c r="K8" s="57">
        <v>0</v>
      </c>
      <c r="L8" s="130"/>
      <c r="M8" s="130"/>
      <c r="N8" s="130"/>
      <c r="O8" s="130"/>
      <c r="P8" s="130"/>
      <c r="Q8" s="130"/>
      <c r="R8" s="130"/>
      <c r="S8" s="130"/>
      <c r="T8" s="130"/>
      <c r="U8" s="130"/>
      <c r="V8" s="130"/>
      <c r="W8" s="130"/>
      <c r="X8" s="130"/>
      <c r="Y8" s="130"/>
      <c r="Z8" s="130"/>
      <c r="AA8" s="130"/>
      <c r="AB8" s="130"/>
      <c r="AC8" s="130"/>
      <c r="AD8" s="130"/>
      <c r="AE8" s="130"/>
      <c r="AG8" s="132"/>
      <c r="AH8" s="133" t="str">
        <f>IF($AJ$17="Y",$AJ$29,IF($AJ$16="Y",$AJ$29,IF($AO$17&gt;0,$AJ$29,IF($W$18&gt;274,$AJ$29,IF(AND($AC$21&gt;300,$AC$21&lt;=400),$AJ$29,IF($AC$21&gt;400,$AJ$29,""))))))</f>
        <v/>
      </c>
      <c r="AI8" s="132" t="e">
        <f t="array" ref="AI8">INDEX($AH$8:$AH$11, SMALL(IF((($AH$8:$AH$11)=""), "", ROW($AH$8:$AH$11)-MIN(ROW($AH$8:$AH$11))+1), ROW($A$1)))</f>
        <v>#NUM!</v>
      </c>
      <c r="AJ8" s="132"/>
      <c r="AK8" s="132"/>
      <c r="AL8" s="132"/>
      <c r="AM8" s="132"/>
      <c r="AN8" s="132"/>
      <c r="AO8" s="132"/>
      <c r="AP8" s="130"/>
    </row>
    <row r="9" spans="2:42" ht="12.75" customHeight="1" x14ac:dyDescent="0.2">
      <c r="B9" s="67"/>
      <c r="C9" s="67"/>
      <c r="D9" s="67"/>
      <c r="E9" s="130"/>
      <c r="F9" s="53"/>
      <c r="G9" s="53" t="s">
        <v>7</v>
      </c>
      <c r="H9" s="167"/>
      <c r="I9" s="167"/>
      <c r="J9" s="167"/>
      <c r="K9" s="57">
        <v>0</v>
      </c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  <c r="Z9" s="130"/>
      <c r="AA9" s="130"/>
      <c r="AB9" s="130"/>
      <c r="AC9" s="130"/>
      <c r="AD9" s="130"/>
      <c r="AE9" s="130"/>
      <c r="AG9" s="132"/>
      <c r="AH9" s="132"/>
      <c r="AI9" s="132" t="e">
        <f t="array" ref="AI9">INDEX($AH$8:$AH$11, SMALL(IF((($AH$8:$AH$11)=""), "", ROW($AH$8:$AH$11)-MIN(ROW($AH$8:$AH$11))+1), ROW($A$2)))</f>
        <v>#NUM!</v>
      </c>
      <c r="AJ9" s="132"/>
      <c r="AK9" s="132"/>
      <c r="AL9" s="132"/>
      <c r="AM9" s="132"/>
      <c r="AN9" s="132"/>
      <c r="AO9" s="132"/>
      <c r="AP9" s="130"/>
    </row>
    <row r="10" spans="2:42" ht="12.75" customHeight="1" x14ac:dyDescent="0.2">
      <c r="B10" s="67"/>
      <c r="C10" s="67"/>
      <c r="D10" s="67"/>
      <c r="E10" s="57"/>
      <c r="F10" s="53"/>
      <c r="G10" s="53" t="s">
        <v>8</v>
      </c>
      <c r="H10" s="167"/>
      <c r="I10" s="167"/>
      <c r="J10" s="167"/>
      <c r="K10" s="57">
        <v>0</v>
      </c>
      <c r="L10" s="250"/>
      <c r="M10" s="130"/>
      <c r="N10" s="130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  <c r="AA10" s="130"/>
      <c r="AB10" s="130"/>
      <c r="AC10" s="130"/>
      <c r="AD10" s="130"/>
      <c r="AE10" s="130"/>
      <c r="AG10" s="132"/>
      <c r="AH10" s="132" t="str">
        <f>IF($AC$21&gt;400,$AJ$30,"")</f>
        <v/>
      </c>
      <c r="AI10" s="132" t="e">
        <f t="array" ref="AI10">INDEX($AH$8:$AH$11, SMALL(IF((($AH$8:$AH$11)=""), "", ROW($AH$8:$AH$11)-MIN(ROW($AH$8:$AH$11))+1), ROW($A$3)))</f>
        <v>#NUM!</v>
      </c>
      <c r="AJ10" s="132"/>
      <c r="AK10" s="132"/>
      <c r="AL10" s="132"/>
      <c r="AM10" s="132"/>
      <c r="AN10" s="132"/>
      <c r="AO10" s="132"/>
      <c r="AP10" s="130"/>
    </row>
    <row r="11" spans="2:42" ht="12.75" customHeight="1" x14ac:dyDescent="0.2">
      <c r="B11" s="130"/>
      <c r="C11" s="130"/>
      <c r="D11" s="130"/>
      <c r="E11" s="130"/>
      <c r="F11" s="130"/>
      <c r="G11" s="167"/>
      <c r="H11" s="167"/>
      <c r="I11" s="167"/>
      <c r="J11" s="167"/>
      <c r="K11" s="57" t="s">
        <v>9</v>
      </c>
      <c r="L11" s="130"/>
      <c r="M11" s="57" t="s">
        <v>10</v>
      </c>
      <c r="N11" s="130"/>
      <c r="O11" s="130"/>
      <c r="P11" s="130"/>
      <c r="Q11" s="130"/>
      <c r="R11" s="130"/>
      <c r="S11" s="130"/>
      <c r="T11" s="130"/>
      <c r="U11" s="130"/>
      <c r="V11" s="130"/>
      <c r="W11" s="130"/>
      <c r="X11" s="130"/>
      <c r="Y11" s="130"/>
      <c r="Z11" s="130"/>
      <c r="AA11" s="130"/>
      <c r="AB11" s="130"/>
      <c r="AC11" s="130"/>
      <c r="AD11" s="130"/>
      <c r="AE11" s="130"/>
      <c r="AG11" s="132"/>
      <c r="AH11" s="132" t="str">
        <f>IF($AC$21&gt;400,$AJ$31,IF($W$18&gt;274,$AJ$31,IF($AJ$17="Y",$AJ$31,IF(AND($AC$21&gt;300,$AC$21&lt;=400),$AJ$30,IF($AJ$16="Y",$AJ$32,IF($AO$17&gt;0,$AJ$32,""))))))</f>
        <v/>
      </c>
      <c r="AI11" s="132" t="e">
        <f t="array" ref="AI11">INDEX($AH$8:$AH$11, SMALL(IF((($AH$8:$AH$11)=""), "", ROW($AH$8:$AH$11)-MIN(ROW($AH$8:$AH$11))+1), ROW($A$4)))</f>
        <v>#NUM!</v>
      </c>
      <c r="AJ11" s="132"/>
      <c r="AK11" s="132"/>
      <c r="AL11" s="132"/>
      <c r="AM11" s="132"/>
      <c r="AN11" s="132"/>
      <c r="AO11" s="132"/>
      <c r="AP11" s="130"/>
    </row>
    <row r="12" spans="2:42" ht="12.75" customHeight="1" x14ac:dyDescent="0.2">
      <c r="B12" s="130"/>
      <c r="C12" s="130"/>
      <c r="D12" s="130"/>
      <c r="E12" s="130"/>
      <c r="F12" s="208" t="s">
        <v>11</v>
      </c>
      <c r="G12" s="167"/>
      <c r="H12" s="167"/>
      <c r="I12" s="167"/>
      <c r="J12" s="167"/>
      <c r="K12" s="234">
        <v>0</v>
      </c>
      <c r="L12" s="130"/>
      <c r="M12" s="234">
        <v>0</v>
      </c>
      <c r="N12" s="130"/>
      <c r="O12" s="130"/>
      <c r="P12" s="130"/>
      <c r="Q12" s="130"/>
      <c r="R12" s="130"/>
      <c r="S12" s="130"/>
      <c r="T12" s="130"/>
      <c r="U12" s="130"/>
      <c r="V12" s="130"/>
      <c r="W12" s="130"/>
      <c r="X12" s="130"/>
      <c r="Y12" s="130"/>
      <c r="Z12" s="130"/>
      <c r="AA12" s="130"/>
      <c r="AB12" s="130"/>
      <c r="AC12" s="130"/>
      <c r="AD12" s="130"/>
      <c r="AE12" s="130"/>
      <c r="AG12" s="132"/>
      <c r="AI12" s="132"/>
      <c r="AJ12" s="132"/>
      <c r="AK12" s="132"/>
      <c r="AL12" s="132"/>
      <c r="AM12" s="132"/>
      <c r="AN12" s="132"/>
      <c r="AO12" s="132"/>
      <c r="AP12" s="130"/>
    </row>
    <row r="13" spans="2:42" ht="12.75" customHeight="1" x14ac:dyDescent="0.2">
      <c r="B13" s="130"/>
      <c r="C13" s="130"/>
      <c r="D13" s="130"/>
      <c r="E13" s="130"/>
      <c r="F13" s="130"/>
      <c r="G13" s="167"/>
      <c r="H13" s="167"/>
      <c r="I13" s="167"/>
      <c r="J13" s="167"/>
      <c r="K13" s="130"/>
      <c r="L13" s="130"/>
      <c r="M13" s="130"/>
      <c r="N13" s="130"/>
      <c r="O13" s="130"/>
      <c r="P13" s="130"/>
      <c r="Q13" s="130"/>
      <c r="R13" s="130"/>
      <c r="S13" s="130"/>
      <c r="T13" s="130"/>
      <c r="U13" s="130"/>
      <c r="V13" s="130"/>
      <c r="W13" s="130"/>
      <c r="X13" s="130"/>
      <c r="Y13" s="130"/>
      <c r="Z13" s="130"/>
      <c r="AA13" s="130"/>
      <c r="AB13" s="130"/>
      <c r="AC13" s="130"/>
      <c r="AD13" s="130"/>
      <c r="AE13" s="130"/>
      <c r="AG13" s="132"/>
      <c r="AH13" s="132"/>
      <c r="AI13" s="132"/>
      <c r="AJ13" s="132"/>
      <c r="AK13" s="132"/>
      <c r="AL13" s="132"/>
      <c r="AM13" s="132"/>
      <c r="AN13" s="132"/>
      <c r="AO13" s="132"/>
      <c r="AP13" s="130"/>
    </row>
    <row r="14" spans="2:42" ht="12.75" customHeight="1" x14ac:dyDescent="0.2">
      <c r="B14" s="235"/>
      <c r="C14" s="254" t="s">
        <v>12</v>
      </c>
      <c r="D14" s="251" t="s">
        <v>13</v>
      </c>
      <c r="E14" s="251" t="s">
        <v>14</v>
      </c>
      <c r="F14" s="251" t="s">
        <v>15</v>
      </c>
      <c r="G14" s="251" t="s">
        <v>16</v>
      </c>
      <c r="H14" s="251" t="s">
        <v>17</v>
      </c>
      <c r="I14" s="167"/>
      <c r="J14" s="251" t="s">
        <v>18</v>
      </c>
      <c r="K14" s="251" t="s">
        <v>19</v>
      </c>
      <c r="L14" s="251" t="s">
        <v>20</v>
      </c>
      <c r="M14" s="251" t="s">
        <v>21</v>
      </c>
      <c r="N14" s="251" t="s">
        <v>22</v>
      </c>
      <c r="O14" s="251" t="s">
        <v>23</v>
      </c>
      <c r="P14" s="251" t="s">
        <v>24</v>
      </c>
      <c r="Q14" s="195" t="s">
        <v>25</v>
      </c>
      <c r="R14" s="130"/>
      <c r="S14" s="130"/>
      <c r="T14" s="282" t="s">
        <v>26</v>
      </c>
      <c r="U14" s="283"/>
      <c r="V14" s="283"/>
      <c r="W14" s="283"/>
      <c r="X14" s="283"/>
      <c r="Y14" s="283"/>
      <c r="Z14" s="283"/>
      <c r="AA14" s="283"/>
      <c r="AB14" s="283"/>
      <c r="AC14" s="283"/>
      <c r="AD14" s="283"/>
      <c r="AE14" s="283"/>
      <c r="AF14" s="284"/>
      <c r="AG14" s="132"/>
      <c r="AH14" s="132"/>
      <c r="AI14" s="132"/>
      <c r="AJ14" s="134"/>
      <c r="AK14" s="134"/>
      <c r="AL14" s="134"/>
      <c r="AM14" s="134"/>
      <c r="AN14" s="134"/>
      <c r="AO14" s="132"/>
      <c r="AP14" s="132"/>
    </row>
    <row r="15" spans="2:42" ht="11.25" customHeight="1" x14ac:dyDescent="0.2">
      <c r="B15" s="58" t="s">
        <v>27</v>
      </c>
      <c r="C15" s="59" t="s">
        <v>28</v>
      </c>
      <c r="D15" s="146">
        <f>'ex pl'!G8*(1-'EXPRESS 9'!$K$6)+'ex pl'!G8*(1-'EXPRESS 9'!$K$6)*$K$12</f>
        <v>793.95</v>
      </c>
      <c r="E15" s="146">
        <f>'ex pl'!H8*(1-'EXPRESS 9'!$K$6)+'ex pl'!H8*(1-'EXPRESS 9'!$K$6)*$K$12</f>
        <v>814.15</v>
      </c>
      <c r="F15" s="146">
        <f>'ex pl'!I8*(1-'EXPRESS 9'!$K$6)+'ex pl'!I8*(1-'EXPRESS 9'!$K$6)*$K$12</f>
        <v>846.8</v>
      </c>
      <c r="G15" s="146">
        <f>'ex pl'!J8*(1-'EXPRESS 9'!$K$6)+'ex pl'!J8*(1-'EXPRESS 9'!$K$6)*$K$12</f>
        <v>850.55</v>
      </c>
      <c r="H15" s="146">
        <f>'ex pl'!E8*(1-'EXPRESS 9'!$K$6)+'ex pl'!K8*(1-'EXPRESS 9'!$K$6)*$K$12</f>
        <v>812.65</v>
      </c>
      <c r="I15" s="167"/>
      <c r="J15" s="146">
        <f>'ex pl'!F8*(1-'EXPRESS 9'!$K$8)+'ex pl'!F8*(1-'EXPRESS 9'!$K$8)*$M$12</f>
        <v>812.65</v>
      </c>
      <c r="K15" s="146">
        <f>'ex pl'!K8*(1-'EXPRESS 9'!$K$8)+'ex pl'!K8*(1-'EXPRESS 9'!$K$8)*$M$12</f>
        <v>852.95</v>
      </c>
      <c r="L15" s="146">
        <f>'ex pl'!L8*(1-'EXPRESS 9'!$K$8)+'ex pl'!L8*(1-'EXPRESS 9'!$K$8)*$M$12</f>
        <v>877.85</v>
      </c>
      <c r="M15" s="146">
        <f>'ex pl'!M8*(1-'EXPRESS 9'!$K$8)+'ex pl'!M8*(1-'EXPRESS 9'!$K$8)*$M$12</f>
        <v>940.85</v>
      </c>
      <c r="N15" s="146">
        <f>'ex pl'!N8*(1-'EXPRESS 9'!$K$8)+'ex pl'!N8*(1-'EXPRESS 9'!$K$8)*$M$12</f>
        <v>961.4</v>
      </c>
      <c r="O15" s="146">
        <f>'ex pl'!O8*(1-'EXPRESS 9'!$K$8)+'ex pl'!O8*(1-'EXPRESS 9'!$K$8)*$M$12</f>
        <v>962.65</v>
      </c>
      <c r="P15" s="146">
        <f>'ex pl'!P8*(1-'EXPRESS 9'!$K$8)+'ex pl'!P8*(1-'EXPRESS 9'!$K$8)*$M$12</f>
        <v>1068.95</v>
      </c>
      <c r="Q15" s="146">
        <f>'ex pl'!Q8*(1-'EXPRESS 9'!$K$8)+'ex pl'!Q8*(1-'EXPRESS 9'!$K$8)*$M$12</f>
        <v>1073.0999999999999</v>
      </c>
      <c r="R15" s="130"/>
      <c r="S15" s="130"/>
      <c r="T15" s="285"/>
      <c r="U15" s="286"/>
      <c r="V15" s="286"/>
      <c r="W15" s="286"/>
      <c r="X15" s="286"/>
      <c r="Y15" s="286"/>
      <c r="Z15" s="286"/>
      <c r="AA15" s="286"/>
      <c r="AB15" s="286"/>
      <c r="AC15" s="286"/>
      <c r="AD15" s="286"/>
      <c r="AE15" s="286"/>
      <c r="AF15" s="287"/>
      <c r="AG15" s="132"/>
      <c r="AH15" s="135"/>
      <c r="AI15" s="213" t="s">
        <v>12</v>
      </c>
      <c r="AJ15" s="214"/>
      <c r="AK15" s="213" t="s">
        <v>29</v>
      </c>
      <c r="AL15" s="215"/>
      <c r="AM15" s="215"/>
      <c r="AN15" s="214"/>
      <c r="AO15" s="132">
        <f>COUNTIF(AL16:AN16,"Y")</f>
        <v>0</v>
      </c>
      <c r="AP15" s="132"/>
    </row>
    <row r="16" spans="2:42" ht="12.75" customHeight="1" x14ac:dyDescent="0.2">
      <c r="B16" s="58"/>
      <c r="C16" s="61"/>
      <c r="D16" s="255"/>
      <c r="E16" s="255"/>
      <c r="F16" s="255"/>
      <c r="G16" s="255"/>
      <c r="H16" s="255"/>
      <c r="I16" s="167"/>
      <c r="J16" s="255"/>
      <c r="K16" s="256"/>
      <c r="L16" s="256"/>
      <c r="M16" s="255"/>
      <c r="N16" s="255"/>
      <c r="O16" s="255"/>
      <c r="P16" s="255"/>
      <c r="Q16" s="199"/>
      <c r="R16" s="130"/>
      <c r="S16" s="130"/>
      <c r="T16" s="288" t="s">
        <v>12</v>
      </c>
      <c r="U16" s="289"/>
      <c r="V16" s="290"/>
      <c r="W16" s="294" t="s">
        <v>30</v>
      </c>
      <c r="X16" s="295"/>
      <c r="Y16" s="295"/>
      <c r="Z16" s="296"/>
      <c r="AA16" s="294" t="s">
        <v>31</v>
      </c>
      <c r="AB16" s="295"/>
      <c r="AC16" s="296"/>
      <c r="AD16" s="294" t="s">
        <v>32</v>
      </c>
      <c r="AE16" s="295"/>
      <c r="AF16" s="297"/>
      <c r="AG16" s="132"/>
      <c r="AH16" s="135"/>
      <c r="AI16" s="136" t="s">
        <v>33</v>
      </c>
      <c r="AJ16" s="137" t="str">
        <f>IF(AND($T$18&gt;25,$T$18&lt;=70),"Y","N")</f>
        <v>N</v>
      </c>
      <c r="AK16" s="137" t="s">
        <v>34</v>
      </c>
      <c r="AL16" s="132" t="str">
        <f>IF($W$18&gt;100,"Y","N")</f>
        <v>N</v>
      </c>
      <c r="AM16" s="132" t="str">
        <f>IF($AA$18&gt;100,"Y","N")</f>
        <v>N</v>
      </c>
      <c r="AN16" s="136" t="str">
        <f>IF($AD$18&gt;100,"Y","N")</f>
        <v>N</v>
      </c>
      <c r="AO16" s="138">
        <f>COUNTIF(AM17:AN17,"Y")</f>
        <v>0</v>
      </c>
      <c r="AP16" s="132">
        <f>IF(AL16="Y",1,0)</f>
        <v>0</v>
      </c>
    </row>
    <row r="17" spans="2:42" ht="12.75" customHeight="1" x14ac:dyDescent="0.2">
      <c r="B17" s="58" t="s">
        <v>35</v>
      </c>
      <c r="C17" s="59">
        <v>0.5</v>
      </c>
      <c r="D17" s="146">
        <f>'ex pl'!G9*(1-'EXPRESS 9'!$K$7)+'ex pl'!G9*(1-'EXPRESS 9'!$K$7)*$K$12</f>
        <v>964.4</v>
      </c>
      <c r="E17" s="146">
        <f>'ex pl'!H9*(1-'EXPRESS 9'!$K$7)+'ex pl'!H9*(1-'EXPRESS 9'!$K$7)*$K$12</f>
        <v>1002</v>
      </c>
      <c r="F17" s="146">
        <f>'ex pl'!I9*(1-'EXPRESS 9'!$K$7)+'ex pl'!I9*(1-'EXPRESS 9'!$K$7)*$K$12</f>
        <v>1002.05</v>
      </c>
      <c r="G17" s="146">
        <f>'ex pl'!J9*(1-'EXPRESS 9'!$K$7)+'ex pl'!J9*(1-'EXPRESS 9'!$K$7)*$K$12</f>
        <v>1015.45</v>
      </c>
      <c r="H17" s="146">
        <f>'ex pl'!E9*(1-'EXPRESS 9'!$K$7)+'ex pl'!E9*(1-'EXPRESS 9'!$K$7)*$K$12</f>
        <v>1000.15</v>
      </c>
      <c r="I17" s="167"/>
      <c r="J17" s="146">
        <f>'ex pl'!F9*(1-'EXPRESS 9'!$K$9)+'ex pl'!F9*(1-'EXPRESS 9'!$K$9)*$M$12</f>
        <v>1000.15</v>
      </c>
      <c r="K17" s="146">
        <f>'ex pl'!K9*(1-'EXPRESS 9'!$K$9)+'ex pl'!K9*(1-'EXPRESS 9'!$K$9)*$M$12</f>
        <v>984.85</v>
      </c>
      <c r="L17" s="146">
        <f>'ex pl'!L9*(1-'EXPRESS 9'!$K$9)+'ex pl'!L9*(1-'EXPRESS 9'!$K$9)*$M$12</f>
        <v>998.1</v>
      </c>
      <c r="M17" s="146">
        <f>'ex pl'!M9*(1-'EXPRESS 9'!$K$9)+'ex pl'!M9*(1-'EXPRESS 9'!$K$9)*$M$12</f>
        <v>1045.45</v>
      </c>
      <c r="N17" s="146">
        <f>'ex pl'!N9*(1-'EXPRESS 9'!$K$9)+'ex pl'!N9*(1-'EXPRESS 9'!$K$9)*$M$12</f>
        <v>1067.0999999999999</v>
      </c>
      <c r="O17" s="146">
        <f>'ex pl'!O9*(1-'EXPRESS 9'!$K$9)+'ex pl'!O9*(1-'EXPRESS 9'!$K$9)*$M$12</f>
        <v>1067.95</v>
      </c>
      <c r="P17" s="146">
        <f>'ex pl'!P9*(1-'EXPRESS 9'!$K$9)+'ex pl'!P9*(1-'EXPRESS 9'!$K$9)*$M$12</f>
        <v>1168.1500000000001</v>
      </c>
      <c r="Q17" s="146">
        <f>'ex pl'!Q9*(1-'EXPRESS 9'!$K$9)+'ex pl'!Q9*(1-'EXPRESS 9'!$K$9)*$M$12</f>
        <v>1174.6500000000001</v>
      </c>
      <c r="R17" s="130"/>
      <c r="S17" s="130"/>
      <c r="T17" s="170"/>
      <c r="U17" s="130"/>
      <c r="V17" s="130"/>
      <c r="W17" s="167"/>
      <c r="X17" s="167"/>
      <c r="Y17" s="167"/>
      <c r="Z17" s="167"/>
      <c r="AA17" s="167"/>
      <c r="AB17" s="167"/>
      <c r="AC17" s="167"/>
      <c r="AD17" s="167"/>
      <c r="AE17" s="167"/>
      <c r="AF17" s="173"/>
      <c r="AG17" s="132"/>
      <c r="AH17" s="135"/>
      <c r="AI17" s="139" t="s">
        <v>36</v>
      </c>
      <c r="AJ17" s="139" t="str">
        <f>IF($T$18&gt;70,"Y","N")</f>
        <v>N</v>
      </c>
      <c r="AK17" s="139" t="s">
        <v>37</v>
      </c>
      <c r="AL17" s="134" t="str">
        <f>IF($W$18&gt;76,"Y","N")</f>
        <v>N</v>
      </c>
      <c r="AM17" s="134" t="str">
        <f>IF($AA$18&gt;76,"Y","N")</f>
        <v>N</v>
      </c>
      <c r="AN17" s="134" t="str">
        <f>IF($AD$18&gt;76,"Y","N")</f>
        <v>N</v>
      </c>
      <c r="AO17" s="140">
        <f>SUM(AO16,AP16)</f>
        <v>0</v>
      </c>
      <c r="AP17" s="138"/>
    </row>
    <row r="18" spans="2:42" ht="12.75" customHeight="1" x14ac:dyDescent="0.2">
      <c r="B18" s="58"/>
      <c r="C18" s="59">
        <v>1</v>
      </c>
      <c r="D18" s="146">
        <f>'ex pl'!G10*(1-'EXPRESS 9'!$K$7)+'ex pl'!G10*(1-'EXPRESS 9'!$K$7)*$K$12</f>
        <v>1074.05</v>
      </c>
      <c r="E18" s="146">
        <f>'ex pl'!H10*(1-'EXPRESS 9'!$K$7)+'ex pl'!H10*(1-'EXPRESS 9'!$K$7)*$K$12</f>
        <v>1116.7</v>
      </c>
      <c r="F18" s="146">
        <f>'ex pl'!I10*(1-'EXPRESS 9'!$K$7)+'ex pl'!I10*(1-'EXPRESS 9'!$K$7)*$K$12</f>
        <v>1118.5999999999999</v>
      </c>
      <c r="G18" s="146">
        <f>'ex pl'!J10*(1-'EXPRESS 9'!$K$7)+'ex pl'!J10*(1-'EXPRESS 9'!$K$7)*$K$12</f>
        <v>1165.1500000000001</v>
      </c>
      <c r="H18" s="146">
        <f>'ex pl'!E10*(1-'EXPRESS 9'!$K$7)+'ex pl'!E10*(1-'EXPRESS 9'!$K$7)*$K$12</f>
        <v>1114.5999999999999</v>
      </c>
      <c r="I18" s="167"/>
      <c r="J18" s="146">
        <f>'ex pl'!F10*(1-'EXPRESS 9'!$K$9)+'ex pl'!F10*(1-'EXPRESS 9'!$K$9)*$M$12</f>
        <v>1114.5999999999999</v>
      </c>
      <c r="K18" s="146">
        <f>'ex pl'!K10*(1-'EXPRESS 9'!$K$9)+'ex pl'!K10*(1-'EXPRESS 9'!$K$9)*$M$12</f>
        <v>1116.75</v>
      </c>
      <c r="L18" s="146">
        <f>'ex pl'!L10*(1-'EXPRESS 9'!$K$9)+'ex pl'!L10*(1-'EXPRESS 9'!$K$9)*$M$12</f>
        <v>1131.7</v>
      </c>
      <c r="M18" s="146">
        <f>'ex pl'!M10*(1-'EXPRESS 9'!$K$9)+'ex pl'!M10*(1-'EXPRESS 9'!$K$9)*$M$12</f>
        <v>1197.2</v>
      </c>
      <c r="N18" s="146">
        <f>'ex pl'!N10*(1-'EXPRESS 9'!$K$9)+'ex pl'!N10*(1-'EXPRESS 9'!$K$9)*$M$12</f>
        <v>1246.25</v>
      </c>
      <c r="O18" s="146">
        <f>'ex pl'!O10*(1-'EXPRESS 9'!$K$9)+'ex pl'!O10*(1-'EXPRESS 9'!$K$9)*$M$12</f>
        <v>1249.2</v>
      </c>
      <c r="P18" s="146">
        <f>'ex pl'!P10*(1-'EXPRESS 9'!$K$9)+'ex pl'!P10*(1-'EXPRESS 9'!$K$9)*$M$12</f>
        <v>1366.7</v>
      </c>
      <c r="Q18" s="146">
        <f>'ex pl'!Q10*(1-'EXPRESS 9'!$K$9)+'ex pl'!Q10*(1-'EXPRESS 9'!$K$9)*$M$12</f>
        <v>1389.5</v>
      </c>
      <c r="R18" s="130"/>
      <c r="S18" s="130"/>
      <c r="T18" s="291"/>
      <c r="U18" s="292"/>
      <c r="V18" s="293"/>
      <c r="W18" s="298"/>
      <c r="X18" s="292"/>
      <c r="Y18" s="292"/>
      <c r="Z18" s="293"/>
      <c r="AA18" s="298"/>
      <c r="AB18" s="292"/>
      <c r="AC18" s="293"/>
      <c r="AD18" s="298"/>
      <c r="AE18" s="292"/>
      <c r="AF18" s="299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</row>
    <row r="19" spans="2:42" ht="12.75" customHeight="1" x14ac:dyDescent="0.2">
      <c r="B19" s="58"/>
      <c r="C19" s="59">
        <v>1.5</v>
      </c>
      <c r="D19" s="146">
        <f>'ex pl'!G11*(1-'EXPRESS 9'!$K$7)+'ex pl'!G11*(1-'EXPRESS 9'!$K$7)*$K$12</f>
        <v>1183.6500000000001</v>
      </c>
      <c r="E19" s="146">
        <f>'ex pl'!H11*(1-'EXPRESS 9'!$K$7)+'ex pl'!H11*(1-'EXPRESS 9'!$K$7)*$K$12</f>
        <v>1248.45</v>
      </c>
      <c r="F19" s="146">
        <f>'ex pl'!I11*(1-'EXPRESS 9'!$K$7)+'ex pl'!I11*(1-'EXPRESS 9'!$K$7)*$K$12</f>
        <v>1254.2</v>
      </c>
      <c r="G19" s="146">
        <f>'ex pl'!J11*(1-'EXPRESS 9'!$K$7)+'ex pl'!J11*(1-'EXPRESS 9'!$K$7)*$K$12</f>
        <v>1314.6</v>
      </c>
      <c r="H19" s="146">
        <f>'ex pl'!E11*(1-'EXPRESS 9'!$K$7)+'ex pl'!E11*(1-'EXPRESS 9'!$K$7)*$K$12</f>
        <v>1246.1500000000001</v>
      </c>
      <c r="I19" s="167"/>
      <c r="J19" s="146">
        <f>'ex pl'!F11*(1-'EXPRESS 9'!$K$9)+'ex pl'!F11*(1-'EXPRESS 9'!$K$9)*$M$12</f>
        <v>1246.1500000000001</v>
      </c>
      <c r="K19" s="146">
        <f>'ex pl'!K11*(1-'EXPRESS 9'!$K$9)+'ex pl'!K11*(1-'EXPRESS 9'!$K$9)*$M$12</f>
        <v>1250.8499999999999</v>
      </c>
      <c r="L19" s="146">
        <f>'ex pl'!L11*(1-'EXPRESS 9'!$K$9)+'ex pl'!L11*(1-'EXPRESS 9'!$K$9)*$M$12</f>
        <v>1267.55</v>
      </c>
      <c r="M19" s="146">
        <f>'ex pl'!M11*(1-'EXPRESS 9'!$K$9)+'ex pl'!M11*(1-'EXPRESS 9'!$K$9)*$M$12</f>
        <v>1348.25</v>
      </c>
      <c r="N19" s="146">
        <f>'ex pl'!N11*(1-'EXPRESS 9'!$K$9)+'ex pl'!N11*(1-'EXPRESS 9'!$K$9)*$M$12</f>
        <v>1395.9</v>
      </c>
      <c r="O19" s="146">
        <f>'ex pl'!O11*(1-'EXPRESS 9'!$K$9)+'ex pl'!O11*(1-'EXPRESS 9'!$K$9)*$M$12</f>
        <v>1430.7</v>
      </c>
      <c r="P19" s="146">
        <f>'ex pl'!P11*(1-'EXPRESS 9'!$K$9)+'ex pl'!P11*(1-'EXPRESS 9'!$K$9)*$M$12</f>
        <v>1565.5</v>
      </c>
      <c r="Q19" s="146">
        <f>'ex pl'!Q11*(1-'EXPRESS 9'!$K$9)+'ex pl'!Q11*(1-'EXPRESS 9'!$K$9)*$M$12</f>
        <v>1604.7</v>
      </c>
      <c r="R19" s="130"/>
      <c r="S19" s="130"/>
      <c r="T19" s="276" t="s">
        <v>38</v>
      </c>
      <c r="U19" s="277"/>
      <c r="V19" s="277"/>
      <c r="W19" s="168"/>
      <c r="X19" s="278" t="s">
        <v>39</v>
      </c>
      <c r="Y19" s="278"/>
      <c r="Z19" s="278"/>
      <c r="AA19" s="278" t="s">
        <v>39</v>
      </c>
      <c r="AB19" s="278"/>
      <c r="AC19" s="278"/>
      <c r="AD19" s="278" t="s">
        <v>40</v>
      </c>
      <c r="AE19" s="278"/>
      <c r="AF19" s="279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</row>
    <row r="20" spans="2:42" ht="12.75" customHeight="1" x14ac:dyDescent="0.2">
      <c r="B20" s="58"/>
      <c r="C20" s="59">
        <v>2</v>
      </c>
      <c r="D20" s="146">
        <f>'ex pl'!G12*(1-'EXPRESS 9'!$K$7)+'ex pl'!G12*(1-'EXPRESS 9'!$K$7)*$K$12</f>
        <v>1295.1500000000001</v>
      </c>
      <c r="E20" s="146">
        <f>'ex pl'!H12*(1-'EXPRESS 9'!$K$7)+'ex pl'!H12*(1-'EXPRESS 9'!$K$7)*$K$12</f>
        <v>1380.35</v>
      </c>
      <c r="F20" s="146">
        <f>'ex pl'!I12*(1-'EXPRESS 9'!$K$7)+'ex pl'!I12*(1-'EXPRESS 9'!$K$7)*$K$12</f>
        <v>1390</v>
      </c>
      <c r="G20" s="146">
        <f>'ex pl'!J12*(1-'EXPRESS 9'!$K$7)+'ex pl'!J12*(1-'EXPRESS 9'!$K$7)*$K$12</f>
        <v>1468.7</v>
      </c>
      <c r="H20" s="146">
        <f>'ex pl'!E12*(1-'EXPRESS 9'!$K$7)+'ex pl'!E12*(1-'EXPRESS 9'!$K$7)*$K$12</f>
        <v>1377.75</v>
      </c>
      <c r="I20" s="167"/>
      <c r="J20" s="146">
        <f>'ex pl'!F12*(1-'EXPRESS 9'!$K$9)+'ex pl'!F12*(1-'EXPRESS 9'!$K$9)*$M$12</f>
        <v>1377.75</v>
      </c>
      <c r="K20" s="146">
        <f>'ex pl'!K12*(1-'EXPRESS 9'!$K$9)+'ex pl'!K12*(1-'EXPRESS 9'!$K$9)*$M$12</f>
        <v>1384.65</v>
      </c>
      <c r="L20" s="146">
        <f>'ex pl'!L12*(1-'EXPRESS 9'!$K$9)+'ex pl'!L12*(1-'EXPRESS 9'!$K$9)*$M$12</f>
        <v>1403.25</v>
      </c>
      <c r="M20" s="146">
        <f>'ex pl'!M12*(1-'EXPRESS 9'!$K$9)+'ex pl'!M12*(1-'EXPRESS 9'!$K$9)*$M$12</f>
        <v>1497.15</v>
      </c>
      <c r="N20" s="146">
        <f>'ex pl'!N12*(1-'EXPRESS 9'!$K$9)+'ex pl'!N12*(1-'EXPRESS 9'!$K$9)*$M$12</f>
        <v>1546.85</v>
      </c>
      <c r="O20" s="146">
        <f>'ex pl'!O12*(1-'EXPRESS 9'!$K$9)+'ex pl'!O12*(1-'EXPRESS 9'!$K$9)*$M$12</f>
        <v>1611.8</v>
      </c>
      <c r="P20" s="146">
        <f>'ex pl'!P12*(1-'EXPRESS 9'!$K$9)+'ex pl'!P12*(1-'EXPRESS 9'!$K$9)*$M$12</f>
        <v>1766.2</v>
      </c>
      <c r="Q20" s="146">
        <f>'ex pl'!Q12*(1-'EXPRESS 9'!$K$9)+'ex pl'!Q12*(1-'EXPRESS 9'!$K$9)*$M$12</f>
        <v>1819.85</v>
      </c>
      <c r="R20" s="130"/>
      <c r="S20" s="130"/>
      <c r="T20" s="280" t="s">
        <v>41</v>
      </c>
      <c r="U20" s="281"/>
      <c r="V20" s="281"/>
      <c r="W20" s="281"/>
      <c r="X20" s="281"/>
      <c r="Y20" s="281"/>
      <c r="Z20" s="281"/>
      <c r="AA20" s="281"/>
      <c r="AB20" s="281"/>
      <c r="AC20" s="212">
        <f>(W18*AA18*AD18)/5000</f>
        <v>0</v>
      </c>
      <c r="AD20" s="212"/>
      <c r="AE20" s="174"/>
      <c r="AF20" s="172" t="s">
        <v>42</v>
      </c>
      <c r="AG20" s="132"/>
      <c r="AH20" s="132"/>
      <c r="AI20" s="132"/>
      <c r="AJ20" s="141"/>
      <c r="AK20" s="132"/>
      <c r="AL20" s="132"/>
      <c r="AM20" s="132"/>
      <c r="AN20" s="132"/>
      <c r="AO20" s="132"/>
      <c r="AP20" s="132"/>
    </row>
    <row r="21" spans="2:42" ht="12.75" customHeight="1" x14ac:dyDescent="0.2">
      <c r="B21" s="58"/>
      <c r="C21" s="59">
        <v>2.5</v>
      </c>
      <c r="D21" s="146">
        <f>'ex pl'!G13*(1-'EXPRESS 9'!$K$7)+'ex pl'!G13*(1-'EXPRESS 9'!$K$7)*$K$12</f>
        <v>1404.9</v>
      </c>
      <c r="E21" s="146">
        <f>'ex pl'!H13*(1-'EXPRESS 9'!$K$7)+'ex pl'!H13*(1-'EXPRESS 9'!$K$7)*$K$12</f>
        <v>1514.25</v>
      </c>
      <c r="F21" s="146">
        <f>'ex pl'!I13*(1-'EXPRESS 9'!$K$7)+'ex pl'!I13*(1-'EXPRESS 9'!$K$7)*$K$12</f>
        <v>1526.2</v>
      </c>
      <c r="G21" s="146">
        <f>'ex pl'!J13*(1-'EXPRESS 9'!$K$7)+'ex pl'!J13*(1-'EXPRESS 9'!$K$7)*$K$12</f>
        <v>1618.2</v>
      </c>
      <c r="H21" s="146">
        <f>'ex pl'!E13*(1-'EXPRESS 9'!$K$7)+'ex pl'!E13*(1-'EXPRESS 9'!$K$7)*$K$12</f>
        <v>1511.35</v>
      </c>
      <c r="I21" s="167"/>
      <c r="J21" s="146">
        <f>'ex pl'!F13*(1-'EXPRESS 9'!$K$9)+'ex pl'!F13*(1-'EXPRESS 9'!$K$9)*$M$12</f>
        <v>1511.35</v>
      </c>
      <c r="K21" s="146">
        <f>'ex pl'!K13*(1-'EXPRESS 9'!$K$9)+'ex pl'!K13*(1-'EXPRESS 9'!$K$9)*$M$12</f>
        <v>1518.5</v>
      </c>
      <c r="L21" s="146">
        <f>'ex pl'!L13*(1-'EXPRESS 9'!$K$9)+'ex pl'!L13*(1-'EXPRESS 9'!$K$9)*$M$12</f>
        <v>1539</v>
      </c>
      <c r="M21" s="146">
        <f>'ex pl'!M13*(1-'EXPRESS 9'!$K$9)+'ex pl'!M13*(1-'EXPRESS 9'!$K$9)*$M$12</f>
        <v>1648.35</v>
      </c>
      <c r="N21" s="146">
        <f>'ex pl'!N13*(1-'EXPRESS 9'!$K$9)+'ex pl'!N13*(1-'EXPRESS 9'!$K$9)*$M$12</f>
        <v>1695.85</v>
      </c>
      <c r="O21" s="146">
        <f>'ex pl'!O13*(1-'EXPRESS 9'!$K$9)+'ex pl'!O13*(1-'EXPRESS 9'!$K$9)*$M$12</f>
        <v>1795.35</v>
      </c>
      <c r="P21" s="146">
        <f>'ex pl'!P13*(1-'EXPRESS 9'!$K$9)+'ex pl'!P13*(1-'EXPRESS 9'!$K$9)*$M$12</f>
        <v>1964.8</v>
      </c>
      <c r="Q21" s="146">
        <f>'ex pl'!Q13*(1-'EXPRESS 9'!$K$9)+'ex pl'!Q13*(1-'EXPRESS 9'!$K$9)*$M$12</f>
        <v>2032.9</v>
      </c>
      <c r="R21" s="130"/>
      <c r="S21" s="130"/>
      <c r="T21" s="274" t="s">
        <v>43</v>
      </c>
      <c r="U21" s="275"/>
      <c r="V21" s="275"/>
      <c r="W21" s="275"/>
      <c r="X21" s="275"/>
      <c r="Y21" s="275"/>
      <c r="Z21" s="275"/>
      <c r="AA21" s="275"/>
      <c r="AB21" s="275"/>
      <c r="AC21" s="211">
        <f>W18+(2*AA18)+(2*AD18)</f>
        <v>0</v>
      </c>
      <c r="AD21" s="211"/>
      <c r="AE21" s="175"/>
      <c r="AF21" s="171" t="s">
        <v>40</v>
      </c>
      <c r="AG21" s="132"/>
      <c r="AH21" s="132"/>
      <c r="AI21" s="132"/>
      <c r="AJ21" s="132"/>
      <c r="AK21" s="132"/>
      <c r="AL21" s="132"/>
      <c r="AM21" s="132"/>
      <c r="AN21" s="132"/>
      <c r="AO21" s="132"/>
      <c r="AP21" s="132"/>
    </row>
    <row r="22" spans="2:42" ht="12.75" customHeight="1" x14ac:dyDescent="0.2">
      <c r="B22" s="58"/>
      <c r="C22" s="60"/>
      <c r="D22" s="255"/>
      <c r="E22" s="255"/>
      <c r="F22" s="255"/>
      <c r="G22" s="255"/>
      <c r="H22" s="255"/>
      <c r="I22" s="167"/>
      <c r="J22" s="255"/>
      <c r="K22" s="256"/>
      <c r="L22" s="256"/>
      <c r="M22" s="255"/>
      <c r="N22" s="255"/>
      <c r="O22" s="255"/>
      <c r="P22" s="255"/>
      <c r="Q22" s="199"/>
      <c r="R22" s="130"/>
      <c r="S22" s="130"/>
      <c r="T22" s="130"/>
      <c r="U22" s="130"/>
      <c r="V22" s="130"/>
      <c r="W22" s="130"/>
      <c r="X22" s="130"/>
      <c r="Y22" s="130"/>
      <c r="Z22" s="130"/>
      <c r="AA22" s="130"/>
      <c r="AB22" s="130"/>
      <c r="AC22" s="130"/>
      <c r="AD22" s="130"/>
      <c r="AE22" s="130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</row>
    <row r="23" spans="2:42" ht="12.6" customHeight="1" x14ac:dyDescent="0.2">
      <c r="B23" s="58" t="s">
        <v>44</v>
      </c>
      <c r="C23" s="59">
        <v>0.5</v>
      </c>
      <c r="D23" s="146">
        <f>'ex pl'!G16*(1-'EXPRESS 9'!$K$7)+'ex pl'!G16*(1-'EXPRESS 9'!$K$7)*$K$12</f>
        <v>964.4</v>
      </c>
      <c r="E23" s="146">
        <f>'ex pl'!H16*(1-'EXPRESS 9'!$K$7)+'ex pl'!H16*(1-'EXPRESS 9'!$K$7)*$K$12</f>
        <v>1002</v>
      </c>
      <c r="F23" s="146">
        <f>'ex pl'!I16*(1-'EXPRESS 9'!$K$7)+'ex pl'!I16*(1-'EXPRESS 9'!$K$7)*$K$12</f>
        <v>1002.05</v>
      </c>
      <c r="G23" s="146">
        <f>'ex pl'!J16*(1-'EXPRESS 9'!$K$7)+'ex pl'!J16*(1-'EXPRESS 9'!$K$7)*$K$12</f>
        <v>1015.45</v>
      </c>
      <c r="H23" s="146">
        <f>'ex pl'!E16*(1-'EXPRESS 9'!$K$7)+'ex pl'!E16*(1-'EXPRESS 9'!$K$7)*$K$12</f>
        <v>1226</v>
      </c>
      <c r="I23" s="167"/>
      <c r="J23" s="146">
        <f>'ex pl'!F16*(1-'EXPRESS 9'!$K$10)+'ex pl'!F16*(1-'EXPRESS 9'!$K$10)*$M$12</f>
        <v>1226</v>
      </c>
      <c r="K23" s="146">
        <f>'ex pl'!K16*(1-'EXPRESS 9'!$K$10)+'ex pl'!K16*(1-'EXPRESS 9'!$K$10)*$M$12</f>
        <v>1135.3499999999999</v>
      </c>
      <c r="L23" s="146">
        <f>'ex pl'!L16*(1-'EXPRESS 9'!$K$10)+'ex pl'!L16*(1-'EXPRESS 9'!$K$10)*$M$12</f>
        <v>1178.3499999999999</v>
      </c>
      <c r="M23" s="146">
        <f>'ex pl'!M16*(1-'EXPRESS 9'!$K$10)+'ex pl'!M16*(1-'EXPRESS 9'!$K$10)*$M$12</f>
        <v>1237.25</v>
      </c>
      <c r="N23" s="146">
        <f>'ex pl'!N16*(1-'EXPRESS 9'!$K$10)+'ex pl'!N16*(1-'EXPRESS 9'!$K$10)*$M$12</f>
        <v>1253.3499999999999</v>
      </c>
      <c r="O23" s="146">
        <f>'ex pl'!O16*(1-'EXPRESS 9'!$K$10)+'ex pl'!O16*(1-'EXPRESS 9'!$K$10)*$M$12</f>
        <v>1267.95</v>
      </c>
      <c r="P23" s="146">
        <f>'ex pl'!P16*(1-'EXPRESS 9'!$K$10)+'ex pl'!P16*(1-'EXPRESS 9'!$K$10)*$M$12</f>
        <v>1356.7</v>
      </c>
      <c r="Q23" s="146">
        <f>'ex pl'!Q16*(1-'EXPRESS 9'!$K$10)+'ex pl'!Q16*(1-'EXPRESS 9'!$K$10)*$M$12</f>
        <v>1404.35</v>
      </c>
      <c r="R23" s="130"/>
      <c r="S23" s="130"/>
      <c r="T23" s="130"/>
      <c r="U23" s="130"/>
      <c r="V23" s="130"/>
      <c r="W23" s="130"/>
      <c r="X23" s="130"/>
      <c r="Y23" s="130"/>
      <c r="Z23" s="130"/>
      <c r="AA23" s="130"/>
      <c r="AB23" s="130"/>
      <c r="AC23" s="130"/>
      <c r="AD23" s="130"/>
      <c r="AE23" s="130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</row>
    <row r="24" spans="2:42" ht="12.6" customHeight="1" x14ac:dyDescent="0.2">
      <c r="B24" s="61"/>
      <c r="C24" s="59">
        <v>1</v>
      </c>
      <c r="D24" s="146">
        <f>'ex pl'!G17*(1-'EXPRESS 9'!$K$7)+'ex pl'!G17*(1-'EXPRESS 9'!$K$7)*$K$12</f>
        <v>1074.05</v>
      </c>
      <c r="E24" s="146">
        <f>'ex pl'!H17*(1-'EXPRESS 9'!$K$7)+'ex pl'!H17*(1-'EXPRESS 9'!$K$7)*$K$12</f>
        <v>1116.7</v>
      </c>
      <c r="F24" s="146">
        <f>'ex pl'!I17*(1-'EXPRESS 9'!$K$7)+'ex pl'!I17*(1-'EXPRESS 9'!$K$7)*$K$12</f>
        <v>1118.5999999999999</v>
      </c>
      <c r="G24" s="146">
        <f>'ex pl'!J17*(1-'EXPRESS 9'!$K$7)+'ex pl'!J17*(1-'EXPRESS 9'!$K$7)*$K$12</f>
        <v>1165.1500000000001</v>
      </c>
      <c r="H24" s="146">
        <f>'ex pl'!E17*(1-'EXPRESS 9'!$K$7)+'ex pl'!E17*(1-'EXPRESS 9'!$K$7)*$K$12</f>
        <v>1340.5</v>
      </c>
      <c r="I24" s="167"/>
      <c r="J24" s="146">
        <f>'ex pl'!F17*(1-'EXPRESS 9'!$K$10)+'ex pl'!F17*(1-'EXPRESS 9'!$K$10)*$M$12</f>
        <v>1340.5</v>
      </c>
      <c r="K24" s="146">
        <f>'ex pl'!K17*(1-'EXPRESS 9'!$K$10)+'ex pl'!K17*(1-'EXPRESS 9'!$K$10)*$M$12</f>
        <v>1269.2</v>
      </c>
      <c r="L24" s="146">
        <f>'ex pl'!L17*(1-'EXPRESS 9'!$K$10)+'ex pl'!L17*(1-'EXPRESS 9'!$K$10)*$M$12</f>
        <v>1308.9000000000001</v>
      </c>
      <c r="M24" s="146">
        <f>'ex pl'!M17*(1-'EXPRESS 9'!$K$10)+'ex pl'!M17*(1-'EXPRESS 9'!$K$10)*$M$12</f>
        <v>1385.6</v>
      </c>
      <c r="N24" s="146">
        <f>'ex pl'!N17*(1-'EXPRESS 9'!$K$10)+'ex pl'!N17*(1-'EXPRESS 9'!$K$10)*$M$12</f>
        <v>1407.8</v>
      </c>
      <c r="O24" s="146">
        <f>'ex pl'!O17*(1-'EXPRESS 9'!$K$10)+'ex pl'!O17*(1-'EXPRESS 9'!$K$10)*$M$12</f>
        <v>1453.45</v>
      </c>
      <c r="P24" s="146">
        <f>'ex pl'!P17*(1-'EXPRESS 9'!$K$10)+'ex pl'!P17*(1-'EXPRESS 9'!$K$10)*$M$12</f>
        <v>1551.3</v>
      </c>
      <c r="Q24" s="146">
        <f>'ex pl'!Q17*(1-'EXPRESS 9'!$K$10)+'ex pl'!Q17*(1-'EXPRESS 9'!$K$10)*$M$12</f>
        <v>1617.35</v>
      </c>
      <c r="R24" s="130"/>
      <c r="S24" s="130"/>
      <c r="T24" s="267" t="str">
        <f>IF(ISERROR($AI$1),"",$AI$1)</f>
        <v/>
      </c>
      <c r="U24" s="267"/>
      <c r="V24" s="267"/>
      <c r="W24" s="267"/>
      <c r="X24" s="267"/>
      <c r="Y24" s="267"/>
      <c r="Z24" s="267"/>
      <c r="AA24" s="267"/>
      <c r="AB24" s="267"/>
      <c r="AC24" s="267"/>
      <c r="AD24" s="267"/>
      <c r="AE24" s="267"/>
      <c r="AF24" s="267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</row>
    <row r="25" spans="2:42" ht="12.6" customHeight="1" x14ac:dyDescent="0.2">
      <c r="B25" s="61"/>
      <c r="C25" s="59">
        <v>1.5</v>
      </c>
      <c r="D25" s="146">
        <f>'ex pl'!G18*(1-'EXPRESS 9'!$K$7)+'ex pl'!G18*(1-'EXPRESS 9'!$K$7)*$K$12</f>
        <v>1183.6500000000001</v>
      </c>
      <c r="E25" s="146">
        <f>'ex pl'!H18*(1-'EXPRESS 9'!$K$7)+'ex pl'!H18*(1-'EXPRESS 9'!$K$7)*$K$12</f>
        <v>1248.45</v>
      </c>
      <c r="F25" s="146">
        <f>'ex pl'!I18*(1-'EXPRESS 9'!$K$7)+'ex pl'!I18*(1-'EXPRESS 9'!$K$7)*$K$12</f>
        <v>1254.2</v>
      </c>
      <c r="G25" s="146">
        <f>'ex pl'!J18*(1-'EXPRESS 9'!$K$7)+'ex pl'!J18*(1-'EXPRESS 9'!$K$7)*$K$12</f>
        <v>1314.6</v>
      </c>
      <c r="H25" s="146">
        <f>'ex pl'!E18*(1-'EXPRESS 9'!$K$7)+'ex pl'!E18*(1-'EXPRESS 9'!$K$7)*$K$12</f>
        <v>1471.95</v>
      </c>
      <c r="I25" s="167"/>
      <c r="J25" s="146">
        <f>'ex pl'!F18*(1-'EXPRESS 9'!$K$10)+'ex pl'!F18*(1-'EXPRESS 9'!$K$10)*$M$12</f>
        <v>1471.95</v>
      </c>
      <c r="K25" s="146">
        <f>'ex pl'!K18*(1-'EXPRESS 9'!$K$10)+'ex pl'!K18*(1-'EXPRESS 9'!$K$10)*$M$12</f>
        <v>1403.2</v>
      </c>
      <c r="L25" s="146">
        <f>'ex pl'!L18*(1-'EXPRESS 9'!$K$10)+'ex pl'!L18*(1-'EXPRESS 9'!$K$10)*$M$12</f>
        <v>1442.2</v>
      </c>
      <c r="M25" s="146">
        <f>'ex pl'!M18*(1-'EXPRESS 9'!$K$10)+'ex pl'!M18*(1-'EXPRESS 9'!$K$10)*$M$12</f>
        <v>1542.95</v>
      </c>
      <c r="N25" s="146">
        <f>'ex pl'!N18*(1-'EXPRESS 9'!$K$10)+'ex pl'!N18*(1-'EXPRESS 9'!$K$10)*$M$12</f>
        <v>1569.7</v>
      </c>
      <c r="O25" s="146">
        <f>'ex pl'!O18*(1-'EXPRESS 9'!$K$10)+'ex pl'!O18*(1-'EXPRESS 9'!$K$10)*$M$12</f>
        <v>1624.45</v>
      </c>
      <c r="P25" s="146">
        <f>'ex pl'!P18*(1-'EXPRESS 9'!$K$10)+'ex pl'!P18*(1-'EXPRESS 9'!$K$10)*$M$12</f>
        <v>1745.7</v>
      </c>
      <c r="Q25" s="146">
        <f>'ex pl'!Q18*(1-'EXPRESS 9'!$K$10)+'ex pl'!Q18*(1-'EXPRESS 9'!$K$10)*$M$12</f>
        <v>1813.95</v>
      </c>
      <c r="R25" s="130"/>
      <c r="S25" s="130"/>
      <c r="T25" s="267"/>
      <c r="U25" s="267"/>
      <c r="V25" s="267"/>
      <c r="W25" s="267"/>
      <c r="X25" s="267"/>
      <c r="Y25" s="267"/>
      <c r="Z25" s="267"/>
      <c r="AA25" s="267"/>
      <c r="AB25" s="267"/>
      <c r="AC25" s="267"/>
      <c r="AD25" s="267"/>
      <c r="AE25" s="267"/>
      <c r="AF25" s="267"/>
      <c r="AG25" s="132">
        <v>4</v>
      </c>
      <c r="AH25" s="132" t="b">
        <f>IF(AC21&gt;400,TRUE,FALSE)</f>
        <v>0</v>
      </c>
      <c r="AI25" s="132"/>
      <c r="AJ25" s="133" t="s">
        <v>45</v>
      </c>
      <c r="AK25" s="133"/>
      <c r="AL25" s="132"/>
      <c r="AM25" s="132"/>
      <c r="AN25" s="132"/>
      <c r="AO25" s="132"/>
      <c r="AP25" s="132"/>
    </row>
    <row r="26" spans="2:42" ht="12.6" customHeight="1" x14ac:dyDescent="0.2">
      <c r="B26" s="61"/>
      <c r="C26" s="59">
        <v>2</v>
      </c>
      <c r="D26" s="146">
        <f>'ex pl'!G19*(1-'EXPRESS 9'!$K$7)+'ex pl'!G19*(1-'EXPRESS 9'!$K$7)*$K$12</f>
        <v>1295.1500000000001</v>
      </c>
      <c r="E26" s="146">
        <f>'ex pl'!H19*(1-'EXPRESS 9'!$K$7)+'ex pl'!H19*(1-'EXPRESS 9'!$K$7)*$K$12</f>
        <v>1380.35</v>
      </c>
      <c r="F26" s="146">
        <f>'ex pl'!I19*(1-'EXPRESS 9'!$K$7)+'ex pl'!I19*(1-'EXPRESS 9'!$K$7)*$K$12</f>
        <v>1390</v>
      </c>
      <c r="G26" s="146">
        <f>'ex pl'!J19*(1-'EXPRESS 9'!$K$7)+'ex pl'!J19*(1-'EXPRESS 9'!$K$7)*$K$12</f>
        <v>1468.7</v>
      </c>
      <c r="H26" s="146">
        <f>'ex pl'!E19*(1-'EXPRESS 9'!$K$7)+'ex pl'!E19*(1-'EXPRESS 9'!$K$7)*$K$12</f>
        <v>1603.65</v>
      </c>
      <c r="I26" s="167"/>
      <c r="J26" s="146">
        <f>'ex pl'!F19*(1-'EXPRESS 9'!$K$10)+'ex pl'!F19*(1-'EXPRESS 9'!$K$10)*$M$12</f>
        <v>1603.65</v>
      </c>
      <c r="K26" s="146">
        <f>'ex pl'!K19*(1-'EXPRESS 9'!$K$10)+'ex pl'!K19*(1-'EXPRESS 9'!$K$10)*$M$12</f>
        <v>1541.15</v>
      </c>
      <c r="L26" s="146">
        <f>'ex pl'!L19*(1-'EXPRESS 9'!$K$10)+'ex pl'!L19*(1-'EXPRESS 9'!$K$10)*$M$12</f>
        <v>1577.15</v>
      </c>
      <c r="M26" s="146">
        <f>'ex pl'!M19*(1-'EXPRESS 9'!$K$10)+'ex pl'!M19*(1-'EXPRESS 9'!$K$10)*$M$12</f>
        <v>1700.15</v>
      </c>
      <c r="N26" s="146">
        <f>'ex pl'!N19*(1-'EXPRESS 9'!$K$10)+'ex pl'!N19*(1-'EXPRESS 9'!$K$10)*$M$12</f>
        <v>1733.4</v>
      </c>
      <c r="O26" s="146">
        <f>'ex pl'!O19*(1-'EXPRESS 9'!$K$10)+'ex pl'!O19*(1-'EXPRESS 9'!$K$10)*$M$12</f>
        <v>1795.5</v>
      </c>
      <c r="P26" s="146">
        <f>'ex pl'!P19*(1-'EXPRESS 9'!$K$10)+'ex pl'!P19*(1-'EXPRESS 9'!$K$10)*$M$12</f>
        <v>1942.3</v>
      </c>
      <c r="Q26" s="146">
        <f>'ex pl'!Q19*(1-'EXPRESS 9'!$K$10)+'ex pl'!Q19*(1-'EXPRESS 9'!$K$10)*$M$12</f>
        <v>2006.25</v>
      </c>
      <c r="R26" s="130"/>
      <c r="S26" s="130"/>
      <c r="T26" s="273" t="str">
        <f>IF(ISERROR($AI$2),"",$AI$2)</f>
        <v/>
      </c>
      <c r="U26" s="273"/>
      <c r="V26" s="273"/>
      <c r="W26" s="273"/>
      <c r="X26" s="273"/>
      <c r="Y26" s="273"/>
      <c r="Z26" s="273"/>
      <c r="AA26" s="273"/>
      <c r="AB26" s="273"/>
      <c r="AC26" s="273"/>
      <c r="AD26" s="273"/>
      <c r="AE26" s="273"/>
      <c r="AF26" s="273"/>
      <c r="AG26" s="132">
        <v>3</v>
      </c>
      <c r="AH26" s="132" t="b">
        <f>IF(AC21&gt;274,TRUE,FALSE)</f>
        <v>0</v>
      </c>
      <c r="AI26" s="132"/>
      <c r="AJ26" s="132" t="s">
        <v>46</v>
      </c>
      <c r="AK26" s="132"/>
      <c r="AL26" s="132"/>
      <c r="AM26" s="132"/>
      <c r="AN26" s="132"/>
      <c r="AO26" s="132"/>
      <c r="AP26" s="132"/>
    </row>
    <row r="27" spans="2:42" ht="12.6" customHeight="1" x14ac:dyDescent="0.2">
      <c r="B27" s="61"/>
      <c r="C27" s="59">
        <v>2.5</v>
      </c>
      <c r="D27" s="146">
        <f>'ex pl'!G20*(1-'EXPRESS 9'!$K$7)+'ex pl'!G20*(1-'EXPRESS 9'!$K$7)*$K$12</f>
        <v>1404.9</v>
      </c>
      <c r="E27" s="146">
        <f>'ex pl'!H20*(1-'EXPRESS 9'!$K$7)+'ex pl'!H20*(1-'EXPRESS 9'!$K$7)*$K$12</f>
        <v>1514.25</v>
      </c>
      <c r="F27" s="146">
        <f>'ex pl'!I20*(1-'EXPRESS 9'!$K$7)+'ex pl'!I20*(1-'EXPRESS 9'!$K$7)*$K$12</f>
        <v>1526.2</v>
      </c>
      <c r="G27" s="146">
        <f>'ex pl'!J20*(1-'EXPRESS 9'!$K$7)+'ex pl'!J20*(1-'EXPRESS 9'!$K$7)*$K$12</f>
        <v>1618.2</v>
      </c>
      <c r="H27" s="146">
        <f>'ex pl'!E20*(1-'EXPRESS 9'!$K$7)+'ex pl'!E20*(1-'EXPRESS 9'!$K$7)*$K$12</f>
        <v>1737.3</v>
      </c>
      <c r="I27" s="167"/>
      <c r="J27" s="146">
        <f>'ex pl'!F20*(1-'EXPRESS 9'!$K$10)+'ex pl'!F20*(1-'EXPRESS 9'!$K$10)*$M$12</f>
        <v>1737.3</v>
      </c>
      <c r="K27" s="146">
        <f>'ex pl'!K20*(1-'EXPRESS 9'!$K$10)+'ex pl'!K20*(1-'EXPRESS 9'!$K$10)*$M$12</f>
        <v>1679.05</v>
      </c>
      <c r="L27" s="146">
        <f>'ex pl'!L20*(1-'EXPRESS 9'!$K$10)+'ex pl'!L20*(1-'EXPRESS 9'!$K$10)*$M$12</f>
        <v>1716.85</v>
      </c>
      <c r="M27" s="146">
        <f>'ex pl'!M20*(1-'EXPRESS 9'!$K$10)+'ex pl'!M20*(1-'EXPRESS 9'!$K$10)*$M$12</f>
        <v>1855.35</v>
      </c>
      <c r="N27" s="146">
        <f>'ex pl'!N20*(1-'EXPRESS 9'!$K$10)+'ex pl'!N20*(1-'EXPRESS 9'!$K$10)*$M$12</f>
        <v>1896.65</v>
      </c>
      <c r="O27" s="146">
        <f>'ex pl'!O20*(1-'EXPRESS 9'!$K$10)+'ex pl'!O20*(1-'EXPRESS 9'!$K$10)*$M$12</f>
        <v>1964.4</v>
      </c>
      <c r="P27" s="146">
        <f>'ex pl'!P20*(1-'EXPRESS 9'!$K$10)+'ex pl'!P20*(1-'EXPRESS 9'!$K$10)*$M$12</f>
        <v>2136.85</v>
      </c>
      <c r="Q27" s="146">
        <f>'ex pl'!Q20*(1-'EXPRESS 9'!$K$10)+'ex pl'!Q20*(1-'EXPRESS 9'!$K$10)*$M$12</f>
        <v>2198.65</v>
      </c>
      <c r="R27" s="130"/>
      <c r="S27" s="130"/>
      <c r="T27" s="271" t="str">
        <f>IF(ISERROR($AI$3),"",$AI$3)</f>
        <v/>
      </c>
      <c r="U27" s="271"/>
      <c r="V27" s="271"/>
      <c r="W27" s="271"/>
      <c r="X27" s="271"/>
      <c r="Y27" s="271"/>
      <c r="Z27" s="271"/>
      <c r="AA27" s="271"/>
      <c r="AB27" s="271"/>
      <c r="AC27" s="271"/>
      <c r="AD27" s="271"/>
      <c r="AE27" s="271"/>
      <c r="AF27" s="271"/>
      <c r="AG27" s="132"/>
      <c r="AH27" s="132"/>
      <c r="AI27" s="132"/>
      <c r="AJ27" s="132" t="s">
        <v>47</v>
      </c>
      <c r="AK27" s="132"/>
      <c r="AL27" s="132"/>
      <c r="AM27" s="132"/>
      <c r="AN27" s="132"/>
      <c r="AO27" s="132"/>
      <c r="AP27" s="132"/>
    </row>
    <row r="28" spans="2:42" ht="12.6" customHeight="1" x14ac:dyDescent="0.2">
      <c r="B28" s="61"/>
      <c r="C28" s="59">
        <v>3</v>
      </c>
      <c r="D28" s="146">
        <f>'ex pl'!G21*(1-'EXPRESS 9'!$K$7)+'ex pl'!G21*(1-'EXPRESS 9'!$K$7)*$K$12</f>
        <v>1548.85</v>
      </c>
      <c r="E28" s="146">
        <f>'ex pl'!H21*(1-'EXPRESS 9'!$K$7)+'ex pl'!H21*(1-'EXPRESS 9'!$K$7)*$K$12</f>
        <v>1680.75</v>
      </c>
      <c r="F28" s="146">
        <f>'ex pl'!I21*(1-'EXPRESS 9'!$K$7)+'ex pl'!I21*(1-'EXPRESS 9'!$K$7)*$K$12</f>
        <v>1772.15</v>
      </c>
      <c r="G28" s="146">
        <f>'ex pl'!J21*(1-'EXPRESS 9'!$K$7)+'ex pl'!J21*(1-'EXPRESS 9'!$K$7)*$K$12</f>
        <v>1754.75</v>
      </c>
      <c r="H28" s="146">
        <f>'ex pl'!E21*(1-'EXPRESS 9'!$K$7)+'ex pl'!E21*(1-'EXPRESS 9'!$K$7)*$K$12</f>
        <v>1903.45</v>
      </c>
      <c r="I28" s="167"/>
      <c r="J28" s="146">
        <f>'ex pl'!F21*(1-'EXPRESS 9'!$K$10)+'ex pl'!F21*(1-'EXPRESS 9'!$K$10)*$M$12</f>
        <v>1903.45</v>
      </c>
      <c r="K28" s="146">
        <f>'ex pl'!K21*(1-'EXPRESS 9'!$K$10)+'ex pl'!K21*(1-'EXPRESS 9'!$K$10)*$M$12</f>
        <v>1802.9</v>
      </c>
      <c r="L28" s="146">
        <f>'ex pl'!L21*(1-'EXPRESS 9'!$K$10)+'ex pl'!L21*(1-'EXPRESS 9'!$K$10)*$M$12</f>
        <v>1834.5</v>
      </c>
      <c r="M28" s="146">
        <f>'ex pl'!M21*(1-'EXPRESS 9'!$K$10)+'ex pl'!M21*(1-'EXPRESS 9'!$K$10)*$M$12</f>
        <v>1985.3</v>
      </c>
      <c r="N28" s="146">
        <f>'ex pl'!N21*(1-'EXPRESS 9'!$K$10)+'ex pl'!N21*(1-'EXPRESS 9'!$K$10)*$M$12</f>
        <v>2048.1</v>
      </c>
      <c r="O28" s="146">
        <f>'ex pl'!O21*(1-'EXPRESS 9'!$K$10)+'ex pl'!O21*(1-'EXPRESS 9'!$K$10)*$M$12</f>
        <v>2127</v>
      </c>
      <c r="P28" s="146">
        <f>'ex pl'!P21*(1-'EXPRESS 9'!$K$10)+'ex pl'!P21*(1-'EXPRESS 9'!$K$10)*$M$12</f>
        <v>2301.85</v>
      </c>
      <c r="Q28" s="146">
        <f>'ex pl'!Q21*(1-'EXPRESS 9'!$K$10)+'ex pl'!Q21*(1-'EXPRESS 9'!$K$10)*$M$12</f>
        <v>2382.6</v>
      </c>
      <c r="R28" s="130"/>
      <c r="S28" s="130"/>
      <c r="T28" s="271" t="str">
        <f>IF(ISERROR($AI$4),"",$AI$4)</f>
        <v/>
      </c>
      <c r="U28" s="271"/>
      <c r="V28" s="271"/>
      <c r="W28" s="271"/>
      <c r="X28" s="271"/>
      <c r="Y28" s="271"/>
      <c r="Z28" s="271"/>
      <c r="AA28" s="271"/>
      <c r="AB28" s="271"/>
      <c r="AC28" s="271"/>
      <c r="AD28" s="271"/>
      <c r="AE28" s="271"/>
      <c r="AF28" s="271"/>
      <c r="AG28" s="132"/>
      <c r="AH28" s="132"/>
      <c r="AI28" s="132"/>
      <c r="AJ28" s="132" t="s">
        <v>48</v>
      </c>
      <c r="AK28" s="132"/>
      <c r="AL28" s="132"/>
      <c r="AM28" s="132"/>
      <c r="AN28" s="132"/>
      <c r="AO28" s="132"/>
      <c r="AP28" s="132"/>
    </row>
    <row r="29" spans="2:42" ht="12.6" customHeight="1" x14ac:dyDescent="0.2">
      <c r="B29" s="61"/>
      <c r="C29" s="59">
        <v>3.5</v>
      </c>
      <c r="D29" s="146">
        <f>'ex pl'!G22*(1-'EXPRESS 9'!$K$7)+'ex pl'!G22*(1-'EXPRESS 9'!$K$7)*$K$12</f>
        <v>1644.25</v>
      </c>
      <c r="E29" s="146">
        <f>'ex pl'!H22*(1-'EXPRESS 9'!$K$7)+'ex pl'!H22*(1-'EXPRESS 9'!$K$7)*$K$12</f>
        <v>1788.2</v>
      </c>
      <c r="F29" s="146">
        <f>'ex pl'!I22*(1-'EXPRESS 9'!$K$7)+'ex pl'!I22*(1-'EXPRESS 9'!$K$7)*$K$12</f>
        <v>1885.75</v>
      </c>
      <c r="G29" s="146">
        <f>'ex pl'!J22*(1-'EXPRESS 9'!$K$7)+'ex pl'!J22*(1-'EXPRESS 9'!$K$7)*$K$12</f>
        <v>1893.25</v>
      </c>
      <c r="H29" s="146">
        <f>'ex pl'!E22*(1-'EXPRESS 9'!$K$7)+'ex pl'!E22*(1-'EXPRESS 9'!$K$7)*$K$12</f>
        <v>2010.65</v>
      </c>
      <c r="I29" s="167"/>
      <c r="J29" s="146">
        <f>'ex pl'!F22*(1-'EXPRESS 9'!$K$10)+'ex pl'!F22*(1-'EXPRESS 9'!$K$10)*$M$12</f>
        <v>2010.65</v>
      </c>
      <c r="K29" s="146">
        <f>'ex pl'!K22*(1-'EXPRESS 9'!$K$10)+'ex pl'!K22*(1-'EXPRESS 9'!$K$10)*$M$12</f>
        <v>1926.55</v>
      </c>
      <c r="L29" s="146">
        <f>'ex pl'!L22*(1-'EXPRESS 9'!$K$10)+'ex pl'!L22*(1-'EXPRESS 9'!$K$10)*$M$12</f>
        <v>1957.35</v>
      </c>
      <c r="M29" s="146">
        <f>'ex pl'!M22*(1-'EXPRESS 9'!$K$10)+'ex pl'!M22*(1-'EXPRESS 9'!$K$10)*$M$12</f>
        <v>2117.65</v>
      </c>
      <c r="N29" s="146">
        <f>'ex pl'!N22*(1-'EXPRESS 9'!$K$10)+'ex pl'!N22*(1-'EXPRESS 9'!$K$10)*$M$12</f>
        <v>2197.9</v>
      </c>
      <c r="O29" s="146">
        <f>'ex pl'!O22*(1-'EXPRESS 9'!$K$10)+'ex pl'!O22*(1-'EXPRESS 9'!$K$10)*$M$12</f>
        <v>2289.65</v>
      </c>
      <c r="P29" s="146">
        <f>'ex pl'!P22*(1-'EXPRESS 9'!$K$10)+'ex pl'!P22*(1-'EXPRESS 9'!$K$10)*$M$12</f>
        <v>2481.85</v>
      </c>
      <c r="Q29" s="146">
        <f>'ex pl'!Q22*(1-'EXPRESS 9'!$K$10)+'ex pl'!Q22*(1-'EXPRESS 9'!$K$10)*$M$12</f>
        <v>2564.5500000000002</v>
      </c>
      <c r="R29" s="130"/>
      <c r="S29" s="130"/>
      <c r="T29" s="265" t="str">
        <f>IF(ISERROR($AI$5),"",$AI$5)</f>
        <v/>
      </c>
      <c r="U29" s="265"/>
      <c r="V29" s="265"/>
      <c r="W29" s="265"/>
      <c r="X29" s="265"/>
      <c r="Y29" s="265"/>
      <c r="Z29" s="265"/>
      <c r="AA29" s="265"/>
      <c r="AB29" s="265"/>
      <c r="AC29" s="265"/>
      <c r="AD29" s="265"/>
      <c r="AE29" s="265"/>
      <c r="AF29" s="265"/>
      <c r="AG29" s="132"/>
      <c r="AH29" s="132"/>
      <c r="AI29" s="132"/>
      <c r="AJ29" s="133" t="s">
        <v>49</v>
      </c>
      <c r="AK29" s="132"/>
      <c r="AL29" s="132"/>
      <c r="AM29" s="132"/>
      <c r="AN29" s="132"/>
      <c r="AO29" s="132"/>
      <c r="AP29" s="132"/>
    </row>
    <row r="30" spans="2:42" ht="12.6" customHeight="1" x14ac:dyDescent="0.2">
      <c r="B30" s="61"/>
      <c r="C30" s="59">
        <v>4</v>
      </c>
      <c r="D30" s="146">
        <f>'ex pl'!G23*(1-'EXPRESS 9'!$K$7)+'ex pl'!G23*(1-'EXPRESS 9'!$K$7)*$K$12</f>
        <v>1739.55</v>
      </c>
      <c r="E30" s="146">
        <f>'ex pl'!H23*(1-'EXPRESS 9'!$K$7)+'ex pl'!H23*(1-'EXPRESS 9'!$K$7)*$K$12</f>
        <v>1895.75</v>
      </c>
      <c r="F30" s="146">
        <f>'ex pl'!I23*(1-'EXPRESS 9'!$K$7)+'ex pl'!I23*(1-'EXPRESS 9'!$K$7)*$K$12</f>
        <v>2003.35</v>
      </c>
      <c r="G30" s="146">
        <f>'ex pl'!J23*(1-'EXPRESS 9'!$K$7)+'ex pl'!J23*(1-'EXPRESS 9'!$K$7)*$K$12</f>
        <v>2032.15</v>
      </c>
      <c r="H30" s="146">
        <f>'ex pl'!E23*(1-'EXPRESS 9'!$K$7)+'ex pl'!E23*(1-'EXPRESS 9'!$K$7)*$K$12</f>
        <v>2118.1</v>
      </c>
      <c r="I30" s="167"/>
      <c r="J30" s="146">
        <f>'ex pl'!F23*(1-'EXPRESS 9'!$K$10)+'ex pl'!F23*(1-'EXPRESS 9'!$K$10)*$M$12</f>
        <v>2118.1</v>
      </c>
      <c r="K30" s="146">
        <f>'ex pl'!K23*(1-'EXPRESS 9'!$K$10)+'ex pl'!K23*(1-'EXPRESS 9'!$K$10)*$M$12</f>
        <v>2050.5</v>
      </c>
      <c r="L30" s="146">
        <f>'ex pl'!L23*(1-'EXPRESS 9'!$K$10)+'ex pl'!L23*(1-'EXPRESS 9'!$K$10)*$M$12</f>
        <v>2080.4</v>
      </c>
      <c r="M30" s="146">
        <f>'ex pl'!M23*(1-'EXPRESS 9'!$K$10)+'ex pl'!M23*(1-'EXPRESS 9'!$K$10)*$M$12</f>
        <v>2250.15</v>
      </c>
      <c r="N30" s="146">
        <f>'ex pl'!N23*(1-'EXPRESS 9'!$K$10)+'ex pl'!N23*(1-'EXPRESS 9'!$K$10)*$M$12</f>
        <v>2338.9499999999998</v>
      </c>
      <c r="O30" s="146">
        <f>'ex pl'!O23*(1-'EXPRESS 9'!$K$10)+'ex pl'!O23*(1-'EXPRESS 9'!$K$10)*$M$12</f>
        <v>2452.5</v>
      </c>
      <c r="P30" s="146">
        <f>'ex pl'!P23*(1-'EXPRESS 9'!$K$10)+'ex pl'!P23*(1-'EXPRESS 9'!$K$10)*$M$12</f>
        <v>2661.85</v>
      </c>
      <c r="Q30" s="146">
        <f>'ex pl'!Q23*(1-'EXPRESS 9'!$K$10)+'ex pl'!Q23*(1-'EXPRESS 9'!$K$10)*$M$12</f>
        <v>2746.75</v>
      </c>
      <c r="R30" s="130"/>
      <c r="S30" s="130"/>
      <c r="T30" s="217"/>
      <c r="U30" s="268"/>
      <c r="V30" s="268"/>
      <c r="W30" s="268"/>
      <c r="X30" s="268"/>
      <c r="Y30" s="268"/>
      <c r="Z30" s="268"/>
      <c r="AA30" s="268"/>
      <c r="AB30" s="268"/>
      <c r="AC30" s="268"/>
      <c r="AD30" s="268"/>
      <c r="AE30" s="268"/>
      <c r="AF30" s="268"/>
      <c r="AG30" s="132"/>
      <c r="AH30" s="132"/>
      <c r="AI30" s="132"/>
      <c r="AJ30" s="132" t="e">
        <f>"Możliwy koszt dodatkowy: Opłata dodatkowa za dużą paczkę - "&amp;#REF!&amp;" PLN netto*"</f>
        <v>#REF!</v>
      </c>
      <c r="AK30" s="132"/>
      <c r="AL30" s="132"/>
      <c r="AM30" s="132"/>
      <c r="AN30" s="132"/>
      <c r="AO30" s="132"/>
      <c r="AP30" s="132"/>
    </row>
    <row r="31" spans="2:42" ht="12.6" customHeight="1" x14ac:dyDescent="0.2">
      <c r="B31" s="61"/>
      <c r="C31" s="59">
        <v>4.5</v>
      </c>
      <c r="D31" s="146">
        <f>'ex pl'!G24*(1-'EXPRESS 9'!$K$7)+'ex pl'!G24*(1-'EXPRESS 9'!$K$7)*$K$12</f>
        <v>1834.95</v>
      </c>
      <c r="E31" s="146">
        <f>'ex pl'!H24*(1-'EXPRESS 9'!$K$7)+'ex pl'!H24*(1-'EXPRESS 9'!$K$7)*$K$12</f>
        <v>2005.5</v>
      </c>
      <c r="F31" s="146">
        <f>'ex pl'!I24*(1-'EXPRESS 9'!$K$7)+'ex pl'!I24*(1-'EXPRESS 9'!$K$7)*$K$12</f>
        <v>2116.9499999999998</v>
      </c>
      <c r="G31" s="146">
        <f>'ex pl'!J24*(1-'EXPRESS 9'!$K$7)+'ex pl'!J24*(1-'EXPRESS 9'!$K$7)*$K$12</f>
        <v>2170.85</v>
      </c>
      <c r="H31" s="146">
        <f>'ex pl'!E24*(1-'EXPRESS 9'!$K$7)+'ex pl'!E24*(1-'EXPRESS 9'!$K$7)*$K$12</f>
        <v>2227.5</v>
      </c>
      <c r="I31" s="167"/>
      <c r="J31" s="146">
        <f>'ex pl'!F24*(1-'EXPRESS 9'!$K$10)+'ex pl'!F24*(1-'EXPRESS 9'!$K$10)*$M$12</f>
        <v>2227.5</v>
      </c>
      <c r="K31" s="146">
        <f>'ex pl'!K24*(1-'EXPRESS 9'!$K$10)+'ex pl'!K24*(1-'EXPRESS 9'!$K$10)*$M$12</f>
        <v>2174.25</v>
      </c>
      <c r="L31" s="146">
        <f>'ex pl'!L24*(1-'EXPRESS 9'!$K$10)+'ex pl'!L24*(1-'EXPRESS 9'!$K$10)*$M$12</f>
        <v>2203.3000000000002</v>
      </c>
      <c r="M31" s="146">
        <f>'ex pl'!M24*(1-'EXPRESS 9'!$K$10)+'ex pl'!M24*(1-'EXPRESS 9'!$K$10)*$M$12</f>
        <v>2382.6</v>
      </c>
      <c r="N31" s="146">
        <f>'ex pl'!N24*(1-'EXPRESS 9'!$K$10)+'ex pl'!N24*(1-'EXPRESS 9'!$K$10)*$M$12</f>
        <v>2488.1</v>
      </c>
      <c r="O31" s="146">
        <f>'ex pl'!O24*(1-'EXPRESS 9'!$K$10)+'ex pl'!O24*(1-'EXPRESS 9'!$K$10)*$M$12</f>
        <v>2613.3000000000002</v>
      </c>
      <c r="P31" s="146">
        <f>'ex pl'!P24*(1-'EXPRESS 9'!$K$10)+'ex pl'!P24*(1-'EXPRESS 9'!$K$10)*$M$12</f>
        <v>2841.8</v>
      </c>
      <c r="Q31" s="146">
        <f>'ex pl'!Q24*(1-'EXPRESS 9'!$K$10)+'ex pl'!Q24*(1-'EXPRESS 9'!$K$10)*$M$12</f>
        <v>2928.65</v>
      </c>
      <c r="R31" s="130"/>
      <c r="S31" s="130"/>
      <c r="T31" s="268" t="str">
        <f>IF(ISERROR($AH$7),"",$AH$7)</f>
        <v/>
      </c>
      <c r="U31" s="268"/>
      <c r="V31" s="268"/>
      <c r="W31" s="268"/>
      <c r="X31" s="268"/>
      <c r="Y31" s="268"/>
      <c r="Z31" s="268"/>
      <c r="AA31" s="268"/>
      <c r="AB31" s="268"/>
      <c r="AC31" s="268"/>
      <c r="AD31" s="268"/>
      <c r="AE31" s="268"/>
      <c r="AF31" s="268"/>
      <c r="AG31" s="132"/>
      <c r="AH31" s="132"/>
      <c r="AI31" s="132"/>
      <c r="AJ31" s="132" t="str">
        <f>"Możliwy koszt dodatkowy: Rozmiary przekraczające dozwolone limity - "&amp;ud!B37&amp;" PLN netto."</f>
        <v>Możliwy koszt dodatkowy: Rozmiary przekraczające dozwolone limity - 2246,2 PLN netto.</v>
      </c>
      <c r="AK31" s="132"/>
      <c r="AL31" s="132"/>
      <c r="AM31" s="132"/>
      <c r="AN31" s="132"/>
      <c r="AO31" s="132"/>
      <c r="AP31" s="132"/>
    </row>
    <row r="32" spans="2:42" ht="12.6" customHeight="1" x14ac:dyDescent="0.2">
      <c r="B32" s="61"/>
      <c r="C32" s="59">
        <v>5</v>
      </c>
      <c r="D32" s="146">
        <f>'ex pl'!G25*(1-'EXPRESS 9'!$K$7)+'ex pl'!G25*(1-'EXPRESS 9'!$K$7)*$K$12</f>
        <v>1930.25</v>
      </c>
      <c r="E32" s="146">
        <f>'ex pl'!H25*(1-'EXPRESS 9'!$K$7)+'ex pl'!H25*(1-'EXPRESS 9'!$K$7)*$K$12</f>
        <v>2113.0500000000002</v>
      </c>
      <c r="F32" s="146">
        <f>'ex pl'!I25*(1-'EXPRESS 9'!$K$7)+'ex pl'!I25*(1-'EXPRESS 9'!$K$7)*$K$12</f>
        <v>2232.65</v>
      </c>
      <c r="G32" s="146">
        <f>'ex pl'!J25*(1-'EXPRESS 9'!$K$7)+'ex pl'!J25*(1-'EXPRESS 9'!$K$7)*$K$12</f>
        <v>2309.4499999999998</v>
      </c>
      <c r="H32" s="146">
        <f>'ex pl'!E25*(1-'EXPRESS 9'!$K$7)+'ex pl'!E25*(1-'EXPRESS 9'!$K$7)*$K$12</f>
        <v>2334.9</v>
      </c>
      <c r="I32" s="167"/>
      <c r="J32" s="146">
        <f>'ex pl'!F25*(1-'EXPRESS 9'!$K$10)+'ex pl'!F25*(1-'EXPRESS 9'!$K$10)*$M$12</f>
        <v>2334.9</v>
      </c>
      <c r="K32" s="146">
        <f>'ex pl'!K25*(1-'EXPRESS 9'!$K$10)+'ex pl'!K25*(1-'EXPRESS 9'!$K$10)*$M$12</f>
        <v>2298.15</v>
      </c>
      <c r="L32" s="146">
        <f>'ex pl'!L25*(1-'EXPRESS 9'!$K$10)+'ex pl'!L25*(1-'EXPRESS 9'!$K$10)*$M$12</f>
        <v>2328.8000000000002</v>
      </c>
      <c r="M32" s="146">
        <f>'ex pl'!M25*(1-'EXPRESS 9'!$K$10)+'ex pl'!M25*(1-'EXPRESS 9'!$K$10)*$M$12</f>
        <v>2514.9499999999998</v>
      </c>
      <c r="N32" s="146">
        <f>'ex pl'!N25*(1-'EXPRESS 9'!$K$10)+'ex pl'!N25*(1-'EXPRESS 9'!$K$10)*$M$12</f>
        <v>2637</v>
      </c>
      <c r="O32" s="146">
        <f>'ex pl'!O25*(1-'EXPRESS 9'!$K$10)+'ex pl'!O25*(1-'EXPRESS 9'!$K$10)*$M$12</f>
        <v>2776.1</v>
      </c>
      <c r="P32" s="146">
        <f>'ex pl'!P25*(1-'EXPRESS 9'!$K$10)+'ex pl'!P25*(1-'EXPRESS 9'!$K$10)*$M$12</f>
        <v>3023.7</v>
      </c>
      <c r="Q32" s="146">
        <f>'ex pl'!Q25*(1-'EXPRESS 9'!$K$10)+'ex pl'!Q25*(1-'EXPRESS 9'!$K$10)*$M$12</f>
        <v>3110.7</v>
      </c>
      <c r="R32" s="130"/>
      <c r="S32" s="130"/>
      <c r="T32" s="268"/>
      <c r="U32" s="268"/>
      <c r="V32" s="268"/>
      <c r="W32" s="268"/>
      <c r="X32" s="268"/>
      <c r="Y32" s="268"/>
      <c r="Z32" s="268"/>
      <c r="AA32" s="268"/>
      <c r="AB32" s="268"/>
      <c r="AC32" s="268"/>
      <c r="AD32" s="268"/>
      <c r="AE32" s="268"/>
      <c r="AF32" s="268"/>
      <c r="AG32" s="132"/>
      <c r="AH32" s="132"/>
      <c r="AI32" s="132"/>
      <c r="AJ32" s="132" t="e">
        <f>"Możliwy koszt dodatkowy: Opłata za dodatkową obsługę nietypowych przesyłek - "&amp;#REF!&amp;" PLN netto."</f>
        <v>#REF!</v>
      </c>
      <c r="AK32" s="132"/>
      <c r="AL32" s="132"/>
      <c r="AM32" s="132"/>
      <c r="AN32" s="132"/>
      <c r="AO32" s="132"/>
      <c r="AP32" s="132"/>
    </row>
    <row r="33" spans="2:42" ht="12.6" customHeight="1" x14ac:dyDescent="0.2">
      <c r="B33" s="61"/>
      <c r="C33" s="59">
        <v>5.5</v>
      </c>
      <c r="D33" s="146">
        <f>'ex pl'!G26*(1-'EXPRESS 9'!$K$7)+'ex pl'!G26*(1-'EXPRESS 9'!$K$7)*$K$12</f>
        <v>1979.05</v>
      </c>
      <c r="E33" s="146">
        <f>'ex pl'!H26*(1-'EXPRESS 9'!$K$7)+'ex pl'!H26*(1-'EXPRESS 9'!$K$7)*$K$12</f>
        <v>2181.9</v>
      </c>
      <c r="F33" s="146">
        <f>'ex pl'!I26*(1-'EXPRESS 9'!$K$7)+'ex pl'!I26*(1-'EXPRESS 9'!$K$7)*$K$12</f>
        <v>2307.6999999999998</v>
      </c>
      <c r="G33" s="146">
        <f>'ex pl'!J26*(1-'EXPRESS 9'!$K$7)+'ex pl'!J26*(1-'EXPRESS 9'!$K$7)*$K$12</f>
        <v>2500.4</v>
      </c>
      <c r="H33" s="146">
        <f>'ex pl'!E26*(1-'EXPRESS 9'!$K$7)+'ex pl'!E26*(1-'EXPRESS 9'!$K$7)*$K$12</f>
        <v>2403.65</v>
      </c>
      <c r="I33" s="167"/>
      <c r="J33" s="146">
        <f>'ex pl'!F26*(1-'EXPRESS 9'!$K$10)+'ex pl'!F26*(1-'EXPRESS 9'!$K$10)*$M$12</f>
        <v>2403.65</v>
      </c>
      <c r="K33" s="146">
        <f>'ex pl'!K26*(1-'EXPRESS 9'!$K$10)+'ex pl'!K26*(1-'EXPRESS 9'!$K$10)*$M$12</f>
        <v>2371.1</v>
      </c>
      <c r="L33" s="146">
        <f>'ex pl'!L26*(1-'EXPRESS 9'!$K$10)+'ex pl'!L26*(1-'EXPRESS 9'!$K$10)*$M$12</f>
        <v>2402.85</v>
      </c>
      <c r="M33" s="146">
        <f>'ex pl'!M26*(1-'EXPRESS 9'!$K$10)+'ex pl'!M26*(1-'EXPRESS 9'!$K$10)*$M$12</f>
        <v>2601.9</v>
      </c>
      <c r="N33" s="146">
        <f>'ex pl'!N26*(1-'EXPRESS 9'!$K$10)+'ex pl'!N26*(1-'EXPRESS 9'!$K$10)*$M$12</f>
        <v>2738.35</v>
      </c>
      <c r="O33" s="146">
        <f>'ex pl'!O26*(1-'EXPRESS 9'!$K$10)+'ex pl'!O26*(1-'EXPRESS 9'!$K$10)*$M$12</f>
        <v>2881.3</v>
      </c>
      <c r="P33" s="146">
        <f>'ex pl'!P26*(1-'EXPRESS 9'!$K$10)+'ex pl'!P26*(1-'EXPRESS 9'!$K$10)*$M$12</f>
        <v>3129.25</v>
      </c>
      <c r="Q33" s="146">
        <f>'ex pl'!Q26*(1-'EXPRESS 9'!$K$10)+'ex pl'!Q26*(1-'EXPRESS 9'!$K$10)*$M$12</f>
        <v>3224.45</v>
      </c>
      <c r="R33" s="130"/>
      <c r="S33" s="130"/>
      <c r="T33" s="218"/>
      <c r="U33" s="272"/>
      <c r="V33" s="272"/>
      <c r="W33" s="272"/>
      <c r="X33" s="272"/>
      <c r="Y33" s="272"/>
      <c r="Z33" s="272"/>
      <c r="AA33" s="272"/>
      <c r="AB33" s="272"/>
      <c r="AC33" s="272"/>
      <c r="AD33" s="272"/>
      <c r="AE33" s="272"/>
      <c r="AF33" s="272"/>
      <c r="AG33" s="132">
        <v>1</v>
      </c>
      <c r="AH33" s="132" t="b">
        <f>AND(T18&gt;25,T18&lt;70)</f>
        <v>0</v>
      </c>
      <c r="AI33" s="132"/>
      <c r="AJ33" s="132" t="s">
        <v>50</v>
      </c>
      <c r="AK33" s="132"/>
      <c r="AL33" s="132"/>
      <c r="AM33" s="132"/>
      <c r="AN33" s="132"/>
      <c r="AO33" s="132"/>
      <c r="AP33" s="132"/>
    </row>
    <row r="34" spans="2:42" ht="12.6" customHeight="1" x14ac:dyDescent="0.2">
      <c r="B34" s="61"/>
      <c r="C34" s="59">
        <v>6</v>
      </c>
      <c r="D34" s="146">
        <f>'ex pl'!G27*(1-'EXPRESS 9'!$K$7)+'ex pl'!G27*(1-'EXPRESS 9'!$K$7)*$K$12</f>
        <v>2027.8</v>
      </c>
      <c r="E34" s="146">
        <f>'ex pl'!H27*(1-'EXPRESS 9'!$K$7)+'ex pl'!H27*(1-'EXPRESS 9'!$K$7)*$K$12</f>
        <v>2246.9</v>
      </c>
      <c r="F34" s="146">
        <f>'ex pl'!I27*(1-'EXPRESS 9'!$K$7)+'ex pl'!I27*(1-'EXPRESS 9'!$K$7)*$K$12</f>
        <v>2384.85</v>
      </c>
      <c r="G34" s="146">
        <f>'ex pl'!J27*(1-'EXPRESS 9'!$K$7)+'ex pl'!J27*(1-'EXPRESS 9'!$K$7)*$K$12</f>
        <v>2578.4</v>
      </c>
      <c r="H34" s="146">
        <f>'ex pl'!E27*(1-'EXPRESS 9'!$K$7)+'ex pl'!E27*(1-'EXPRESS 9'!$K$7)*$K$12</f>
        <v>2468.5</v>
      </c>
      <c r="I34" s="167"/>
      <c r="J34" s="146">
        <f>'ex pl'!F27*(1-'EXPRESS 9'!$K$10)+'ex pl'!F27*(1-'EXPRESS 9'!$K$10)*$M$12</f>
        <v>2468.5</v>
      </c>
      <c r="K34" s="146">
        <f>'ex pl'!K27*(1-'EXPRESS 9'!$K$10)+'ex pl'!K27*(1-'EXPRESS 9'!$K$10)*$M$12</f>
        <v>2444.25</v>
      </c>
      <c r="L34" s="146">
        <f>'ex pl'!L27*(1-'EXPRESS 9'!$K$10)+'ex pl'!L27*(1-'EXPRESS 9'!$K$10)*$M$12</f>
        <v>2478.35</v>
      </c>
      <c r="M34" s="146">
        <f>'ex pl'!M27*(1-'EXPRESS 9'!$K$10)+'ex pl'!M27*(1-'EXPRESS 9'!$K$10)*$M$12</f>
        <v>2686.65</v>
      </c>
      <c r="N34" s="146">
        <f>'ex pl'!N27*(1-'EXPRESS 9'!$K$10)+'ex pl'!N27*(1-'EXPRESS 9'!$K$10)*$M$12</f>
        <v>2837.55</v>
      </c>
      <c r="O34" s="146">
        <f>'ex pl'!O27*(1-'EXPRESS 9'!$K$10)+'ex pl'!O27*(1-'EXPRESS 9'!$K$10)*$M$12</f>
        <v>2986.2</v>
      </c>
      <c r="P34" s="146">
        <f>'ex pl'!P27*(1-'EXPRESS 9'!$K$10)+'ex pl'!P27*(1-'EXPRESS 9'!$K$10)*$M$12</f>
        <v>3234.9</v>
      </c>
      <c r="Q34" s="146">
        <f>'ex pl'!Q27*(1-'EXPRESS 9'!$K$10)+'ex pl'!Q27*(1-'EXPRESS 9'!$K$10)*$M$12</f>
        <v>3338.15</v>
      </c>
      <c r="R34" s="130"/>
      <c r="S34" s="130"/>
      <c r="T34" s="267" t="str">
        <f>IF(ISERROR($AI$8),"",$AI$8)</f>
        <v/>
      </c>
      <c r="U34" s="267"/>
      <c r="V34" s="267"/>
      <c r="W34" s="267"/>
      <c r="X34" s="267"/>
      <c r="Y34" s="267"/>
      <c r="Z34" s="267"/>
      <c r="AA34" s="267"/>
      <c r="AB34" s="267"/>
      <c r="AC34" s="267"/>
      <c r="AD34" s="267"/>
      <c r="AE34" s="267"/>
      <c r="AF34" s="267"/>
      <c r="AG34" s="132">
        <v>2</v>
      </c>
      <c r="AH34" s="132" t="b">
        <f>IF(T18&gt;70,TRUE,FALSE)</f>
        <v>0</v>
      </c>
      <c r="AI34" s="132"/>
      <c r="AJ34" s="132" t="s">
        <v>51</v>
      </c>
      <c r="AK34" s="132"/>
      <c r="AL34" s="132"/>
      <c r="AM34" s="132"/>
      <c r="AN34" s="132"/>
      <c r="AO34" s="132"/>
      <c r="AP34" s="132"/>
    </row>
    <row r="35" spans="2:42" ht="12.6" customHeight="1" x14ac:dyDescent="0.2">
      <c r="B35" s="61"/>
      <c r="C35" s="59">
        <v>6.5</v>
      </c>
      <c r="D35" s="146">
        <f>'ex pl'!G28*(1-'EXPRESS 9'!$K$7)+'ex pl'!G28*(1-'EXPRESS 9'!$K$7)*$K$12</f>
        <v>2076.4499999999998</v>
      </c>
      <c r="E35" s="146">
        <f>'ex pl'!H28*(1-'EXPRESS 9'!$K$7)+'ex pl'!H28*(1-'EXPRESS 9'!$K$7)*$K$12</f>
        <v>2315.8000000000002</v>
      </c>
      <c r="F35" s="146">
        <f>'ex pl'!I28*(1-'EXPRESS 9'!$K$7)+'ex pl'!I28*(1-'EXPRESS 9'!$K$7)*$K$12</f>
        <v>2462</v>
      </c>
      <c r="G35" s="146">
        <f>'ex pl'!J28*(1-'EXPRESS 9'!$K$7)+'ex pl'!J28*(1-'EXPRESS 9'!$K$7)*$K$12</f>
        <v>2658.7</v>
      </c>
      <c r="H35" s="146">
        <f>'ex pl'!E28*(1-'EXPRESS 9'!$K$7)+'ex pl'!E28*(1-'EXPRESS 9'!$K$7)*$K$12</f>
        <v>2537.3000000000002</v>
      </c>
      <c r="I35" s="167"/>
      <c r="J35" s="146">
        <f>'ex pl'!F28*(1-'EXPRESS 9'!$K$10)+'ex pl'!F28*(1-'EXPRESS 9'!$K$10)*$M$12</f>
        <v>2537.3000000000002</v>
      </c>
      <c r="K35" s="146">
        <f>'ex pl'!K28*(1-'EXPRESS 9'!$K$10)+'ex pl'!K28*(1-'EXPRESS 9'!$K$10)*$M$12</f>
        <v>2517.1999999999998</v>
      </c>
      <c r="L35" s="146">
        <f>'ex pl'!L28*(1-'EXPRESS 9'!$K$10)+'ex pl'!L28*(1-'EXPRESS 9'!$K$10)*$M$12</f>
        <v>2553.5</v>
      </c>
      <c r="M35" s="146">
        <f>'ex pl'!M28*(1-'EXPRESS 9'!$K$10)+'ex pl'!M28*(1-'EXPRESS 9'!$K$10)*$M$12</f>
        <v>2773.5</v>
      </c>
      <c r="N35" s="146">
        <f>'ex pl'!N28*(1-'EXPRESS 9'!$K$10)+'ex pl'!N28*(1-'EXPRESS 9'!$K$10)*$M$12</f>
        <v>2938.95</v>
      </c>
      <c r="O35" s="146">
        <f>'ex pl'!O28*(1-'EXPRESS 9'!$K$10)+'ex pl'!O28*(1-'EXPRESS 9'!$K$10)*$M$12</f>
        <v>3089.3</v>
      </c>
      <c r="P35" s="146">
        <f>'ex pl'!P28*(1-'EXPRESS 9'!$K$10)+'ex pl'!P28*(1-'EXPRESS 9'!$K$10)*$M$12</f>
        <v>3342.35</v>
      </c>
      <c r="Q35" s="146">
        <f>'ex pl'!Q28*(1-'EXPRESS 9'!$K$10)+'ex pl'!Q28*(1-'EXPRESS 9'!$K$10)*$M$12</f>
        <v>3454.1</v>
      </c>
      <c r="R35" s="130"/>
      <c r="S35" s="130"/>
      <c r="T35" s="267"/>
      <c r="U35" s="267"/>
      <c r="V35" s="267"/>
      <c r="W35" s="267"/>
      <c r="X35" s="267"/>
      <c r="Y35" s="267"/>
      <c r="Z35" s="267"/>
      <c r="AA35" s="267"/>
      <c r="AB35" s="267"/>
      <c r="AC35" s="267"/>
      <c r="AD35" s="267"/>
      <c r="AE35" s="267"/>
      <c r="AF35" s="267"/>
      <c r="AG35" s="132">
        <v>5</v>
      </c>
      <c r="AH35" s="132" t="b">
        <f>IF(AO17=2,TRUE,FALSE)</f>
        <v>0</v>
      </c>
      <c r="AI35" s="132"/>
      <c r="AJ35" s="132" t="s">
        <v>52</v>
      </c>
      <c r="AK35" s="132"/>
      <c r="AL35" s="132"/>
      <c r="AM35" s="132"/>
      <c r="AN35" s="132"/>
      <c r="AO35" s="132"/>
      <c r="AP35" s="132"/>
    </row>
    <row r="36" spans="2:42" ht="12.6" customHeight="1" x14ac:dyDescent="0.2">
      <c r="B36" s="61"/>
      <c r="C36" s="59">
        <v>7</v>
      </c>
      <c r="D36" s="146">
        <f>'ex pl'!G29*(1-'EXPRESS 9'!$K$7)+'ex pl'!G29*(1-'EXPRESS 9'!$K$7)*$K$12</f>
        <v>2125.25</v>
      </c>
      <c r="E36" s="146">
        <f>'ex pl'!H29*(1-'EXPRESS 9'!$K$7)+'ex pl'!H29*(1-'EXPRESS 9'!$K$7)*$K$12</f>
        <v>2382.9</v>
      </c>
      <c r="F36" s="146">
        <f>'ex pl'!I29*(1-'EXPRESS 9'!$K$7)+'ex pl'!I29*(1-'EXPRESS 9'!$K$7)*$K$12</f>
        <v>2537.1</v>
      </c>
      <c r="G36" s="146">
        <f>'ex pl'!J29*(1-'EXPRESS 9'!$K$7)+'ex pl'!J29*(1-'EXPRESS 9'!$K$7)*$K$12</f>
        <v>2736.55</v>
      </c>
      <c r="H36" s="146">
        <f>'ex pl'!E29*(1-'EXPRESS 9'!$K$7)+'ex pl'!E29*(1-'EXPRESS 9'!$K$7)*$K$12</f>
        <v>2604.25</v>
      </c>
      <c r="I36" s="167"/>
      <c r="J36" s="146">
        <f>'ex pl'!F29*(1-'EXPRESS 9'!$K$10)+'ex pl'!F29*(1-'EXPRESS 9'!$K$10)*$M$12</f>
        <v>2604.25</v>
      </c>
      <c r="K36" s="146">
        <f>'ex pl'!K29*(1-'EXPRESS 9'!$K$10)+'ex pl'!K29*(1-'EXPRESS 9'!$K$10)*$M$12</f>
        <v>2590.25</v>
      </c>
      <c r="L36" s="146">
        <f>'ex pl'!L29*(1-'EXPRESS 9'!$K$10)+'ex pl'!L29*(1-'EXPRESS 9'!$K$10)*$M$12</f>
        <v>2628.5</v>
      </c>
      <c r="M36" s="146">
        <f>'ex pl'!M29*(1-'EXPRESS 9'!$K$10)+'ex pl'!M29*(1-'EXPRESS 9'!$K$10)*$M$12</f>
        <v>2858.45</v>
      </c>
      <c r="N36" s="146">
        <f>'ex pl'!N29*(1-'EXPRESS 9'!$K$10)+'ex pl'!N29*(1-'EXPRESS 9'!$K$10)*$M$12</f>
        <v>3038.25</v>
      </c>
      <c r="O36" s="146">
        <f>'ex pl'!O29*(1-'EXPRESS 9'!$K$10)+'ex pl'!O29*(1-'EXPRESS 9'!$K$10)*$M$12</f>
        <v>3194.1</v>
      </c>
      <c r="P36" s="146">
        <f>'ex pl'!P29*(1-'EXPRESS 9'!$K$10)+'ex pl'!P29*(1-'EXPRESS 9'!$K$10)*$M$12</f>
        <v>3447.9</v>
      </c>
      <c r="Q36" s="146">
        <f>'ex pl'!Q29*(1-'EXPRESS 9'!$K$10)+'ex pl'!Q29*(1-'EXPRESS 9'!$K$10)*$M$12</f>
        <v>3569.95</v>
      </c>
      <c r="R36" s="130"/>
      <c r="S36" s="130"/>
      <c r="T36" s="268" t="str">
        <f>IF(T37="",IF(ISERROR($AI$9),"",$AI$9),"")</f>
        <v/>
      </c>
      <c r="U36" s="268"/>
      <c r="V36" s="268"/>
      <c r="W36" s="268"/>
      <c r="X36" s="268"/>
      <c r="Y36" s="268"/>
      <c r="Z36" s="268"/>
      <c r="AA36" s="268"/>
      <c r="AB36" s="268"/>
      <c r="AC36" s="268"/>
      <c r="AD36" s="268"/>
      <c r="AE36" s="268"/>
      <c r="AF36" s="268"/>
      <c r="AG36" s="132">
        <v>6</v>
      </c>
      <c r="AH36" s="132" t="b">
        <f>IF(AND(AC21&gt;300,AC21&lt;=400),TRUE,FALSE)</f>
        <v>0</v>
      </c>
      <c r="AI36" s="132"/>
      <c r="AJ36" s="132" t="s">
        <v>53</v>
      </c>
      <c r="AK36" s="132"/>
      <c r="AL36" s="132"/>
      <c r="AM36" s="132"/>
      <c r="AN36" s="132"/>
      <c r="AO36" s="132"/>
      <c r="AP36" s="132"/>
    </row>
    <row r="37" spans="2:42" ht="12.6" customHeight="1" x14ac:dyDescent="0.2">
      <c r="B37" s="61"/>
      <c r="C37" s="59">
        <v>7.5</v>
      </c>
      <c r="D37" s="146">
        <f>'ex pl'!G30*(1-'EXPRESS 9'!$K$7)+'ex pl'!G30*(1-'EXPRESS 9'!$K$7)*$K$12</f>
        <v>2173.8000000000002</v>
      </c>
      <c r="E37" s="146">
        <f>'ex pl'!H30*(1-'EXPRESS 9'!$K$7)+'ex pl'!H30*(1-'EXPRESS 9'!$K$7)*$K$12</f>
        <v>2447.8000000000002</v>
      </c>
      <c r="F37" s="146">
        <f>'ex pl'!I30*(1-'EXPRESS 9'!$K$7)+'ex pl'!I30*(1-'EXPRESS 9'!$K$7)*$K$12</f>
        <v>2614.1999999999998</v>
      </c>
      <c r="G37" s="146">
        <f>'ex pl'!J30*(1-'EXPRESS 9'!$K$7)+'ex pl'!J30*(1-'EXPRESS 9'!$K$7)*$K$12</f>
        <v>2814.5</v>
      </c>
      <c r="H37" s="146">
        <f>'ex pl'!E30*(1-'EXPRESS 9'!$K$7)+'ex pl'!E30*(1-'EXPRESS 9'!$K$7)*$K$12</f>
        <v>2669.1</v>
      </c>
      <c r="I37" s="167"/>
      <c r="J37" s="146">
        <f>'ex pl'!F30*(1-'EXPRESS 9'!$K$10)+'ex pl'!F30*(1-'EXPRESS 9'!$K$10)*$M$12</f>
        <v>2669.1</v>
      </c>
      <c r="K37" s="146">
        <f>'ex pl'!K30*(1-'EXPRESS 9'!$K$10)+'ex pl'!K30*(1-'EXPRESS 9'!$K$10)*$M$12</f>
        <v>2663.5</v>
      </c>
      <c r="L37" s="146">
        <f>'ex pl'!L30*(1-'EXPRESS 9'!$K$10)+'ex pl'!L30*(1-'EXPRESS 9'!$K$10)*$M$12</f>
        <v>2703.45</v>
      </c>
      <c r="M37" s="146">
        <f>'ex pl'!M30*(1-'EXPRESS 9'!$K$10)+'ex pl'!M30*(1-'EXPRESS 9'!$K$10)*$M$12</f>
        <v>2943.05</v>
      </c>
      <c r="N37" s="146">
        <f>'ex pl'!N30*(1-'EXPRESS 9'!$K$10)+'ex pl'!N30*(1-'EXPRESS 9'!$K$10)*$M$12</f>
        <v>3139.6</v>
      </c>
      <c r="O37" s="146">
        <f>'ex pl'!O30*(1-'EXPRESS 9'!$K$10)+'ex pl'!O30*(1-'EXPRESS 9'!$K$10)*$M$12</f>
        <v>3299.35</v>
      </c>
      <c r="P37" s="146">
        <f>'ex pl'!P30*(1-'EXPRESS 9'!$K$10)+'ex pl'!P30*(1-'EXPRESS 9'!$K$10)*$M$12</f>
        <v>3553.3</v>
      </c>
      <c r="Q37" s="146">
        <f>'ex pl'!Q30*(1-'EXPRESS 9'!$K$10)+'ex pl'!Q30*(1-'EXPRESS 9'!$K$10)*$M$12</f>
        <v>3683.75</v>
      </c>
      <c r="R37" s="130"/>
      <c r="S37" s="130"/>
      <c r="T37" s="269" t="str">
        <f>IF(ISERROR($AI$10),"",$AI$10)</f>
        <v/>
      </c>
      <c r="U37" s="269"/>
      <c r="V37" s="269"/>
      <c r="W37" s="269"/>
      <c r="X37" s="269"/>
      <c r="Y37" s="269"/>
      <c r="Z37" s="269"/>
      <c r="AA37" s="269"/>
      <c r="AB37" s="269"/>
      <c r="AC37" s="269"/>
      <c r="AD37" s="269"/>
      <c r="AE37" s="269"/>
      <c r="AF37" s="269"/>
      <c r="AG37" s="132"/>
      <c r="AH37" s="132"/>
      <c r="AI37" s="132"/>
      <c r="AJ37" s="132" t="s">
        <v>54</v>
      </c>
      <c r="AK37" s="132"/>
      <c r="AL37" s="132"/>
      <c r="AM37" s="132"/>
      <c r="AN37" s="132"/>
      <c r="AO37" s="132"/>
      <c r="AP37" s="132"/>
    </row>
    <row r="38" spans="2:42" ht="12.6" customHeight="1" x14ac:dyDescent="0.2">
      <c r="B38" s="61"/>
      <c r="C38" s="59">
        <v>8</v>
      </c>
      <c r="D38" s="146">
        <f>'ex pl'!G31*(1-'EXPRESS 9'!$K$7)+'ex pl'!G31*(1-'EXPRESS 9'!$K$7)*$K$12</f>
        <v>2224.5500000000002</v>
      </c>
      <c r="E38" s="146">
        <f>'ex pl'!H31*(1-'EXPRESS 9'!$K$7)+'ex pl'!H31*(1-'EXPRESS 9'!$K$7)*$K$12</f>
        <v>2516.75</v>
      </c>
      <c r="F38" s="146">
        <f>'ex pl'!I31*(1-'EXPRESS 9'!$K$7)+'ex pl'!I31*(1-'EXPRESS 9'!$K$7)*$K$12</f>
        <v>2691.4</v>
      </c>
      <c r="G38" s="146">
        <f>'ex pl'!J31*(1-'EXPRESS 9'!$K$7)+'ex pl'!J31*(1-'EXPRESS 9'!$K$7)*$K$12</f>
        <v>2894.85</v>
      </c>
      <c r="H38" s="146">
        <f>'ex pl'!E31*(1-'EXPRESS 9'!$K$7)+'ex pl'!E31*(1-'EXPRESS 9'!$K$7)*$K$12</f>
        <v>2737.85</v>
      </c>
      <c r="I38" s="167"/>
      <c r="J38" s="146">
        <f>'ex pl'!F31*(1-'EXPRESS 9'!$K$10)+'ex pl'!F31*(1-'EXPRESS 9'!$K$10)*$M$12</f>
        <v>2737.85</v>
      </c>
      <c r="K38" s="146">
        <f>'ex pl'!K31*(1-'EXPRESS 9'!$K$10)+'ex pl'!K31*(1-'EXPRESS 9'!$K$10)*$M$12</f>
        <v>2736.45</v>
      </c>
      <c r="L38" s="146">
        <f>'ex pl'!L31*(1-'EXPRESS 9'!$K$10)+'ex pl'!L31*(1-'EXPRESS 9'!$K$10)*$M$12</f>
        <v>2780.55</v>
      </c>
      <c r="M38" s="146">
        <f>'ex pl'!M31*(1-'EXPRESS 9'!$K$10)+'ex pl'!M31*(1-'EXPRESS 9'!$K$10)*$M$12</f>
        <v>3029.95</v>
      </c>
      <c r="N38" s="146">
        <f>'ex pl'!N31*(1-'EXPRESS 9'!$K$10)+'ex pl'!N31*(1-'EXPRESS 9'!$K$10)*$M$12</f>
        <v>3238.8</v>
      </c>
      <c r="O38" s="146">
        <f>'ex pl'!O31*(1-'EXPRESS 9'!$K$10)+'ex pl'!O31*(1-'EXPRESS 9'!$K$10)*$M$12</f>
        <v>3404.45</v>
      </c>
      <c r="P38" s="146">
        <f>'ex pl'!P31*(1-'EXPRESS 9'!$K$10)+'ex pl'!P31*(1-'EXPRESS 9'!$K$10)*$M$12</f>
        <v>3661.1</v>
      </c>
      <c r="Q38" s="146">
        <f>'ex pl'!Q31*(1-'EXPRESS 9'!$K$10)+'ex pl'!Q31*(1-'EXPRESS 9'!$K$10)*$M$12</f>
        <v>3797.5</v>
      </c>
      <c r="R38" s="130"/>
      <c r="S38" s="130"/>
      <c r="T38" s="269" t="str">
        <f>IF(ISERROR($AI$11),"",$AI$11)</f>
        <v/>
      </c>
      <c r="U38" s="269"/>
      <c r="V38" s="269"/>
      <c r="W38" s="269"/>
      <c r="X38" s="269"/>
      <c r="Y38" s="269"/>
      <c r="Z38" s="269"/>
      <c r="AA38" s="269"/>
      <c r="AB38" s="269"/>
      <c r="AC38" s="269"/>
      <c r="AD38" s="269"/>
      <c r="AE38" s="269"/>
      <c r="AF38" s="269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</row>
    <row r="39" spans="2:42" ht="12.6" customHeight="1" x14ac:dyDescent="0.2">
      <c r="B39" s="61"/>
      <c r="C39" s="59">
        <v>8.5</v>
      </c>
      <c r="D39" s="146">
        <f>'ex pl'!G32*(1-'EXPRESS 9'!$K$7)+'ex pl'!G32*(1-'EXPRESS 9'!$K$7)*$K$12</f>
        <v>2273.35</v>
      </c>
      <c r="E39" s="146">
        <f>'ex pl'!H32*(1-'EXPRESS 9'!$K$7)+'ex pl'!H32*(1-'EXPRESS 9'!$K$7)*$K$12</f>
        <v>2583.75</v>
      </c>
      <c r="F39" s="146">
        <f>'ex pl'!I32*(1-'EXPRESS 9'!$K$7)+'ex pl'!I32*(1-'EXPRESS 9'!$K$7)*$K$12</f>
        <v>2766.35</v>
      </c>
      <c r="G39" s="146">
        <f>'ex pl'!J32*(1-'EXPRESS 9'!$K$7)+'ex pl'!J32*(1-'EXPRESS 9'!$K$7)*$K$12</f>
        <v>2970.7</v>
      </c>
      <c r="H39" s="146">
        <f>'ex pl'!E32*(1-'EXPRESS 9'!$K$7)+'ex pl'!E32*(1-'EXPRESS 9'!$K$7)*$K$12</f>
        <v>2804.7</v>
      </c>
      <c r="I39" s="167"/>
      <c r="J39" s="146">
        <f>'ex pl'!F32*(1-'EXPRESS 9'!$K$10)+'ex pl'!F32*(1-'EXPRESS 9'!$K$10)*$M$12</f>
        <v>2804.7</v>
      </c>
      <c r="K39" s="146">
        <f>'ex pl'!K32*(1-'EXPRESS 9'!$K$10)+'ex pl'!K32*(1-'EXPRESS 9'!$K$10)*$M$12</f>
        <v>2809.45</v>
      </c>
      <c r="L39" s="146">
        <f>'ex pl'!L32*(1-'EXPRESS 9'!$K$10)+'ex pl'!L32*(1-'EXPRESS 9'!$K$10)*$M$12</f>
        <v>2855.45</v>
      </c>
      <c r="M39" s="146">
        <f>'ex pl'!M32*(1-'EXPRESS 9'!$K$10)+'ex pl'!M32*(1-'EXPRESS 9'!$K$10)*$M$12</f>
        <v>3114.85</v>
      </c>
      <c r="N39" s="146">
        <f>'ex pl'!N32*(1-'EXPRESS 9'!$K$10)+'ex pl'!N32*(1-'EXPRESS 9'!$K$10)*$M$12</f>
        <v>3340.25</v>
      </c>
      <c r="O39" s="146">
        <f>'ex pl'!O32*(1-'EXPRESS 9'!$K$10)+'ex pl'!O32*(1-'EXPRESS 9'!$K$10)*$M$12</f>
        <v>3507.5</v>
      </c>
      <c r="P39" s="146">
        <f>'ex pl'!P32*(1-'EXPRESS 9'!$K$10)+'ex pl'!P32*(1-'EXPRESS 9'!$K$10)*$M$12</f>
        <v>3766.45</v>
      </c>
      <c r="Q39" s="146">
        <f>'ex pl'!Q32*(1-'EXPRESS 9'!$K$10)+'ex pl'!Q32*(1-'EXPRESS 9'!$K$10)*$M$12</f>
        <v>3911.2</v>
      </c>
      <c r="R39" s="130"/>
      <c r="S39" s="130"/>
      <c r="T39" s="219"/>
      <c r="U39" s="219"/>
      <c r="V39" s="219"/>
      <c r="W39" s="219"/>
      <c r="X39" s="219"/>
      <c r="Y39" s="219"/>
      <c r="Z39" s="219"/>
      <c r="AA39" s="219"/>
      <c r="AB39" s="219"/>
      <c r="AC39" s="219"/>
      <c r="AD39" s="219"/>
      <c r="AE39" s="219"/>
      <c r="AF39" s="219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</row>
    <row r="40" spans="2:42" ht="12.6" customHeight="1" x14ac:dyDescent="0.2">
      <c r="B40" s="61"/>
      <c r="C40" s="59">
        <v>9</v>
      </c>
      <c r="D40" s="146">
        <f>'ex pl'!G33*(1-'EXPRESS 9'!$K$7)+'ex pl'!G33*(1-'EXPRESS 9'!$K$7)*$K$12</f>
        <v>2321.8000000000002</v>
      </c>
      <c r="E40" s="146">
        <f>'ex pl'!H33*(1-'EXPRESS 9'!$K$7)+'ex pl'!H33*(1-'EXPRESS 9'!$K$7)*$K$12</f>
        <v>2650.75</v>
      </c>
      <c r="F40" s="146">
        <f>'ex pl'!I33*(1-'EXPRESS 9'!$K$7)+'ex pl'!I33*(1-'EXPRESS 9'!$K$7)*$K$12</f>
        <v>2843.45</v>
      </c>
      <c r="G40" s="146">
        <f>'ex pl'!J33*(1-'EXPRESS 9'!$K$7)+'ex pl'!J33*(1-'EXPRESS 9'!$K$7)*$K$12</f>
        <v>3051.05</v>
      </c>
      <c r="H40" s="146">
        <f>'ex pl'!E33*(1-'EXPRESS 9'!$K$7)+'ex pl'!E33*(1-'EXPRESS 9'!$K$7)*$K$12</f>
        <v>2871.6</v>
      </c>
      <c r="I40" s="167"/>
      <c r="J40" s="146">
        <f>'ex pl'!F33*(1-'EXPRESS 9'!$K$10)+'ex pl'!F33*(1-'EXPRESS 9'!$K$10)*$M$12</f>
        <v>2871.6</v>
      </c>
      <c r="K40" s="146">
        <f>'ex pl'!K33*(1-'EXPRESS 9'!$K$10)+'ex pl'!K33*(1-'EXPRESS 9'!$K$10)*$M$12</f>
        <v>2882.65</v>
      </c>
      <c r="L40" s="146">
        <f>'ex pl'!L33*(1-'EXPRESS 9'!$K$10)+'ex pl'!L33*(1-'EXPRESS 9'!$K$10)*$M$12</f>
        <v>2930.55</v>
      </c>
      <c r="M40" s="146">
        <f>'ex pl'!M33*(1-'EXPRESS 9'!$K$10)+'ex pl'!M33*(1-'EXPRESS 9'!$K$10)*$M$12</f>
        <v>3199.6</v>
      </c>
      <c r="N40" s="146">
        <f>'ex pl'!N33*(1-'EXPRESS 9'!$K$10)+'ex pl'!N33*(1-'EXPRESS 9'!$K$10)*$M$12</f>
        <v>3439.7</v>
      </c>
      <c r="O40" s="146">
        <f>'ex pl'!O33*(1-'EXPRESS 9'!$K$10)+'ex pl'!O33*(1-'EXPRESS 9'!$K$10)*$M$12</f>
        <v>3612.65</v>
      </c>
      <c r="P40" s="146">
        <f>'ex pl'!P33*(1-'EXPRESS 9'!$K$10)+'ex pl'!P33*(1-'EXPRESS 9'!$K$10)*$M$12</f>
        <v>3877.45</v>
      </c>
      <c r="Q40" s="146">
        <f>'ex pl'!Q33*(1-'EXPRESS 9'!$K$10)+'ex pl'!Q33*(1-'EXPRESS 9'!$K$10)*$M$12</f>
        <v>4025.1</v>
      </c>
      <c r="R40" s="130"/>
      <c r="S40" s="130"/>
      <c r="T40" s="270" t="e">
        <f>IF(T36=AJ30,AJ37,IF(T37=AJ30,AJ37,IF(T38=AJ30,AJ37,"")))</f>
        <v>#REF!</v>
      </c>
      <c r="U40" s="270"/>
      <c r="V40" s="270"/>
      <c r="W40" s="270"/>
      <c r="X40" s="270"/>
      <c r="Y40" s="270"/>
      <c r="Z40" s="270"/>
      <c r="AA40" s="270"/>
      <c r="AB40" s="270"/>
      <c r="AC40" s="270"/>
      <c r="AD40" s="270"/>
      <c r="AE40" s="270"/>
      <c r="AF40" s="270"/>
      <c r="AG40" s="132"/>
      <c r="AH40" s="132"/>
      <c r="AI40" s="132"/>
      <c r="AJ40" s="132"/>
      <c r="AK40" s="132"/>
      <c r="AL40" s="132"/>
      <c r="AM40" s="132"/>
      <c r="AN40" s="132"/>
      <c r="AO40" s="132"/>
      <c r="AP40" s="132"/>
    </row>
    <row r="41" spans="2:42" ht="12.6" customHeight="1" x14ac:dyDescent="0.2">
      <c r="B41" s="61"/>
      <c r="C41" s="59">
        <v>9.5</v>
      </c>
      <c r="D41" s="146">
        <f>'ex pl'!G34*(1-'EXPRESS 9'!$K$7)+'ex pl'!G34*(1-'EXPRESS 9'!$K$7)*$K$12</f>
        <v>2372.6999999999998</v>
      </c>
      <c r="E41" s="146">
        <f>'ex pl'!H34*(1-'EXPRESS 9'!$K$7)+'ex pl'!H34*(1-'EXPRESS 9'!$K$7)*$K$12</f>
        <v>2717.65</v>
      </c>
      <c r="F41" s="146">
        <f>'ex pl'!I34*(1-'EXPRESS 9'!$K$7)+'ex pl'!I34*(1-'EXPRESS 9'!$K$7)*$K$12</f>
        <v>2920.65</v>
      </c>
      <c r="G41" s="146">
        <f>'ex pl'!J34*(1-'EXPRESS 9'!$K$7)+'ex pl'!J34*(1-'EXPRESS 9'!$K$7)*$K$12</f>
        <v>3131.15</v>
      </c>
      <c r="H41" s="146">
        <f>'ex pl'!E34*(1-'EXPRESS 9'!$K$7)+'ex pl'!E34*(1-'EXPRESS 9'!$K$7)*$K$12</f>
        <v>2938.4</v>
      </c>
      <c r="I41" s="167"/>
      <c r="J41" s="146">
        <f>'ex pl'!F34*(1-'EXPRESS 9'!$K$10)+'ex pl'!F34*(1-'EXPRESS 9'!$K$10)*$M$12</f>
        <v>2938.4</v>
      </c>
      <c r="K41" s="146">
        <f>'ex pl'!K34*(1-'EXPRESS 9'!$K$10)+'ex pl'!K34*(1-'EXPRESS 9'!$K$10)*$M$12</f>
        <v>2955.7</v>
      </c>
      <c r="L41" s="146">
        <f>'ex pl'!L34*(1-'EXPRESS 9'!$K$10)+'ex pl'!L34*(1-'EXPRESS 9'!$K$10)*$M$12</f>
        <v>3005.7</v>
      </c>
      <c r="M41" s="146">
        <f>'ex pl'!M34*(1-'EXPRESS 9'!$K$10)+'ex pl'!M34*(1-'EXPRESS 9'!$K$10)*$M$12</f>
        <v>3286.6</v>
      </c>
      <c r="N41" s="146">
        <f>'ex pl'!N34*(1-'EXPRESS 9'!$K$10)+'ex pl'!N34*(1-'EXPRESS 9'!$K$10)*$M$12</f>
        <v>3541</v>
      </c>
      <c r="O41" s="146">
        <f>'ex pl'!O34*(1-'EXPRESS 9'!$K$10)+'ex pl'!O34*(1-'EXPRESS 9'!$K$10)*$M$12</f>
        <v>3717.65</v>
      </c>
      <c r="P41" s="146">
        <f>'ex pl'!P34*(1-'EXPRESS 9'!$K$10)+'ex pl'!P34*(1-'EXPRESS 9'!$K$10)*$M$12</f>
        <v>3987.45</v>
      </c>
      <c r="Q41" s="146">
        <f>'ex pl'!Q34*(1-'EXPRESS 9'!$K$10)+'ex pl'!Q34*(1-'EXPRESS 9'!$K$10)*$M$12</f>
        <v>4140.95</v>
      </c>
      <c r="R41" s="130"/>
      <c r="S41" s="130"/>
      <c r="T41" s="266"/>
      <c r="U41" s="266"/>
      <c r="V41" s="266"/>
      <c r="W41" s="266"/>
      <c r="X41" s="266"/>
      <c r="Y41" s="266"/>
      <c r="Z41" s="266"/>
      <c r="AA41" s="266"/>
      <c r="AB41" s="266"/>
      <c r="AC41" s="266"/>
      <c r="AD41" s="266"/>
      <c r="AE41" s="266"/>
      <c r="AF41" s="266"/>
      <c r="AG41" s="132"/>
      <c r="AH41" s="132"/>
      <c r="AI41" s="132"/>
      <c r="AJ41" s="132"/>
      <c r="AK41" s="132"/>
      <c r="AL41" s="132"/>
      <c r="AM41" s="132"/>
      <c r="AN41" s="132"/>
      <c r="AO41" s="132"/>
      <c r="AP41" s="132"/>
    </row>
    <row r="42" spans="2:42" ht="12.6" customHeight="1" x14ac:dyDescent="0.2">
      <c r="B42" s="61"/>
      <c r="C42" s="59">
        <v>10</v>
      </c>
      <c r="D42" s="146">
        <f>'ex pl'!G35*(1-'EXPRESS 9'!$K$7)+'ex pl'!G35*(1-'EXPRESS 9'!$K$7)*$K$12</f>
        <v>2423.35</v>
      </c>
      <c r="E42" s="146">
        <f>'ex pl'!H35*(1-'EXPRESS 9'!$K$7)+'ex pl'!H35*(1-'EXPRESS 9'!$K$7)*$K$12</f>
        <v>2786.65</v>
      </c>
      <c r="F42" s="146">
        <f>'ex pl'!I35*(1-'EXPRESS 9'!$K$7)+'ex pl'!I35*(1-'EXPRESS 9'!$K$7)*$K$12</f>
        <v>2995.65</v>
      </c>
      <c r="G42" s="146">
        <f>'ex pl'!J35*(1-'EXPRESS 9'!$K$7)+'ex pl'!J35*(1-'EXPRESS 9'!$K$7)*$K$12</f>
        <v>3209.15</v>
      </c>
      <c r="H42" s="146">
        <f>'ex pl'!E35*(1-'EXPRESS 9'!$K$7)+'ex pl'!E35*(1-'EXPRESS 9'!$K$7)*$K$12</f>
        <v>3007.3</v>
      </c>
      <c r="I42" s="167"/>
      <c r="J42" s="146">
        <f>'ex pl'!F35*(1-'EXPRESS 9'!$K$10)+'ex pl'!F35*(1-'EXPRESS 9'!$K$10)*$M$12</f>
        <v>3007.3</v>
      </c>
      <c r="K42" s="146">
        <f>'ex pl'!K35*(1-'EXPRESS 9'!$K$10)+'ex pl'!K35*(1-'EXPRESS 9'!$K$10)*$M$12</f>
        <v>3028.7</v>
      </c>
      <c r="L42" s="146">
        <f>'ex pl'!L35*(1-'EXPRESS 9'!$K$10)+'ex pl'!L35*(1-'EXPRESS 9'!$K$10)*$M$12</f>
        <v>3082.65</v>
      </c>
      <c r="M42" s="146">
        <f>'ex pl'!M35*(1-'EXPRESS 9'!$K$10)+'ex pl'!M35*(1-'EXPRESS 9'!$K$10)*$M$12</f>
        <v>3371.35</v>
      </c>
      <c r="N42" s="146">
        <f>'ex pl'!N35*(1-'EXPRESS 9'!$K$10)+'ex pl'!N35*(1-'EXPRESS 9'!$K$10)*$M$12</f>
        <v>3640.25</v>
      </c>
      <c r="O42" s="146">
        <f>'ex pl'!O35*(1-'EXPRESS 9'!$K$10)+'ex pl'!O35*(1-'EXPRESS 9'!$K$10)*$M$12</f>
        <v>3822.5</v>
      </c>
      <c r="P42" s="146">
        <f>'ex pl'!P35*(1-'EXPRESS 9'!$K$10)+'ex pl'!P35*(1-'EXPRESS 9'!$K$10)*$M$12</f>
        <v>4096.1499999999996</v>
      </c>
      <c r="Q42" s="146">
        <f>'ex pl'!Q35*(1-'EXPRESS 9'!$K$10)+'ex pl'!Q35*(1-'EXPRESS 9'!$K$10)*$M$12</f>
        <v>4254.8</v>
      </c>
      <c r="R42" s="130"/>
      <c r="S42" s="130"/>
      <c r="T42" s="266" t="s">
        <v>55</v>
      </c>
      <c r="U42" s="266"/>
      <c r="V42" s="266"/>
      <c r="W42" s="266"/>
      <c r="X42" s="266"/>
      <c r="Y42" s="266"/>
      <c r="Z42" s="266"/>
      <c r="AA42" s="266"/>
      <c r="AB42" s="266"/>
      <c r="AC42" s="266"/>
      <c r="AD42" s="266"/>
      <c r="AE42" s="266"/>
      <c r="AF42" s="266"/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</row>
    <row r="43" spans="2:42" ht="12.6" customHeight="1" x14ac:dyDescent="0.2">
      <c r="B43" s="61"/>
      <c r="C43" s="59">
        <v>11</v>
      </c>
      <c r="D43" s="146">
        <f>'ex pl'!G36*(1-'EXPRESS 9'!$K$7)+'ex pl'!G36*(1-'EXPRESS 9'!$K$7)*$K$12</f>
        <v>2474.1</v>
      </c>
      <c r="E43" s="146">
        <f>'ex pl'!H36*(1-'EXPRESS 9'!$K$7)+'ex pl'!H36*(1-'EXPRESS 9'!$K$7)*$K$12</f>
        <v>2853.55</v>
      </c>
      <c r="F43" s="146">
        <f>'ex pl'!I36*(1-'EXPRESS 9'!$K$7)+'ex pl'!I36*(1-'EXPRESS 9'!$K$7)*$K$12</f>
        <v>3072.7</v>
      </c>
      <c r="G43" s="146">
        <f>'ex pl'!J36*(1-'EXPRESS 9'!$K$7)+'ex pl'!J36*(1-'EXPRESS 9'!$K$7)*$K$12</f>
        <v>3300.15</v>
      </c>
      <c r="H43" s="146">
        <f>'ex pl'!E36*(1-'EXPRESS 9'!$K$7)+'ex pl'!E36*(1-'EXPRESS 9'!$K$7)*$K$12</f>
        <v>3074.1</v>
      </c>
      <c r="I43" s="167"/>
      <c r="J43" s="146">
        <f>'ex pl'!F36*(1-'EXPRESS 9'!$K$10)+'ex pl'!F36*(1-'EXPRESS 9'!$K$10)*$M$12</f>
        <v>3074.1</v>
      </c>
      <c r="K43" s="146">
        <f>'ex pl'!K36*(1-'EXPRESS 9'!$K$10)+'ex pl'!K36*(1-'EXPRESS 9'!$K$10)*$M$12</f>
        <v>3114.05</v>
      </c>
      <c r="L43" s="146">
        <f>'ex pl'!L36*(1-'EXPRESS 9'!$K$10)+'ex pl'!L36*(1-'EXPRESS 9'!$K$10)*$M$12</f>
        <v>3168.05</v>
      </c>
      <c r="M43" s="146">
        <f>'ex pl'!M36*(1-'EXPRESS 9'!$K$10)+'ex pl'!M36*(1-'EXPRESS 9'!$K$10)*$M$12</f>
        <v>3462.35</v>
      </c>
      <c r="N43" s="146">
        <f>'ex pl'!N36*(1-'EXPRESS 9'!$K$10)+'ex pl'!N36*(1-'EXPRESS 9'!$K$10)*$M$12</f>
        <v>3764.4</v>
      </c>
      <c r="O43" s="146">
        <f>'ex pl'!O36*(1-'EXPRESS 9'!$K$10)+'ex pl'!O36*(1-'EXPRESS 9'!$K$10)*$M$12</f>
        <v>3956.65</v>
      </c>
      <c r="P43" s="146">
        <f>'ex pl'!P36*(1-'EXPRESS 9'!$K$10)+'ex pl'!P36*(1-'EXPRESS 9'!$K$10)*$M$12</f>
        <v>4271.2</v>
      </c>
      <c r="Q43" s="146">
        <f>'ex pl'!Q36*(1-'EXPRESS 9'!$K$10)+'ex pl'!Q36*(1-'EXPRESS 9'!$K$10)*$M$12</f>
        <v>4422.25</v>
      </c>
      <c r="R43" s="130"/>
      <c r="S43" s="130"/>
      <c r="T43" s="266" t="s">
        <v>56</v>
      </c>
      <c r="U43" s="266"/>
      <c r="V43" s="266"/>
      <c r="W43" s="266"/>
      <c r="X43" s="266"/>
      <c r="Y43" s="266"/>
      <c r="Z43" s="266"/>
      <c r="AA43" s="266"/>
      <c r="AB43" s="266"/>
      <c r="AC43" s="266"/>
      <c r="AD43" s="266"/>
      <c r="AE43" s="266"/>
      <c r="AF43" s="266"/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</row>
    <row r="44" spans="2:42" ht="12.6" customHeight="1" x14ac:dyDescent="0.2">
      <c r="B44" s="61"/>
      <c r="C44" s="59">
        <v>12</v>
      </c>
      <c r="D44" s="146">
        <f>'ex pl'!G37*(1-'EXPRESS 9'!$K$7)+'ex pl'!G37*(1-'EXPRESS 9'!$K$7)*$K$12</f>
        <v>2524.9</v>
      </c>
      <c r="E44" s="146">
        <f>'ex pl'!H37*(1-'EXPRESS 9'!$K$7)+'ex pl'!H37*(1-'EXPRESS 9'!$K$7)*$K$12</f>
        <v>2926.6</v>
      </c>
      <c r="F44" s="146">
        <f>'ex pl'!I37*(1-'EXPRESS 9'!$K$7)+'ex pl'!I37*(1-'EXPRESS 9'!$K$7)*$K$12</f>
        <v>3160.05</v>
      </c>
      <c r="G44" s="146">
        <f>'ex pl'!J37*(1-'EXPRESS 9'!$K$7)+'ex pl'!J37*(1-'EXPRESS 9'!$K$7)*$K$12</f>
        <v>3391.3</v>
      </c>
      <c r="H44" s="146">
        <f>'ex pl'!E37*(1-'EXPRESS 9'!$K$7)+'ex pl'!E37*(1-'EXPRESS 9'!$K$7)*$K$12</f>
        <v>3146.9</v>
      </c>
      <c r="I44" s="167"/>
      <c r="J44" s="146">
        <f>'ex pl'!F37*(1-'EXPRESS 9'!$K$10)+'ex pl'!F37*(1-'EXPRESS 9'!$K$10)*$M$12</f>
        <v>3146.9</v>
      </c>
      <c r="K44" s="146">
        <f>'ex pl'!K37*(1-'EXPRESS 9'!$K$10)+'ex pl'!K37*(1-'EXPRESS 9'!$K$10)*$M$12</f>
        <v>3199.3</v>
      </c>
      <c r="L44" s="146">
        <f>'ex pl'!L37*(1-'EXPRESS 9'!$K$10)+'ex pl'!L37*(1-'EXPRESS 9'!$K$10)*$M$12</f>
        <v>3255.6</v>
      </c>
      <c r="M44" s="146">
        <f>'ex pl'!M37*(1-'EXPRESS 9'!$K$10)+'ex pl'!M37*(1-'EXPRESS 9'!$K$10)*$M$12</f>
        <v>3549.4</v>
      </c>
      <c r="N44" s="146">
        <f>'ex pl'!N37*(1-'EXPRESS 9'!$K$10)+'ex pl'!N37*(1-'EXPRESS 9'!$K$10)*$M$12</f>
        <v>3886.55</v>
      </c>
      <c r="O44" s="146">
        <f>'ex pl'!O37*(1-'EXPRESS 9'!$K$10)+'ex pl'!O37*(1-'EXPRESS 9'!$K$10)*$M$12</f>
        <v>4090.7</v>
      </c>
      <c r="P44" s="146">
        <f>'ex pl'!P37*(1-'EXPRESS 9'!$K$10)+'ex pl'!P37*(1-'EXPRESS 9'!$K$10)*$M$12</f>
        <v>4422.25</v>
      </c>
      <c r="Q44" s="146">
        <f>'ex pl'!Q37*(1-'EXPRESS 9'!$K$10)+'ex pl'!Q37*(1-'EXPRESS 9'!$K$10)*$M$12</f>
        <v>4591.95</v>
      </c>
      <c r="R44" s="130"/>
      <c r="S44" s="130"/>
      <c r="T44" s="266" t="s">
        <v>57</v>
      </c>
      <c r="U44" s="266"/>
      <c r="V44" s="266"/>
      <c r="W44" s="266"/>
      <c r="X44" s="266"/>
      <c r="Y44" s="266"/>
      <c r="Z44" s="266"/>
      <c r="AA44" s="266"/>
      <c r="AB44" s="266"/>
      <c r="AC44" s="266"/>
      <c r="AD44" s="266"/>
      <c r="AE44" s="266"/>
      <c r="AF44" s="266"/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</row>
    <row r="45" spans="2:42" ht="12.6" customHeight="1" x14ac:dyDescent="0.2">
      <c r="B45" s="61"/>
      <c r="C45" s="59">
        <v>13</v>
      </c>
      <c r="D45" s="146">
        <f>'ex pl'!G38*(1-'EXPRESS 9'!$K$7)+'ex pl'!G38*(1-'EXPRESS 9'!$K$7)*$K$12</f>
        <v>2573.65</v>
      </c>
      <c r="E45" s="146">
        <f>'ex pl'!H38*(1-'EXPRESS 9'!$K$7)+'ex pl'!H38*(1-'EXPRESS 9'!$K$7)*$K$12</f>
        <v>2999.65</v>
      </c>
      <c r="F45" s="146">
        <f>'ex pl'!I38*(1-'EXPRESS 9'!$K$7)+'ex pl'!I38*(1-'EXPRESS 9'!$K$7)*$K$12</f>
        <v>3249.4</v>
      </c>
      <c r="G45" s="146">
        <f>'ex pl'!J38*(1-'EXPRESS 9'!$K$7)+'ex pl'!J38*(1-'EXPRESS 9'!$K$7)*$K$12</f>
        <v>3482.35</v>
      </c>
      <c r="H45" s="146">
        <f>'ex pl'!E38*(1-'EXPRESS 9'!$K$7)+'ex pl'!E38*(1-'EXPRESS 9'!$K$7)*$K$12</f>
        <v>3219.9</v>
      </c>
      <c r="I45" s="167"/>
      <c r="J45" s="146">
        <f>'ex pl'!F38*(1-'EXPRESS 9'!$K$10)+'ex pl'!F38*(1-'EXPRESS 9'!$K$10)*$M$12</f>
        <v>3219.9</v>
      </c>
      <c r="K45" s="146">
        <f>'ex pl'!K38*(1-'EXPRESS 9'!$K$10)+'ex pl'!K38*(1-'EXPRESS 9'!$K$10)*$M$12</f>
        <v>3284.3</v>
      </c>
      <c r="L45" s="146">
        <f>'ex pl'!L38*(1-'EXPRESS 9'!$K$10)+'ex pl'!L38*(1-'EXPRESS 9'!$K$10)*$M$12</f>
        <v>3341.15</v>
      </c>
      <c r="M45" s="146">
        <f>'ex pl'!M38*(1-'EXPRESS 9'!$K$10)+'ex pl'!M38*(1-'EXPRESS 9'!$K$10)*$M$12</f>
        <v>3634.2</v>
      </c>
      <c r="N45" s="146">
        <f>'ex pl'!N38*(1-'EXPRESS 9'!$K$10)+'ex pl'!N38*(1-'EXPRESS 9'!$K$10)*$M$12</f>
        <v>4010.6</v>
      </c>
      <c r="O45" s="146">
        <f>'ex pl'!O38*(1-'EXPRESS 9'!$K$10)+'ex pl'!O38*(1-'EXPRESS 9'!$K$10)*$M$12</f>
        <v>4226.55</v>
      </c>
      <c r="P45" s="146">
        <f>'ex pl'!P38*(1-'EXPRESS 9'!$K$10)+'ex pl'!P38*(1-'EXPRESS 9'!$K$10)*$M$12</f>
        <v>4575.2</v>
      </c>
      <c r="Q45" s="146">
        <f>'ex pl'!Q38*(1-'EXPRESS 9'!$K$10)+'ex pl'!Q38*(1-'EXPRESS 9'!$K$10)*$M$12</f>
        <v>4759.55</v>
      </c>
      <c r="R45" s="130"/>
      <c r="S45" s="130"/>
      <c r="T45" s="266" t="s">
        <v>58</v>
      </c>
      <c r="U45" s="266"/>
      <c r="V45" s="266"/>
      <c r="W45" s="266"/>
      <c r="X45" s="266"/>
      <c r="Y45" s="266"/>
      <c r="Z45" s="266"/>
      <c r="AA45" s="266"/>
      <c r="AB45" s="266"/>
      <c r="AC45" s="266"/>
      <c r="AD45" s="266"/>
      <c r="AE45" s="266"/>
      <c r="AF45" s="266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</row>
    <row r="46" spans="2:42" ht="12.6" customHeight="1" x14ac:dyDescent="0.2">
      <c r="B46" s="61"/>
      <c r="C46" s="59">
        <v>14</v>
      </c>
      <c r="D46" s="146">
        <f>'ex pl'!G39*(1-'EXPRESS 9'!$K$7)+'ex pl'!G39*(1-'EXPRESS 9'!$K$7)*$K$12</f>
        <v>2624.35</v>
      </c>
      <c r="E46" s="146">
        <f>'ex pl'!H39*(1-'EXPRESS 9'!$K$7)+'ex pl'!H39*(1-'EXPRESS 9'!$K$7)*$K$12</f>
        <v>3070.8</v>
      </c>
      <c r="F46" s="146">
        <f>'ex pl'!I39*(1-'EXPRESS 9'!$K$7)+'ex pl'!I39*(1-'EXPRESS 9'!$K$7)*$K$12</f>
        <v>3338.55</v>
      </c>
      <c r="G46" s="146">
        <f>'ex pl'!J39*(1-'EXPRESS 9'!$K$7)+'ex pl'!J39*(1-'EXPRESS 9'!$K$7)*$K$12</f>
        <v>3573.55</v>
      </c>
      <c r="H46" s="146">
        <f>'ex pl'!E39*(1-'EXPRESS 9'!$K$7)+'ex pl'!E39*(1-'EXPRESS 9'!$K$7)*$K$12</f>
        <v>3290.9</v>
      </c>
      <c r="I46" s="167"/>
      <c r="J46" s="146">
        <f>'ex pl'!F39*(1-'EXPRESS 9'!$K$10)+'ex pl'!F39*(1-'EXPRESS 9'!$K$10)*$M$12</f>
        <v>3290.9</v>
      </c>
      <c r="K46" s="146">
        <f>'ex pl'!K39*(1-'EXPRESS 9'!$K$10)+'ex pl'!K39*(1-'EXPRESS 9'!$K$10)*$M$12</f>
        <v>3369.75</v>
      </c>
      <c r="L46" s="146">
        <f>'ex pl'!L39*(1-'EXPRESS 9'!$K$10)+'ex pl'!L39*(1-'EXPRESS 9'!$K$10)*$M$12</f>
        <v>3426.6</v>
      </c>
      <c r="M46" s="146">
        <f>'ex pl'!M39*(1-'EXPRESS 9'!$K$10)+'ex pl'!M39*(1-'EXPRESS 9'!$K$10)*$M$12</f>
        <v>3719</v>
      </c>
      <c r="N46" s="146">
        <f>'ex pl'!N39*(1-'EXPRESS 9'!$K$10)+'ex pl'!N39*(1-'EXPRESS 9'!$K$10)*$M$12</f>
        <v>4134.75</v>
      </c>
      <c r="O46" s="146">
        <f>'ex pl'!O39*(1-'EXPRESS 9'!$K$10)+'ex pl'!O39*(1-'EXPRESS 9'!$K$10)*$M$12</f>
        <v>4360.45</v>
      </c>
      <c r="P46" s="146">
        <f>'ex pl'!P39*(1-'EXPRESS 9'!$K$10)+'ex pl'!P39*(1-'EXPRESS 9'!$K$10)*$M$12</f>
        <v>4726.3999999999996</v>
      </c>
      <c r="Q46" s="146">
        <f>'ex pl'!Q39*(1-'EXPRESS 9'!$K$10)+'ex pl'!Q39*(1-'EXPRESS 9'!$K$10)*$M$12</f>
        <v>4927.1000000000004</v>
      </c>
      <c r="R46" s="130"/>
      <c r="S46" s="130"/>
      <c r="T46" s="262" t="s">
        <v>59</v>
      </c>
      <c r="U46" s="262"/>
      <c r="V46" s="262"/>
      <c r="W46" s="262"/>
      <c r="X46" s="262"/>
      <c r="Y46" s="262"/>
      <c r="Z46" s="262"/>
      <c r="AA46" s="262"/>
      <c r="AB46" s="262"/>
      <c r="AC46" s="262"/>
      <c r="AD46" s="262"/>
      <c r="AE46" s="262"/>
      <c r="AF46" s="26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</row>
    <row r="47" spans="2:42" ht="12.6" customHeight="1" x14ac:dyDescent="0.2">
      <c r="B47" s="61"/>
      <c r="C47" s="59">
        <v>15</v>
      </c>
      <c r="D47" s="146">
        <f>'ex pl'!G40*(1-'EXPRESS 9'!$K$7)+'ex pl'!G40*(1-'EXPRESS 9'!$K$7)*$K$12</f>
        <v>2672.85</v>
      </c>
      <c r="E47" s="146">
        <f>'ex pl'!H40*(1-'EXPRESS 9'!$K$7)+'ex pl'!H40*(1-'EXPRESS 9'!$K$7)*$K$12</f>
        <v>3143.9</v>
      </c>
      <c r="F47" s="146">
        <f>'ex pl'!I40*(1-'EXPRESS 9'!$K$7)+'ex pl'!I40*(1-'EXPRESS 9'!$K$7)*$K$12</f>
        <v>3427.8</v>
      </c>
      <c r="G47" s="146">
        <f>'ex pl'!J40*(1-'EXPRESS 9'!$K$7)+'ex pl'!J40*(1-'EXPRESS 9'!$K$7)*$K$12</f>
        <v>3662.1</v>
      </c>
      <c r="H47" s="146">
        <f>'ex pl'!E40*(1-'EXPRESS 9'!$K$7)+'ex pl'!E40*(1-'EXPRESS 9'!$K$7)*$K$12</f>
        <v>3363.8</v>
      </c>
      <c r="I47" s="167"/>
      <c r="J47" s="146">
        <f>'ex pl'!F40*(1-'EXPRESS 9'!$K$10)+'ex pl'!F40*(1-'EXPRESS 9'!$K$10)*$M$12</f>
        <v>3363.8</v>
      </c>
      <c r="K47" s="146">
        <f>'ex pl'!K40*(1-'EXPRESS 9'!$K$10)+'ex pl'!K40*(1-'EXPRESS 9'!$K$10)*$M$12</f>
        <v>3454.9</v>
      </c>
      <c r="L47" s="146">
        <f>'ex pl'!L40*(1-'EXPRESS 9'!$K$10)+'ex pl'!L40*(1-'EXPRESS 9'!$K$10)*$M$12</f>
        <v>3514.1</v>
      </c>
      <c r="M47" s="146">
        <f>'ex pl'!M40*(1-'EXPRESS 9'!$K$10)+'ex pl'!M40*(1-'EXPRESS 9'!$K$10)*$M$12</f>
        <v>3805.85</v>
      </c>
      <c r="N47" s="146">
        <f>'ex pl'!N40*(1-'EXPRESS 9'!$K$10)+'ex pl'!N40*(1-'EXPRESS 9'!$K$10)*$M$12</f>
        <v>4258.8</v>
      </c>
      <c r="O47" s="146">
        <f>'ex pl'!O40*(1-'EXPRESS 9'!$K$10)+'ex pl'!O40*(1-'EXPRESS 9'!$K$10)*$M$12</f>
        <v>4494.6499999999996</v>
      </c>
      <c r="P47" s="146">
        <f>'ex pl'!P40*(1-'EXPRESS 9'!$K$10)+'ex pl'!P40*(1-'EXPRESS 9'!$K$10)*$M$12</f>
        <v>4879.45</v>
      </c>
      <c r="Q47" s="146">
        <f>'ex pl'!Q40*(1-'EXPRESS 9'!$K$10)+'ex pl'!Q40*(1-'EXPRESS 9'!$K$10)*$M$12</f>
        <v>5094.5</v>
      </c>
      <c r="R47" s="130"/>
      <c r="S47" s="130"/>
      <c r="T47" s="262"/>
      <c r="U47" s="262"/>
      <c r="V47" s="262"/>
      <c r="W47" s="262"/>
      <c r="X47" s="262"/>
      <c r="Y47" s="262"/>
      <c r="Z47" s="262"/>
      <c r="AA47" s="262"/>
      <c r="AB47" s="262"/>
      <c r="AC47" s="262"/>
      <c r="AD47" s="262"/>
      <c r="AE47" s="262"/>
      <c r="AF47" s="262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</row>
    <row r="48" spans="2:42" ht="12.6" customHeight="1" x14ac:dyDescent="0.2">
      <c r="B48" s="61"/>
      <c r="C48" s="59">
        <v>16</v>
      </c>
      <c r="D48" s="146">
        <f>'ex pl'!G41*(1-'EXPRESS 9'!$K$7)+'ex pl'!G41*(1-'EXPRESS 9'!$K$7)*$K$12</f>
        <v>2721.85</v>
      </c>
      <c r="E48" s="146">
        <f>'ex pl'!H41*(1-'EXPRESS 9'!$K$7)+'ex pl'!H41*(1-'EXPRESS 9'!$K$7)*$K$12</f>
        <v>3214.65</v>
      </c>
      <c r="F48" s="146">
        <f>'ex pl'!I41*(1-'EXPRESS 9'!$K$7)+'ex pl'!I41*(1-'EXPRESS 9'!$K$7)*$K$12</f>
        <v>3517.35</v>
      </c>
      <c r="G48" s="146">
        <f>'ex pl'!J41*(1-'EXPRESS 9'!$K$7)+'ex pl'!J41*(1-'EXPRESS 9'!$K$7)*$K$12</f>
        <v>3751.1</v>
      </c>
      <c r="H48" s="146">
        <f>'ex pl'!E41*(1-'EXPRESS 9'!$K$7)+'ex pl'!E41*(1-'EXPRESS 9'!$K$7)*$K$12</f>
        <v>3434.5</v>
      </c>
      <c r="I48" s="167"/>
      <c r="J48" s="146">
        <f>'ex pl'!F41*(1-'EXPRESS 9'!$K$10)+'ex pl'!F41*(1-'EXPRESS 9'!$K$10)*$M$12</f>
        <v>3434.5</v>
      </c>
      <c r="K48" s="146">
        <f>'ex pl'!K41*(1-'EXPRESS 9'!$K$10)+'ex pl'!K41*(1-'EXPRESS 9'!$K$10)*$M$12</f>
        <v>3540.45</v>
      </c>
      <c r="L48" s="146">
        <f>'ex pl'!L41*(1-'EXPRESS 9'!$K$10)+'ex pl'!L41*(1-'EXPRESS 9'!$K$10)*$M$12</f>
        <v>3599.65</v>
      </c>
      <c r="M48" s="146">
        <f>'ex pl'!M41*(1-'EXPRESS 9'!$K$10)+'ex pl'!M41*(1-'EXPRESS 9'!$K$10)*$M$12</f>
        <v>3890.65</v>
      </c>
      <c r="N48" s="146">
        <f>'ex pl'!N41*(1-'EXPRESS 9'!$K$10)+'ex pl'!N41*(1-'EXPRESS 9'!$K$10)*$M$12</f>
        <v>4382.8999999999996</v>
      </c>
      <c r="O48" s="146">
        <f>'ex pl'!O41*(1-'EXPRESS 9'!$K$10)+'ex pl'!O41*(1-'EXPRESS 9'!$K$10)*$M$12</f>
        <v>4628.45</v>
      </c>
      <c r="P48" s="146">
        <f>'ex pl'!P41*(1-'EXPRESS 9'!$K$10)+'ex pl'!P41*(1-'EXPRESS 9'!$K$10)*$M$12</f>
        <v>5030.3500000000004</v>
      </c>
      <c r="Q48" s="146">
        <f>'ex pl'!Q41*(1-'EXPRESS 9'!$K$10)+'ex pl'!Q41*(1-'EXPRESS 9'!$K$10)*$M$12</f>
        <v>5264.5</v>
      </c>
      <c r="R48" s="130"/>
      <c r="S48" s="130"/>
      <c r="T48" s="220"/>
      <c r="U48" s="220"/>
      <c r="V48" s="220"/>
      <c r="W48" s="220"/>
      <c r="X48" s="220"/>
      <c r="Y48" s="220"/>
      <c r="Z48" s="220"/>
      <c r="AA48" s="220"/>
      <c r="AB48" s="220"/>
      <c r="AC48" s="220"/>
      <c r="AD48" s="220"/>
      <c r="AE48" s="220"/>
      <c r="AF48" s="220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</row>
    <row r="49" spans="2:42" ht="12.6" customHeight="1" x14ac:dyDescent="0.2">
      <c r="B49" s="61"/>
      <c r="C49" s="59">
        <v>17</v>
      </c>
      <c r="D49" s="146">
        <f>'ex pl'!G42*(1-'EXPRESS 9'!$K$7)+'ex pl'!G42*(1-'EXPRESS 9'!$K$7)*$K$12</f>
        <v>2772.6</v>
      </c>
      <c r="E49" s="146">
        <f>'ex pl'!H42*(1-'EXPRESS 9'!$K$7)+'ex pl'!H42*(1-'EXPRESS 9'!$K$7)*$K$12</f>
        <v>3285.85</v>
      </c>
      <c r="F49" s="146">
        <f>'ex pl'!I42*(1-'EXPRESS 9'!$K$7)+'ex pl'!I42*(1-'EXPRESS 9'!$K$7)*$K$12</f>
        <v>3604.35</v>
      </c>
      <c r="G49" s="146">
        <f>'ex pl'!J42*(1-'EXPRESS 9'!$K$7)+'ex pl'!J42*(1-'EXPRESS 9'!$K$7)*$K$12</f>
        <v>3842.35</v>
      </c>
      <c r="H49" s="146">
        <f>'ex pl'!E42*(1-'EXPRESS 9'!$K$7)+'ex pl'!E42*(1-'EXPRESS 9'!$K$7)*$K$12</f>
        <v>3505.45</v>
      </c>
      <c r="I49" s="167"/>
      <c r="J49" s="146">
        <f>'ex pl'!F42*(1-'EXPRESS 9'!$K$10)+'ex pl'!F42*(1-'EXPRESS 9'!$K$10)*$M$12</f>
        <v>3505.45</v>
      </c>
      <c r="K49" s="146">
        <f>'ex pl'!K42*(1-'EXPRESS 9'!$K$10)+'ex pl'!K42*(1-'EXPRESS 9'!$K$10)*$M$12</f>
        <v>3625.55</v>
      </c>
      <c r="L49" s="146">
        <f>'ex pl'!L42*(1-'EXPRESS 9'!$K$10)+'ex pl'!L42*(1-'EXPRESS 9'!$K$10)*$M$12</f>
        <v>3687.05</v>
      </c>
      <c r="M49" s="146">
        <f>'ex pl'!M42*(1-'EXPRESS 9'!$K$10)+'ex pl'!M42*(1-'EXPRESS 9'!$K$10)*$M$12</f>
        <v>3977.6</v>
      </c>
      <c r="N49" s="146">
        <f>'ex pl'!N42*(1-'EXPRESS 9'!$K$10)+'ex pl'!N42*(1-'EXPRESS 9'!$K$10)*$M$12</f>
        <v>4507.1499999999996</v>
      </c>
      <c r="O49" s="146">
        <f>'ex pl'!O42*(1-'EXPRESS 9'!$K$10)+'ex pl'!O42*(1-'EXPRESS 9'!$K$10)*$M$12</f>
        <v>4764.5</v>
      </c>
      <c r="P49" s="146">
        <f>'ex pl'!P42*(1-'EXPRESS 9'!$K$10)+'ex pl'!P42*(1-'EXPRESS 9'!$K$10)*$M$12</f>
        <v>5183.6000000000004</v>
      </c>
      <c r="Q49" s="146">
        <f>'ex pl'!Q42*(1-'EXPRESS 9'!$K$10)+'ex pl'!Q42*(1-'EXPRESS 9'!$K$10)*$M$12</f>
        <v>5431.8</v>
      </c>
      <c r="R49" s="130"/>
      <c r="S49" s="130"/>
      <c r="T49" s="263"/>
      <c r="U49" s="263"/>
      <c r="V49" s="263"/>
      <c r="W49" s="263"/>
      <c r="X49" s="263"/>
      <c r="Y49" s="263"/>
      <c r="Z49" s="263"/>
      <c r="AA49" s="263"/>
      <c r="AB49" s="263"/>
      <c r="AC49" s="263"/>
      <c r="AD49" s="263"/>
      <c r="AE49" s="263"/>
      <c r="AF49" s="263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</row>
    <row r="50" spans="2:42" ht="12.6" customHeight="1" x14ac:dyDescent="0.2">
      <c r="B50" s="61"/>
      <c r="C50" s="59">
        <v>18</v>
      </c>
      <c r="D50" s="146">
        <f>'ex pl'!G43*(1-'EXPRESS 9'!$K$7)+'ex pl'!G43*(1-'EXPRESS 9'!$K$7)*$K$12</f>
        <v>2823.15</v>
      </c>
      <c r="E50" s="146">
        <f>'ex pl'!H43*(1-'EXPRESS 9'!$K$7)+'ex pl'!H43*(1-'EXPRESS 9'!$K$7)*$K$12</f>
        <v>3356.85</v>
      </c>
      <c r="F50" s="146">
        <f>'ex pl'!I43*(1-'EXPRESS 9'!$K$7)+'ex pl'!I43*(1-'EXPRESS 9'!$K$7)*$K$12</f>
        <v>3693.7</v>
      </c>
      <c r="G50" s="146">
        <f>'ex pl'!J43*(1-'EXPRESS 9'!$K$7)+'ex pl'!J43*(1-'EXPRESS 9'!$K$7)*$K$12</f>
        <v>3933.4</v>
      </c>
      <c r="H50" s="146">
        <f>'ex pl'!E43*(1-'EXPRESS 9'!$K$7)+'ex pl'!E43*(1-'EXPRESS 9'!$K$7)*$K$12</f>
        <v>3576.35</v>
      </c>
      <c r="I50" s="167"/>
      <c r="J50" s="146">
        <f>'ex pl'!F43*(1-'EXPRESS 9'!$K$10)+'ex pl'!F43*(1-'EXPRESS 9'!$K$10)*$M$12</f>
        <v>3576.35</v>
      </c>
      <c r="K50" s="146">
        <f>'ex pl'!K43*(1-'EXPRESS 9'!$K$10)+'ex pl'!K43*(1-'EXPRESS 9'!$K$10)*$M$12</f>
        <v>3711.25</v>
      </c>
      <c r="L50" s="146">
        <f>'ex pl'!L43*(1-'EXPRESS 9'!$K$10)+'ex pl'!L43*(1-'EXPRESS 9'!$K$10)*$M$12</f>
        <v>3772.35</v>
      </c>
      <c r="M50" s="146">
        <f>'ex pl'!M43*(1-'EXPRESS 9'!$K$10)+'ex pl'!M43*(1-'EXPRESS 9'!$K$10)*$M$12</f>
        <v>4062.3</v>
      </c>
      <c r="N50" s="146">
        <f>'ex pl'!N43*(1-'EXPRESS 9'!$K$10)+'ex pl'!N43*(1-'EXPRESS 9'!$K$10)*$M$12</f>
        <v>4629.05</v>
      </c>
      <c r="O50" s="146">
        <f>'ex pl'!O43*(1-'EXPRESS 9'!$K$10)+'ex pl'!O43*(1-'EXPRESS 9'!$K$10)*$M$12</f>
        <v>4898.3</v>
      </c>
      <c r="P50" s="146">
        <f>'ex pl'!P43*(1-'EXPRESS 9'!$K$10)+'ex pl'!P43*(1-'EXPRESS 9'!$K$10)*$M$12</f>
        <v>5336.55</v>
      </c>
      <c r="Q50" s="146">
        <f>'ex pl'!Q43*(1-'EXPRESS 9'!$K$10)+'ex pl'!Q43*(1-'EXPRESS 9'!$K$10)*$M$12</f>
        <v>5599.5</v>
      </c>
      <c r="R50" s="130"/>
      <c r="S50" s="130"/>
      <c r="T50" s="264" t="s">
        <v>658</v>
      </c>
      <c r="U50" s="264"/>
      <c r="V50" s="264"/>
      <c r="W50" s="264"/>
      <c r="X50" s="264"/>
      <c r="Y50" s="264"/>
      <c r="Z50" s="264"/>
      <c r="AA50" s="264"/>
      <c r="AB50" s="264"/>
      <c r="AC50" s="264"/>
      <c r="AD50" s="264"/>
      <c r="AE50" s="264"/>
      <c r="AF50" s="264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</row>
    <row r="51" spans="2:42" ht="12.6" customHeight="1" x14ac:dyDescent="0.2">
      <c r="B51" s="61"/>
      <c r="C51" s="59">
        <v>19</v>
      </c>
      <c r="D51" s="146">
        <f>'ex pl'!G44*(1-'EXPRESS 9'!$K$7)+'ex pl'!G44*(1-'EXPRESS 9'!$K$7)*$K$12</f>
        <v>2871.85</v>
      </c>
      <c r="E51" s="146">
        <f>'ex pl'!H44*(1-'EXPRESS 9'!$K$7)+'ex pl'!H44*(1-'EXPRESS 9'!$K$7)*$K$12</f>
        <v>3429.95</v>
      </c>
      <c r="F51" s="146">
        <f>'ex pl'!I44*(1-'EXPRESS 9'!$K$7)+'ex pl'!I44*(1-'EXPRESS 9'!$K$7)*$K$12</f>
        <v>3783.1</v>
      </c>
      <c r="G51" s="146">
        <f>'ex pl'!J44*(1-'EXPRESS 9'!$K$7)+'ex pl'!J44*(1-'EXPRESS 9'!$K$7)*$K$12</f>
        <v>4024.3</v>
      </c>
      <c r="H51" s="146">
        <f>'ex pl'!E44*(1-'EXPRESS 9'!$K$7)+'ex pl'!E44*(1-'EXPRESS 9'!$K$7)*$K$12</f>
        <v>3649.35</v>
      </c>
      <c r="I51" s="167"/>
      <c r="J51" s="146">
        <f>'ex pl'!F44*(1-'EXPRESS 9'!$K$10)+'ex pl'!F44*(1-'EXPRESS 9'!$K$10)*$M$12</f>
        <v>3649.35</v>
      </c>
      <c r="K51" s="146">
        <f>'ex pl'!K44*(1-'EXPRESS 9'!$K$10)+'ex pl'!K44*(1-'EXPRESS 9'!$K$10)*$M$12</f>
        <v>3801</v>
      </c>
      <c r="L51" s="146">
        <f>'ex pl'!L44*(1-'EXPRESS 9'!$K$10)+'ex pl'!L44*(1-'EXPRESS 9'!$K$10)*$M$12</f>
        <v>3860</v>
      </c>
      <c r="M51" s="146">
        <f>'ex pl'!M44*(1-'EXPRESS 9'!$K$10)+'ex pl'!M44*(1-'EXPRESS 9'!$K$10)*$M$12</f>
        <v>4149.45</v>
      </c>
      <c r="N51" s="146">
        <f>'ex pl'!N44*(1-'EXPRESS 9'!$K$10)+'ex pl'!N44*(1-'EXPRESS 9'!$K$10)*$M$12</f>
        <v>4753.45</v>
      </c>
      <c r="O51" s="146">
        <f>'ex pl'!O44*(1-'EXPRESS 9'!$K$10)+'ex pl'!O44*(1-'EXPRESS 9'!$K$10)*$M$12</f>
        <v>5032.3500000000004</v>
      </c>
      <c r="P51" s="146">
        <f>'ex pl'!P44*(1-'EXPRESS 9'!$K$10)+'ex pl'!P44*(1-'EXPRESS 9'!$K$10)*$M$12</f>
        <v>5487.75</v>
      </c>
      <c r="Q51" s="146">
        <f>'ex pl'!Q44*(1-'EXPRESS 9'!$K$10)+'ex pl'!Q44*(1-'EXPRESS 9'!$K$10)*$M$12</f>
        <v>5768.95</v>
      </c>
      <c r="R51" s="130"/>
      <c r="S51" s="130"/>
      <c r="T51" s="264"/>
      <c r="U51" s="264"/>
      <c r="V51" s="264"/>
      <c r="W51" s="264"/>
      <c r="X51" s="264"/>
      <c r="Y51" s="264"/>
      <c r="Z51" s="264"/>
      <c r="AA51" s="264"/>
      <c r="AB51" s="264"/>
      <c r="AC51" s="264"/>
      <c r="AD51" s="264"/>
      <c r="AE51" s="264"/>
      <c r="AF51" s="264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</row>
    <row r="52" spans="2:42" ht="12.6" customHeight="1" x14ac:dyDescent="0.2">
      <c r="B52" s="61"/>
      <c r="C52" s="59">
        <v>20</v>
      </c>
      <c r="D52" s="146">
        <f>'ex pl'!G45*(1-'EXPRESS 9'!$K$7)+'ex pl'!G45*(1-'EXPRESS 9'!$K$7)*$K$12</f>
        <v>2920.65</v>
      </c>
      <c r="E52" s="146">
        <f>'ex pl'!H45*(1-'EXPRESS 9'!$K$7)+'ex pl'!H45*(1-'EXPRESS 9'!$K$7)*$K$12</f>
        <v>3503.1</v>
      </c>
      <c r="F52" s="146">
        <f>'ex pl'!I45*(1-'EXPRESS 9'!$K$7)+'ex pl'!I45*(1-'EXPRESS 9'!$K$7)*$K$12</f>
        <v>3872.45</v>
      </c>
      <c r="G52" s="146">
        <f>'ex pl'!J45*(1-'EXPRESS 9'!$K$7)+'ex pl'!J45*(1-'EXPRESS 9'!$K$7)*$K$12</f>
        <v>4115.3500000000004</v>
      </c>
      <c r="H52" s="146">
        <f>'ex pl'!E45*(1-'EXPRESS 9'!$K$7)+'ex pl'!E45*(1-'EXPRESS 9'!$K$7)*$K$12</f>
        <v>3722.35</v>
      </c>
      <c r="I52" s="167"/>
      <c r="J52" s="146">
        <f>'ex pl'!F45*(1-'EXPRESS 9'!$K$10)+'ex pl'!F45*(1-'EXPRESS 9'!$K$10)*$M$12</f>
        <v>3722.35</v>
      </c>
      <c r="K52" s="146">
        <f>'ex pl'!K45*(1-'EXPRESS 9'!$K$10)+'ex pl'!K45*(1-'EXPRESS 9'!$K$10)*$M$12</f>
        <v>3890.8</v>
      </c>
      <c r="L52" s="146">
        <f>'ex pl'!L45*(1-'EXPRESS 9'!$K$10)+'ex pl'!L45*(1-'EXPRESS 9'!$K$10)*$M$12</f>
        <v>3945.55</v>
      </c>
      <c r="M52" s="146">
        <f>'ex pl'!M45*(1-'EXPRESS 9'!$K$10)+'ex pl'!M45*(1-'EXPRESS 9'!$K$10)*$M$12</f>
        <v>4233.95</v>
      </c>
      <c r="N52" s="146">
        <f>'ex pl'!N45*(1-'EXPRESS 9'!$K$10)+'ex pl'!N45*(1-'EXPRESS 9'!$K$10)*$M$12</f>
        <v>4877.45</v>
      </c>
      <c r="O52" s="146">
        <f>'ex pl'!O45*(1-'EXPRESS 9'!$K$10)+'ex pl'!O45*(1-'EXPRESS 9'!$K$10)*$M$12</f>
        <v>5166.1000000000004</v>
      </c>
      <c r="P52" s="146">
        <f>'ex pl'!P45*(1-'EXPRESS 9'!$K$10)+'ex pl'!P45*(1-'EXPRESS 9'!$K$10)*$M$12</f>
        <v>5640.8</v>
      </c>
      <c r="Q52" s="146">
        <f>'ex pl'!Q45*(1-'EXPRESS 9'!$K$10)+'ex pl'!Q45*(1-'EXPRESS 9'!$K$10)*$M$12</f>
        <v>5934.6</v>
      </c>
      <c r="R52" s="130"/>
      <c r="S52" s="130"/>
      <c r="T52" s="130"/>
      <c r="U52" s="130"/>
      <c r="V52" s="130"/>
      <c r="W52" s="130"/>
      <c r="X52" s="130"/>
      <c r="Y52" s="130"/>
      <c r="Z52" s="130"/>
      <c r="AA52" s="130"/>
      <c r="AB52" s="130"/>
      <c r="AC52" s="130"/>
      <c r="AD52" s="130"/>
      <c r="AE52" s="130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</row>
    <row r="53" spans="2:42" ht="12.6" customHeight="1" x14ac:dyDescent="0.2">
      <c r="B53" s="61"/>
      <c r="C53" s="59">
        <v>21</v>
      </c>
      <c r="D53" s="146">
        <f>'ex pl'!G46*(1-'EXPRESS 9'!$K$7)+'ex pl'!G46*(1-'EXPRESS 9'!$K$7)*$K$12</f>
        <v>2975.65</v>
      </c>
      <c r="E53" s="146">
        <f>'ex pl'!H46*(1-'EXPRESS 9'!$K$7)+'ex pl'!H46*(1-'EXPRESS 9'!$K$7)*$K$12</f>
        <v>3573.15</v>
      </c>
      <c r="F53" s="146">
        <f>'ex pl'!I46*(1-'EXPRESS 9'!$K$7)+'ex pl'!I46*(1-'EXPRESS 9'!$K$7)*$K$12</f>
        <v>3972.7</v>
      </c>
      <c r="G53" s="146">
        <f>'ex pl'!J46*(1-'EXPRESS 9'!$K$7)+'ex pl'!J46*(1-'EXPRESS 9'!$K$7)*$K$12</f>
        <v>4225.6499999999996</v>
      </c>
      <c r="H53" s="146">
        <f>'ex pl'!E46*(1-'EXPRESS 9'!$K$7)+'ex pl'!E46*(1-'EXPRESS 9'!$K$7)*$K$12</f>
        <v>3792.3</v>
      </c>
      <c r="I53" s="167"/>
      <c r="J53" s="146">
        <f>'ex pl'!F46*(1-'EXPRESS 9'!$K$10)+'ex pl'!F46*(1-'EXPRESS 9'!$K$10)*$M$12</f>
        <v>3792.3</v>
      </c>
      <c r="K53" s="146">
        <f>'ex pl'!K46*(1-'EXPRESS 9'!$K$10)+'ex pl'!K46*(1-'EXPRESS 9'!$K$10)*$M$12</f>
        <v>4073.45</v>
      </c>
      <c r="L53" s="146">
        <f>'ex pl'!L46*(1-'EXPRESS 9'!$K$10)+'ex pl'!L46*(1-'EXPRESS 9'!$K$10)*$M$12</f>
        <v>4127.8999999999996</v>
      </c>
      <c r="M53" s="146">
        <f>'ex pl'!M46*(1-'EXPRESS 9'!$K$10)+'ex pl'!M46*(1-'EXPRESS 9'!$K$10)*$M$12</f>
        <v>4372.55</v>
      </c>
      <c r="N53" s="146">
        <f>'ex pl'!N46*(1-'EXPRESS 9'!$K$10)+'ex pl'!N46*(1-'EXPRESS 9'!$K$10)*$M$12</f>
        <v>5022.8999999999996</v>
      </c>
      <c r="O53" s="146">
        <f>'ex pl'!O46*(1-'EXPRESS 9'!$K$10)+'ex pl'!O46*(1-'EXPRESS 9'!$K$10)*$M$12</f>
        <v>5342.7</v>
      </c>
      <c r="P53" s="146">
        <f>'ex pl'!P46*(1-'EXPRESS 9'!$K$10)+'ex pl'!P46*(1-'EXPRESS 9'!$K$10)*$M$12</f>
        <v>5851.2</v>
      </c>
      <c r="Q53" s="146">
        <f>'ex pl'!Q46*(1-'EXPRESS 9'!$K$10)+'ex pl'!Q46*(1-'EXPRESS 9'!$K$10)*$M$12</f>
        <v>6248.75</v>
      </c>
      <c r="R53" s="130"/>
      <c r="S53" s="130"/>
      <c r="T53" s="130"/>
      <c r="U53" s="130"/>
      <c r="V53" s="130"/>
      <c r="W53" s="130"/>
      <c r="X53" s="130"/>
      <c r="Y53" s="130"/>
      <c r="Z53" s="130"/>
      <c r="AA53" s="130"/>
      <c r="AB53" s="130"/>
      <c r="AC53" s="130"/>
      <c r="AD53" s="130"/>
      <c r="AE53" s="130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</row>
    <row r="54" spans="2:42" ht="12.6" customHeight="1" x14ac:dyDescent="0.2">
      <c r="B54" s="61"/>
      <c r="C54" s="59">
        <v>22</v>
      </c>
      <c r="D54" s="146">
        <f>'ex pl'!G47*(1-'EXPRESS 9'!$K$7)+'ex pl'!G47*(1-'EXPRESS 9'!$K$7)*$K$12</f>
        <v>3014.35</v>
      </c>
      <c r="E54" s="146">
        <f>'ex pl'!H47*(1-'EXPRESS 9'!$K$7)+'ex pl'!H47*(1-'EXPRESS 9'!$K$7)*$K$12</f>
        <v>3628.1</v>
      </c>
      <c r="F54" s="146">
        <f>'ex pl'!I47*(1-'EXPRESS 9'!$K$7)+'ex pl'!I47*(1-'EXPRESS 9'!$K$7)*$K$12</f>
        <v>4054.3</v>
      </c>
      <c r="G54" s="146">
        <f>'ex pl'!J47*(1-'EXPRESS 9'!$K$7)+'ex pl'!J47*(1-'EXPRESS 9'!$K$7)*$K$12</f>
        <v>4316.95</v>
      </c>
      <c r="H54" s="146">
        <f>'ex pl'!E47*(1-'EXPRESS 9'!$K$7)+'ex pl'!E47*(1-'EXPRESS 9'!$K$7)*$K$12</f>
        <v>3847.1</v>
      </c>
      <c r="I54" s="167"/>
      <c r="J54" s="146">
        <f>'ex pl'!F47*(1-'EXPRESS 9'!$K$10)+'ex pl'!F47*(1-'EXPRESS 9'!$K$10)*$M$12</f>
        <v>3847.1</v>
      </c>
      <c r="K54" s="146">
        <f>'ex pl'!K47*(1-'EXPRESS 9'!$K$10)+'ex pl'!K47*(1-'EXPRESS 9'!$K$10)*$M$12</f>
        <v>4155</v>
      </c>
      <c r="L54" s="146">
        <f>'ex pl'!L47*(1-'EXPRESS 9'!$K$10)+'ex pl'!L47*(1-'EXPRESS 9'!$K$10)*$M$12</f>
        <v>4210.6000000000004</v>
      </c>
      <c r="M54" s="146">
        <f>'ex pl'!M47*(1-'EXPRESS 9'!$K$10)+'ex pl'!M47*(1-'EXPRESS 9'!$K$10)*$M$12</f>
        <v>4457.6499999999996</v>
      </c>
      <c r="N54" s="146">
        <f>'ex pl'!N47*(1-'EXPRESS 9'!$K$10)+'ex pl'!N47*(1-'EXPRESS 9'!$K$10)*$M$12</f>
        <v>5107.8</v>
      </c>
      <c r="O54" s="146">
        <f>'ex pl'!O47*(1-'EXPRESS 9'!$K$10)+'ex pl'!O47*(1-'EXPRESS 9'!$K$10)*$M$12</f>
        <v>5450.2</v>
      </c>
      <c r="P54" s="146">
        <f>'ex pl'!P47*(1-'EXPRESS 9'!$K$10)+'ex pl'!P47*(1-'EXPRESS 9'!$K$10)*$M$12</f>
        <v>5966.7</v>
      </c>
      <c r="Q54" s="146">
        <f>'ex pl'!Q47*(1-'EXPRESS 9'!$K$10)+'ex pl'!Q47*(1-'EXPRESS 9'!$K$10)*$M$12</f>
        <v>6398.3</v>
      </c>
      <c r="R54" s="130"/>
      <c r="S54" s="130"/>
      <c r="T54" s="130"/>
      <c r="U54" s="130"/>
      <c r="V54" s="130"/>
      <c r="W54" s="130"/>
      <c r="X54" s="130"/>
      <c r="Y54" s="130"/>
      <c r="Z54" s="130"/>
      <c r="AA54" s="130"/>
      <c r="AB54" s="130"/>
      <c r="AC54" s="130"/>
      <c r="AD54" s="130"/>
      <c r="AE54" s="130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</row>
    <row r="55" spans="2:42" ht="12.6" customHeight="1" x14ac:dyDescent="0.2">
      <c r="B55" s="61"/>
      <c r="C55" s="59">
        <v>23</v>
      </c>
      <c r="D55" s="146">
        <f>'ex pl'!G48*(1-'EXPRESS 9'!$K$7)+'ex pl'!G48*(1-'EXPRESS 9'!$K$7)*$K$12</f>
        <v>3053</v>
      </c>
      <c r="E55" s="146">
        <f>'ex pl'!H48*(1-'EXPRESS 9'!$K$7)+'ex pl'!H48*(1-'EXPRESS 9'!$K$7)*$K$12</f>
        <v>3683.15</v>
      </c>
      <c r="F55" s="146">
        <f>'ex pl'!I48*(1-'EXPRESS 9'!$K$7)+'ex pl'!I48*(1-'EXPRESS 9'!$K$7)*$K$12</f>
        <v>4138</v>
      </c>
      <c r="G55" s="146">
        <f>'ex pl'!J48*(1-'EXPRESS 9'!$K$7)+'ex pl'!J48*(1-'EXPRESS 9'!$K$7)*$K$12</f>
        <v>4406.3</v>
      </c>
      <c r="H55" s="146">
        <f>'ex pl'!E48*(1-'EXPRESS 9'!$K$7)+'ex pl'!E48*(1-'EXPRESS 9'!$K$7)*$K$12</f>
        <v>3902.05</v>
      </c>
      <c r="I55" s="167"/>
      <c r="J55" s="146">
        <f>'ex pl'!F48*(1-'EXPRESS 9'!$K$10)+'ex pl'!F48*(1-'EXPRESS 9'!$K$10)*$M$12</f>
        <v>3902.05</v>
      </c>
      <c r="K55" s="146">
        <f>'ex pl'!K48*(1-'EXPRESS 9'!$K$10)+'ex pl'!K48*(1-'EXPRESS 9'!$K$10)*$M$12</f>
        <v>4236.55</v>
      </c>
      <c r="L55" s="146">
        <f>'ex pl'!L48*(1-'EXPRESS 9'!$K$10)+'ex pl'!L48*(1-'EXPRESS 9'!$K$10)*$M$12</f>
        <v>4293.2</v>
      </c>
      <c r="M55" s="146">
        <f>'ex pl'!M48*(1-'EXPRESS 9'!$K$10)+'ex pl'!M48*(1-'EXPRESS 9'!$K$10)*$M$12</f>
        <v>4542.95</v>
      </c>
      <c r="N55" s="146">
        <f>'ex pl'!N48*(1-'EXPRESS 9'!$K$10)+'ex pl'!N48*(1-'EXPRESS 9'!$K$10)*$M$12</f>
        <v>5199.2</v>
      </c>
      <c r="O55" s="146">
        <f>'ex pl'!O48*(1-'EXPRESS 9'!$K$10)+'ex pl'!O48*(1-'EXPRESS 9'!$K$10)*$M$12</f>
        <v>5557.95</v>
      </c>
      <c r="P55" s="146">
        <f>'ex pl'!P48*(1-'EXPRESS 9'!$K$10)+'ex pl'!P48*(1-'EXPRESS 9'!$K$10)*$M$12</f>
        <v>6089.4</v>
      </c>
      <c r="Q55" s="146">
        <f>'ex pl'!Q48*(1-'EXPRESS 9'!$K$10)+'ex pl'!Q48*(1-'EXPRESS 9'!$K$10)*$M$12</f>
        <v>6550.2</v>
      </c>
      <c r="R55" s="130"/>
      <c r="S55" s="130"/>
      <c r="T55" s="130"/>
      <c r="U55" s="130"/>
      <c r="V55" s="130"/>
      <c r="W55" s="130"/>
      <c r="X55" s="130"/>
      <c r="Y55" s="130"/>
      <c r="Z55" s="130"/>
      <c r="AA55" s="130"/>
      <c r="AB55" s="130"/>
      <c r="AC55" s="130"/>
      <c r="AD55" s="130"/>
      <c r="AE55" s="130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</row>
    <row r="56" spans="2:42" ht="12.6" customHeight="1" x14ac:dyDescent="0.2">
      <c r="B56" s="61"/>
      <c r="C56" s="59">
        <v>24</v>
      </c>
      <c r="D56" s="146">
        <f>'ex pl'!G49*(1-'EXPRESS 9'!$K$7)+'ex pl'!G49*(1-'EXPRESS 9'!$K$7)*$K$12</f>
        <v>3091.9</v>
      </c>
      <c r="E56" s="146">
        <f>'ex pl'!H49*(1-'EXPRESS 9'!$K$7)+'ex pl'!H49*(1-'EXPRESS 9'!$K$7)*$K$12</f>
        <v>3736.1</v>
      </c>
      <c r="F56" s="146">
        <f>'ex pl'!I49*(1-'EXPRESS 9'!$K$7)+'ex pl'!I49*(1-'EXPRESS 9'!$K$7)*$K$12</f>
        <v>4221.5</v>
      </c>
      <c r="G56" s="146">
        <f>'ex pl'!J49*(1-'EXPRESS 9'!$K$7)+'ex pl'!J49*(1-'EXPRESS 9'!$K$7)*$K$12</f>
        <v>4497.8500000000004</v>
      </c>
      <c r="H56" s="146">
        <f>'ex pl'!E49*(1-'EXPRESS 9'!$K$7)+'ex pl'!E49*(1-'EXPRESS 9'!$K$7)*$K$12</f>
        <v>3954.9</v>
      </c>
      <c r="I56" s="167"/>
      <c r="J56" s="146">
        <f>'ex pl'!F49*(1-'EXPRESS 9'!$K$10)+'ex pl'!F49*(1-'EXPRESS 9'!$K$10)*$M$12</f>
        <v>3954.9</v>
      </c>
      <c r="K56" s="146">
        <f>'ex pl'!K49*(1-'EXPRESS 9'!$K$10)+'ex pl'!K49*(1-'EXPRESS 9'!$K$10)*$M$12</f>
        <v>4318.3500000000004</v>
      </c>
      <c r="L56" s="146">
        <f>'ex pl'!L49*(1-'EXPRESS 9'!$K$10)+'ex pl'!L49*(1-'EXPRESS 9'!$K$10)*$M$12</f>
        <v>4376.05</v>
      </c>
      <c r="M56" s="146">
        <f>'ex pl'!M49*(1-'EXPRESS 9'!$K$10)+'ex pl'!M49*(1-'EXPRESS 9'!$K$10)*$M$12</f>
        <v>4630.1499999999996</v>
      </c>
      <c r="N56" s="146">
        <f>'ex pl'!N49*(1-'EXPRESS 9'!$K$10)+'ex pl'!N49*(1-'EXPRESS 9'!$K$10)*$M$12</f>
        <v>5292.8</v>
      </c>
      <c r="O56" s="146">
        <f>'ex pl'!O49*(1-'EXPRESS 9'!$K$10)+'ex pl'!O49*(1-'EXPRESS 9'!$K$10)*$M$12</f>
        <v>5661.45</v>
      </c>
      <c r="P56" s="146">
        <f>'ex pl'!P49*(1-'EXPRESS 9'!$K$10)+'ex pl'!P49*(1-'EXPRESS 9'!$K$10)*$M$12</f>
        <v>6212.25</v>
      </c>
      <c r="Q56" s="146">
        <f>'ex pl'!Q49*(1-'EXPRESS 9'!$K$10)+'ex pl'!Q49*(1-'EXPRESS 9'!$K$10)*$M$12</f>
        <v>6697.65</v>
      </c>
      <c r="R56" s="130"/>
      <c r="S56" s="130"/>
      <c r="T56" s="130"/>
      <c r="U56" s="130"/>
      <c r="V56" s="130"/>
      <c r="W56" s="130"/>
      <c r="X56" s="130"/>
      <c r="Y56" s="130"/>
      <c r="Z56" s="130"/>
      <c r="AA56" s="130"/>
      <c r="AB56" s="130"/>
      <c r="AC56" s="130"/>
      <c r="AD56" s="130"/>
      <c r="AE56" s="130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</row>
    <row r="57" spans="2:42" ht="12.6" customHeight="1" x14ac:dyDescent="0.2">
      <c r="B57" s="61"/>
      <c r="C57" s="59">
        <v>25</v>
      </c>
      <c r="D57" s="146">
        <f>'ex pl'!G50*(1-'EXPRESS 9'!$K$7)+'ex pl'!G50*(1-'EXPRESS 9'!$K$7)*$K$12</f>
        <v>3130.55</v>
      </c>
      <c r="E57" s="146">
        <f>'ex pl'!H50*(1-'EXPRESS 9'!$K$7)+'ex pl'!H50*(1-'EXPRESS 9'!$K$7)*$K$12</f>
        <v>3791.25</v>
      </c>
      <c r="F57" s="146">
        <f>'ex pl'!I50*(1-'EXPRESS 9'!$K$7)+'ex pl'!I50*(1-'EXPRESS 9'!$K$7)*$K$12</f>
        <v>4305.1000000000004</v>
      </c>
      <c r="G57" s="146">
        <f>'ex pl'!J50*(1-'EXPRESS 9'!$K$7)+'ex pl'!J50*(1-'EXPRESS 9'!$K$7)*$K$12</f>
        <v>4589.3999999999996</v>
      </c>
      <c r="H57" s="146">
        <f>'ex pl'!E50*(1-'EXPRESS 9'!$K$7)+'ex pl'!E50*(1-'EXPRESS 9'!$K$7)*$K$12</f>
        <v>4009.9</v>
      </c>
      <c r="I57" s="167"/>
      <c r="J57" s="146">
        <f>'ex pl'!F50*(1-'EXPRESS 9'!$K$10)+'ex pl'!F50*(1-'EXPRESS 9'!$K$10)*$M$12</f>
        <v>4009.9</v>
      </c>
      <c r="K57" s="146">
        <f>'ex pl'!K50*(1-'EXPRESS 9'!$K$10)+'ex pl'!K50*(1-'EXPRESS 9'!$K$10)*$M$12</f>
        <v>4409.95</v>
      </c>
      <c r="L57" s="146">
        <f>'ex pl'!L50*(1-'EXPRESS 9'!$K$10)+'ex pl'!L50*(1-'EXPRESS 9'!$K$10)*$M$12</f>
        <v>4468.8500000000004</v>
      </c>
      <c r="M57" s="146">
        <f>'ex pl'!M50*(1-'EXPRESS 9'!$K$10)+'ex pl'!M50*(1-'EXPRESS 9'!$K$10)*$M$12</f>
        <v>4719.6000000000004</v>
      </c>
      <c r="N57" s="146">
        <f>'ex pl'!N50*(1-'EXPRESS 9'!$K$10)+'ex pl'!N50*(1-'EXPRESS 9'!$K$10)*$M$12</f>
        <v>5384.15</v>
      </c>
      <c r="O57" s="146">
        <f>'ex pl'!O50*(1-'EXPRESS 9'!$K$10)+'ex pl'!O50*(1-'EXPRESS 9'!$K$10)*$M$12</f>
        <v>5767.2</v>
      </c>
      <c r="P57" s="146">
        <f>'ex pl'!P50*(1-'EXPRESS 9'!$K$10)+'ex pl'!P50*(1-'EXPRESS 9'!$K$10)*$M$12</f>
        <v>6325.9</v>
      </c>
      <c r="Q57" s="146">
        <f>'ex pl'!Q50*(1-'EXPRESS 9'!$K$10)+'ex pl'!Q50*(1-'EXPRESS 9'!$K$10)*$M$12</f>
        <v>6849.4</v>
      </c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</row>
    <row r="58" spans="2:42" ht="12.6" customHeight="1" x14ac:dyDescent="0.2">
      <c r="B58" s="61"/>
      <c r="C58" s="59">
        <v>26</v>
      </c>
      <c r="D58" s="146">
        <f>'ex pl'!G51*(1-'EXPRESS 9'!$K$7)+'ex pl'!G51*(1-'EXPRESS 9'!$K$7)*$K$12</f>
        <v>3171.4</v>
      </c>
      <c r="E58" s="146">
        <f>'ex pl'!H51*(1-'EXPRESS 9'!$K$7)+'ex pl'!H51*(1-'EXPRESS 9'!$K$7)*$K$12</f>
        <v>3848.3</v>
      </c>
      <c r="F58" s="146">
        <f>'ex pl'!I51*(1-'EXPRESS 9'!$K$7)+'ex pl'!I51*(1-'EXPRESS 9'!$K$7)*$K$12</f>
        <v>4384.6000000000004</v>
      </c>
      <c r="G58" s="146">
        <f>'ex pl'!J51*(1-'EXPRESS 9'!$K$7)+'ex pl'!J51*(1-'EXPRESS 9'!$K$7)*$K$12</f>
        <v>4680.8999999999996</v>
      </c>
      <c r="H58" s="146">
        <f>'ex pl'!E51*(1-'EXPRESS 9'!$K$7)+'ex pl'!E51*(1-'EXPRESS 9'!$K$7)*$K$12</f>
        <v>4066.85</v>
      </c>
      <c r="I58" s="167"/>
      <c r="J58" s="146">
        <f>'ex pl'!F51*(1-'EXPRESS 9'!$K$10)+'ex pl'!F51*(1-'EXPRESS 9'!$K$10)*$M$12</f>
        <v>4066.85</v>
      </c>
      <c r="K58" s="146">
        <f>'ex pl'!K51*(1-'EXPRESS 9'!$K$10)+'ex pl'!K51*(1-'EXPRESS 9'!$K$10)*$M$12</f>
        <v>4499.7</v>
      </c>
      <c r="L58" s="146">
        <f>'ex pl'!L51*(1-'EXPRESS 9'!$K$10)+'ex pl'!L51*(1-'EXPRESS 9'!$K$10)*$M$12</f>
        <v>4559.8999999999996</v>
      </c>
      <c r="M58" s="146">
        <f>'ex pl'!M51*(1-'EXPRESS 9'!$K$10)+'ex pl'!M51*(1-'EXPRESS 9'!$K$10)*$M$12</f>
        <v>4802.25</v>
      </c>
      <c r="N58" s="146">
        <f>'ex pl'!N51*(1-'EXPRESS 9'!$K$10)+'ex pl'!N51*(1-'EXPRESS 9'!$K$10)*$M$12</f>
        <v>5475.65</v>
      </c>
      <c r="O58" s="146">
        <f>'ex pl'!O51*(1-'EXPRESS 9'!$K$10)+'ex pl'!O51*(1-'EXPRESS 9'!$K$10)*$M$12</f>
        <v>5872.6</v>
      </c>
      <c r="P58" s="146">
        <f>'ex pl'!P51*(1-'EXPRESS 9'!$K$10)+'ex pl'!P51*(1-'EXPRESS 9'!$K$10)*$M$12</f>
        <v>6448.55</v>
      </c>
      <c r="Q58" s="146">
        <f>'ex pl'!Q51*(1-'EXPRESS 9'!$K$10)+'ex pl'!Q51*(1-'EXPRESS 9'!$K$10)*$M$12</f>
        <v>7001</v>
      </c>
      <c r="R58" s="130"/>
      <c r="S58" s="130"/>
      <c r="T58" s="130"/>
      <c r="U58" s="130"/>
      <c r="V58" s="130"/>
      <c r="W58" s="130"/>
      <c r="X58" s="130"/>
      <c r="Y58" s="130"/>
      <c r="Z58" s="130"/>
      <c r="AA58" s="130"/>
      <c r="AB58" s="130"/>
      <c r="AC58" s="130"/>
      <c r="AD58" s="130"/>
      <c r="AE58" s="130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</row>
    <row r="59" spans="2:42" ht="12.6" customHeight="1" x14ac:dyDescent="0.2">
      <c r="B59" s="61"/>
      <c r="C59" s="59">
        <v>27</v>
      </c>
      <c r="D59" s="146">
        <f>'ex pl'!G52*(1-'EXPRESS 9'!$K$7)+'ex pl'!G52*(1-'EXPRESS 9'!$K$7)*$K$12</f>
        <v>3210.05</v>
      </c>
      <c r="E59" s="146">
        <f>'ex pl'!H52*(1-'EXPRESS 9'!$K$7)+'ex pl'!H52*(1-'EXPRESS 9'!$K$7)*$K$12</f>
        <v>3901.4</v>
      </c>
      <c r="F59" s="146">
        <f>'ex pl'!I52*(1-'EXPRESS 9'!$K$7)+'ex pl'!I52*(1-'EXPRESS 9'!$K$7)*$K$12</f>
        <v>4468.1000000000004</v>
      </c>
      <c r="G59" s="146">
        <f>'ex pl'!J52*(1-'EXPRESS 9'!$K$7)+'ex pl'!J52*(1-'EXPRESS 9'!$K$7)*$K$12</f>
        <v>4772.3</v>
      </c>
      <c r="H59" s="146">
        <f>'ex pl'!E52*(1-'EXPRESS 9'!$K$7)+'ex pl'!E52*(1-'EXPRESS 9'!$K$7)*$K$12</f>
        <v>4119.95</v>
      </c>
      <c r="I59" s="167"/>
      <c r="J59" s="146">
        <f>'ex pl'!F52*(1-'EXPRESS 9'!$K$10)+'ex pl'!F52*(1-'EXPRESS 9'!$K$10)*$M$12</f>
        <v>4119.95</v>
      </c>
      <c r="K59" s="146">
        <f>'ex pl'!K52*(1-'EXPRESS 9'!$K$10)+'ex pl'!K52*(1-'EXPRESS 9'!$K$10)*$M$12</f>
        <v>4589.5</v>
      </c>
      <c r="L59" s="146">
        <f>'ex pl'!L52*(1-'EXPRESS 9'!$K$10)+'ex pl'!L52*(1-'EXPRESS 9'!$K$10)*$M$12</f>
        <v>4650.7</v>
      </c>
      <c r="M59" s="146">
        <f>'ex pl'!M52*(1-'EXPRESS 9'!$K$10)+'ex pl'!M52*(1-'EXPRESS 9'!$K$10)*$M$12</f>
        <v>4877.3500000000004</v>
      </c>
      <c r="N59" s="146">
        <f>'ex pl'!N52*(1-'EXPRESS 9'!$K$10)+'ex pl'!N52*(1-'EXPRESS 9'!$K$10)*$M$12</f>
        <v>5554.95</v>
      </c>
      <c r="O59" s="146">
        <f>'ex pl'!O52*(1-'EXPRESS 9'!$K$10)+'ex pl'!O52*(1-'EXPRESS 9'!$K$10)*$M$12</f>
        <v>5978.05</v>
      </c>
      <c r="P59" s="146">
        <f>'ex pl'!P52*(1-'EXPRESS 9'!$K$10)+'ex pl'!P52*(1-'EXPRESS 9'!$K$10)*$M$12</f>
        <v>6556.85</v>
      </c>
      <c r="Q59" s="146">
        <f>'ex pl'!Q52*(1-'EXPRESS 9'!$K$10)+'ex pl'!Q52*(1-'EXPRESS 9'!$K$10)*$M$12</f>
        <v>7150.85</v>
      </c>
      <c r="R59" s="130"/>
      <c r="S59" s="130"/>
      <c r="T59" s="130"/>
      <c r="U59" s="130"/>
      <c r="V59" s="130"/>
      <c r="W59" s="130"/>
      <c r="X59" s="130"/>
      <c r="Y59" s="130"/>
      <c r="Z59" s="130"/>
      <c r="AA59" s="130"/>
      <c r="AB59" s="130"/>
      <c r="AC59" s="130"/>
      <c r="AD59" s="130"/>
      <c r="AE59" s="130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</row>
    <row r="60" spans="2:42" ht="12.6" customHeight="1" x14ac:dyDescent="0.2">
      <c r="B60" s="61"/>
      <c r="C60" s="59">
        <v>28</v>
      </c>
      <c r="D60" s="146">
        <f>'ex pl'!G53*(1-'EXPRESS 9'!$K$7)+'ex pl'!G53*(1-'EXPRESS 9'!$K$7)*$K$12</f>
        <v>3250.75</v>
      </c>
      <c r="E60" s="146">
        <f>'ex pl'!H53*(1-'EXPRESS 9'!$K$7)+'ex pl'!H53*(1-'EXPRESS 9'!$K$7)*$K$12</f>
        <v>3956.45</v>
      </c>
      <c r="F60" s="146">
        <f>'ex pl'!I53*(1-'EXPRESS 9'!$K$7)+'ex pl'!I53*(1-'EXPRESS 9'!$K$7)*$K$12</f>
        <v>4552</v>
      </c>
      <c r="G60" s="146">
        <f>'ex pl'!J53*(1-'EXPRESS 9'!$K$7)+'ex pl'!J53*(1-'EXPRESS 9'!$K$7)*$K$12</f>
        <v>4863.8500000000004</v>
      </c>
      <c r="H60" s="146">
        <f>'ex pl'!E53*(1-'EXPRESS 9'!$K$7)+'ex pl'!E53*(1-'EXPRESS 9'!$K$7)*$K$12</f>
        <v>4174.8500000000004</v>
      </c>
      <c r="I60" s="167"/>
      <c r="J60" s="146">
        <f>'ex pl'!F53*(1-'EXPRESS 9'!$K$10)+'ex pl'!F53*(1-'EXPRESS 9'!$K$10)*$M$12</f>
        <v>4174.8500000000004</v>
      </c>
      <c r="K60" s="146">
        <f>'ex pl'!K53*(1-'EXPRESS 9'!$K$10)+'ex pl'!K53*(1-'EXPRESS 9'!$K$10)*$M$12</f>
        <v>4679.1499999999996</v>
      </c>
      <c r="L60" s="146">
        <f>'ex pl'!L53*(1-'EXPRESS 9'!$K$10)+'ex pl'!L53*(1-'EXPRESS 9'!$K$10)*$M$12</f>
        <v>4741.6499999999996</v>
      </c>
      <c r="M60" s="146">
        <f>'ex pl'!M53*(1-'EXPRESS 9'!$K$10)+'ex pl'!M53*(1-'EXPRESS 9'!$K$10)*$M$12</f>
        <v>4968.6499999999996</v>
      </c>
      <c r="N60" s="146">
        <f>'ex pl'!N53*(1-'EXPRESS 9'!$K$10)+'ex pl'!N53*(1-'EXPRESS 9'!$K$10)*$M$12</f>
        <v>5646.45</v>
      </c>
      <c r="O60" s="146">
        <f>'ex pl'!O53*(1-'EXPRESS 9'!$K$10)+'ex pl'!O53*(1-'EXPRESS 9'!$K$10)*$M$12</f>
        <v>6081.85</v>
      </c>
      <c r="P60" s="146">
        <f>'ex pl'!P53*(1-'EXPRESS 9'!$K$10)+'ex pl'!P53*(1-'EXPRESS 9'!$K$10)*$M$12</f>
        <v>6681.55</v>
      </c>
      <c r="Q60" s="146">
        <f>'ex pl'!Q53*(1-'EXPRESS 9'!$K$10)+'ex pl'!Q53*(1-'EXPRESS 9'!$K$10)*$M$12</f>
        <v>7300.4</v>
      </c>
      <c r="R60" s="130"/>
      <c r="S60" s="130"/>
      <c r="T60" s="130"/>
      <c r="U60" s="130"/>
      <c r="V60" s="130"/>
      <c r="W60" s="130"/>
      <c r="X60" s="130"/>
      <c r="Y60" s="130"/>
      <c r="Z60" s="130"/>
      <c r="AA60" s="130"/>
      <c r="AB60" s="130"/>
      <c r="AC60" s="130"/>
      <c r="AD60" s="130"/>
      <c r="AE60" s="130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</row>
    <row r="61" spans="2:42" ht="12.6" customHeight="1" x14ac:dyDescent="0.2">
      <c r="B61" s="61"/>
      <c r="C61" s="59">
        <v>29</v>
      </c>
      <c r="D61" s="146">
        <f>'ex pl'!G54*(1-'EXPRESS 9'!$K$7)+'ex pl'!G54*(1-'EXPRESS 9'!$K$7)*$K$12</f>
        <v>3289.75</v>
      </c>
      <c r="E61" s="146">
        <f>'ex pl'!H54*(1-'EXPRESS 9'!$K$7)+'ex pl'!H54*(1-'EXPRESS 9'!$K$7)*$K$12</f>
        <v>4009.45</v>
      </c>
      <c r="F61" s="146">
        <f>'ex pl'!I54*(1-'EXPRESS 9'!$K$7)+'ex pl'!I54*(1-'EXPRESS 9'!$K$7)*$K$12</f>
        <v>4635.6000000000004</v>
      </c>
      <c r="G61" s="146">
        <f>'ex pl'!J54*(1-'EXPRESS 9'!$K$7)+'ex pl'!J54*(1-'EXPRESS 9'!$K$7)*$K$12</f>
        <v>4955.3999999999996</v>
      </c>
      <c r="H61" s="146">
        <f>'ex pl'!E54*(1-'EXPRESS 9'!$K$7)+'ex pl'!E54*(1-'EXPRESS 9'!$K$7)*$K$12</f>
        <v>4227.7</v>
      </c>
      <c r="I61" s="167"/>
      <c r="J61" s="146">
        <f>'ex pl'!F54*(1-'EXPRESS 9'!$K$10)+'ex pl'!F54*(1-'EXPRESS 9'!$K$10)*$M$12</f>
        <v>4227.7</v>
      </c>
      <c r="K61" s="146">
        <f>'ex pl'!K54*(1-'EXPRESS 9'!$K$10)+'ex pl'!K54*(1-'EXPRESS 9'!$K$10)*$M$12</f>
        <v>4746.45</v>
      </c>
      <c r="L61" s="146">
        <f>'ex pl'!L54*(1-'EXPRESS 9'!$K$10)+'ex pl'!L54*(1-'EXPRESS 9'!$K$10)*$M$12</f>
        <v>4809.8999999999996</v>
      </c>
      <c r="M61" s="146">
        <f>'ex pl'!M54*(1-'EXPRESS 9'!$K$10)+'ex pl'!M54*(1-'EXPRESS 9'!$K$10)*$M$12</f>
        <v>5049.25</v>
      </c>
      <c r="N61" s="146">
        <f>'ex pl'!N54*(1-'EXPRESS 9'!$K$10)+'ex pl'!N54*(1-'EXPRESS 9'!$K$10)*$M$12</f>
        <v>5729.1</v>
      </c>
      <c r="O61" s="146">
        <f>'ex pl'!O54*(1-'EXPRESS 9'!$K$10)+'ex pl'!O54*(1-'EXPRESS 9'!$K$10)*$M$12</f>
        <v>6187.2</v>
      </c>
      <c r="P61" s="146">
        <f>'ex pl'!P54*(1-'EXPRESS 9'!$K$10)+'ex pl'!P54*(1-'EXPRESS 9'!$K$10)*$M$12</f>
        <v>6795.2</v>
      </c>
      <c r="Q61" s="146">
        <f>'ex pl'!Q54*(1-'EXPRESS 9'!$K$10)+'ex pl'!Q54*(1-'EXPRESS 9'!$K$10)*$M$12</f>
        <v>7462.35</v>
      </c>
      <c r="R61" s="130"/>
      <c r="S61" s="130"/>
      <c r="T61" s="130"/>
      <c r="U61" s="130"/>
      <c r="V61" s="130"/>
      <c r="W61" s="130"/>
      <c r="X61" s="130"/>
      <c r="Y61" s="130"/>
      <c r="Z61" s="130"/>
      <c r="AA61" s="130"/>
      <c r="AB61" s="130"/>
      <c r="AC61" s="130"/>
      <c r="AD61" s="130"/>
      <c r="AE61" s="130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</row>
    <row r="62" spans="2:42" ht="12.6" customHeight="1" x14ac:dyDescent="0.2">
      <c r="B62" s="61"/>
      <c r="C62" s="59">
        <v>30</v>
      </c>
      <c r="D62" s="146">
        <f>'ex pl'!G55*(1-'EXPRESS 9'!$K$7)+'ex pl'!G55*(1-'EXPRESS 9'!$K$7)*$K$12</f>
        <v>3352</v>
      </c>
      <c r="E62" s="146">
        <f>'ex pl'!H55*(1-'EXPRESS 9'!$K$7)+'ex pl'!H55*(1-'EXPRESS 9'!$K$7)*$K$12</f>
        <v>4094.3</v>
      </c>
      <c r="F62" s="146">
        <f>'ex pl'!I55*(1-'EXPRESS 9'!$K$7)+'ex pl'!I55*(1-'EXPRESS 9'!$K$7)*$K$12</f>
        <v>4781.2</v>
      </c>
      <c r="G62" s="146">
        <f>'ex pl'!J55*(1-'EXPRESS 9'!$K$7)+'ex pl'!J55*(1-'EXPRESS 9'!$K$7)*$K$12</f>
        <v>5114.3999999999996</v>
      </c>
      <c r="H62" s="146">
        <f>'ex pl'!E55*(1-'EXPRESS 9'!$K$7)+'ex pl'!E55*(1-'EXPRESS 9'!$K$7)*$K$12</f>
        <v>4312.3999999999996</v>
      </c>
      <c r="I62" s="167"/>
      <c r="J62" s="146">
        <f>'ex pl'!F55*(1-'EXPRESS 9'!$K$10)+'ex pl'!F55*(1-'EXPRESS 9'!$K$10)*$M$12</f>
        <v>4312.3999999999996</v>
      </c>
      <c r="K62" s="146">
        <f>'ex pl'!K55*(1-'EXPRESS 9'!$K$10)+'ex pl'!K55*(1-'EXPRESS 9'!$K$10)*$M$12</f>
        <v>4870.1499999999996</v>
      </c>
      <c r="L62" s="146">
        <f>'ex pl'!L55*(1-'EXPRESS 9'!$K$10)+'ex pl'!L55*(1-'EXPRESS 9'!$K$10)*$M$12</f>
        <v>4943.55</v>
      </c>
      <c r="M62" s="146">
        <f>'ex pl'!M55*(1-'EXPRESS 9'!$K$10)+'ex pl'!M55*(1-'EXPRESS 9'!$K$10)*$M$12</f>
        <v>5210.25</v>
      </c>
      <c r="N62" s="146">
        <f>'ex pl'!N55*(1-'EXPRESS 9'!$K$10)+'ex pl'!N55*(1-'EXPRESS 9'!$K$10)*$M$12</f>
        <v>5908.05</v>
      </c>
      <c r="O62" s="146">
        <f>'ex pl'!O55*(1-'EXPRESS 9'!$K$10)+'ex pl'!O55*(1-'EXPRESS 9'!$K$10)*$M$12</f>
        <v>6379.7</v>
      </c>
      <c r="P62" s="146">
        <f>'ex pl'!P55*(1-'EXPRESS 9'!$K$10)+'ex pl'!P55*(1-'EXPRESS 9'!$K$10)*$M$12</f>
        <v>7015.5</v>
      </c>
      <c r="Q62" s="146">
        <f>'ex pl'!Q55*(1-'EXPRESS 9'!$K$10)+'ex pl'!Q55*(1-'EXPRESS 9'!$K$10)*$M$12</f>
        <v>7719.4</v>
      </c>
      <c r="R62" s="130"/>
      <c r="S62" s="130"/>
      <c r="T62" s="130"/>
      <c r="U62" s="130"/>
      <c r="V62" s="130"/>
      <c r="W62" s="130"/>
      <c r="X62" s="130"/>
      <c r="Y62" s="130"/>
      <c r="Z62" s="130"/>
      <c r="AA62" s="130"/>
      <c r="AB62" s="130"/>
      <c r="AC62" s="130"/>
      <c r="AD62" s="130"/>
      <c r="AE62" s="130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</row>
    <row r="63" spans="2:42" ht="12.6" customHeight="1" x14ac:dyDescent="0.2">
      <c r="B63" s="61"/>
      <c r="C63" s="59">
        <v>31</v>
      </c>
      <c r="D63" s="146">
        <f>'ex pl'!G56*(1-'EXPRESS 9'!$K$7)+'ex pl'!G56*(1-'EXPRESS 9'!$K$7)*$K$12</f>
        <v>3462.4</v>
      </c>
      <c r="E63" s="146">
        <f>'ex pl'!H56*(1-'EXPRESS 9'!$K$7)+'ex pl'!H56*(1-'EXPRESS 9'!$K$7)*$K$12</f>
        <v>4229.7</v>
      </c>
      <c r="F63" s="146">
        <f>'ex pl'!I56*(1-'EXPRESS 9'!$K$7)+'ex pl'!I56*(1-'EXPRESS 9'!$K$7)*$K$12</f>
        <v>4940.2</v>
      </c>
      <c r="G63" s="146">
        <f>'ex pl'!J56*(1-'EXPRESS 9'!$K$7)+'ex pl'!J56*(1-'EXPRESS 9'!$K$7)*$K$12</f>
        <v>5283.85</v>
      </c>
      <c r="H63" s="146">
        <f>'ex pl'!E56*(1-'EXPRESS 9'!$K$7)+'ex pl'!E56*(1-'EXPRESS 9'!$K$7)*$K$12</f>
        <v>4447.5</v>
      </c>
      <c r="I63" s="167"/>
      <c r="J63" s="146">
        <f>'ex pl'!F56*(1-'EXPRESS 9'!$K$10)+'ex pl'!F56*(1-'EXPRESS 9'!$K$10)*$M$12</f>
        <v>4447.5</v>
      </c>
      <c r="K63" s="146">
        <f>'ex pl'!K56*(1-'EXPRESS 9'!$K$10)+'ex pl'!K56*(1-'EXPRESS 9'!$K$10)*$M$12</f>
        <v>5031.6499999999996</v>
      </c>
      <c r="L63" s="146">
        <f>'ex pl'!L56*(1-'EXPRESS 9'!$K$10)+'ex pl'!L56*(1-'EXPRESS 9'!$K$10)*$M$12</f>
        <v>5108.05</v>
      </c>
      <c r="M63" s="146">
        <f>'ex pl'!M56*(1-'EXPRESS 9'!$K$10)+'ex pl'!M56*(1-'EXPRESS 9'!$K$10)*$M$12</f>
        <v>5383.8</v>
      </c>
      <c r="N63" s="146">
        <f>'ex pl'!N56*(1-'EXPRESS 9'!$K$10)+'ex pl'!N56*(1-'EXPRESS 9'!$K$10)*$M$12</f>
        <v>6104.65</v>
      </c>
      <c r="O63" s="146">
        <f>'ex pl'!O56*(1-'EXPRESS 9'!$K$10)+'ex pl'!O56*(1-'EXPRESS 9'!$K$10)*$M$12</f>
        <v>6591.45</v>
      </c>
      <c r="P63" s="146">
        <f>'ex pl'!P56*(1-'EXPRESS 9'!$K$10)+'ex pl'!P56*(1-'EXPRESS 9'!$K$10)*$M$12</f>
        <v>7249.15</v>
      </c>
      <c r="Q63" s="146">
        <f>'ex pl'!Q56*(1-'EXPRESS 9'!$K$10)+'ex pl'!Q56*(1-'EXPRESS 9'!$K$10)*$M$12</f>
        <v>7976.2</v>
      </c>
      <c r="R63" s="130"/>
      <c r="S63" s="130"/>
      <c r="T63" s="130"/>
      <c r="U63" s="130"/>
      <c r="V63" s="130"/>
      <c r="W63" s="130"/>
      <c r="X63" s="130"/>
      <c r="Y63" s="130"/>
      <c r="Z63" s="130"/>
      <c r="AA63" s="130"/>
      <c r="AB63" s="130"/>
      <c r="AC63" s="130"/>
      <c r="AD63" s="130"/>
      <c r="AE63" s="130"/>
      <c r="AP63" s="142"/>
    </row>
    <row r="64" spans="2:42" ht="12.6" customHeight="1" x14ac:dyDescent="0.2">
      <c r="B64" s="61"/>
      <c r="C64" s="59">
        <v>32</v>
      </c>
      <c r="D64" s="146">
        <f>'ex pl'!G57*(1-'EXPRESS 9'!$K$7)+'ex pl'!G57*(1-'EXPRESS 9'!$K$7)*$K$12</f>
        <v>3517.75</v>
      </c>
      <c r="E64" s="146">
        <f>'ex pl'!H57*(1-'EXPRESS 9'!$K$7)+'ex pl'!H57*(1-'EXPRESS 9'!$K$7)*$K$12</f>
        <v>4299.6499999999996</v>
      </c>
      <c r="F64" s="146">
        <f>'ex pl'!I57*(1-'EXPRESS 9'!$K$7)+'ex pl'!I57*(1-'EXPRESS 9'!$K$7)*$K$12</f>
        <v>5047.7</v>
      </c>
      <c r="G64" s="146">
        <f>'ex pl'!J57*(1-'EXPRESS 9'!$K$7)+'ex pl'!J57*(1-'EXPRESS 9'!$K$7)*$K$12</f>
        <v>5402.65</v>
      </c>
      <c r="H64" s="146">
        <f>'ex pl'!E57*(1-'EXPRESS 9'!$K$7)+'ex pl'!E57*(1-'EXPRESS 9'!$K$7)*$K$12</f>
        <v>4517.3999999999996</v>
      </c>
      <c r="I64" s="167"/>
      <c r="J64" s="146">
        <f>'ex pl'!F57*(1-'EXPRESS 9'!$K$10)+'ex pl'!F57*(1-'EXPRESS 9'!$K$10)*$M$12</f>
        <v>4517.3999999999996</v>
      </c>
      <c r="K64" s="146">
        <f>'ex pl'!K57*(1-'EXPRESS 9'!$K$10)+'ex pl'!K57*(1-'EXPRESS 9'!$K$10)*$M$12</f>
        <v>5118.3</v>
      </c>
      <c r="L64" s="146">
        <f>'ex pl'!L57*(1-'EXPRESS 9'!$K$10)+'ex pl'!L57*(1-'EXPRESS 9'!$K$10)*$M$12</f>
        <v>5218.6000000000004</v>
      </c>
      <c r="M64" s="146">
        <f>'ex pl'!M57*(1-'EXPRESS 9'!$K$10)+'ex pl'!M57*(1-'EXPRESS 9'!$K$10)*$M$12</f>
        <v>5499.7</v>
      </c>
      <c r="N64" s="146">
        <f>'ex pl'!N57*(1-'EXPRESS 9'!$K$10)+'ex pl'!N57*(1-'EXPRESS 9'!$K$10)*$M$12</f>
        <v>6228.1</v>
      </c>
      <c r="O64" s="146">
        <f>'ex pl'!O57*(1-'EXPRESS 9'!$K$10)+'ex pl'!O57*(1-'EXPRESS 9'!$K$10)*$M$12</f>
        <v>6719.85</v>
      </c>
      <c r="P64" s="146">
        <f>'ex pl'!P57*(1-'EXPRESS 9'!$K$10)+'ex pl'!P57*(1-'EXPRESS 9'!$K$10)*$M$12</f>
        <v>7403.15</v>
      </c>
      <c r="Q64" s="146">
        <f>'ex pl'!Q57*(1-'EXPRESS 9'!$K$10)+'ex pl'!Q57*(1-'EXPRESS 9'!$K$10)*$M$12</f>
        <v>8166.05</v>
      </c>
      <c r="R64" s="130"/>
      <c r="S64" s="130"/>
      <c r="T64" s="130"/>
      <c r="U64" s="130"/>
      <c r="V64" s="130"/>
      <c r="W64" s="130"/>
      <c r="X64" s="130"/>
      <c r="Y64" s="130"/>
      <c r="Z64" s="130"/>
      <c r="AA64" s="130"/>
      <c r="AB64" s="130"/>
      <c r="AC64" s="130"/>
      <c r="AD64" s="130"/>
      <c r="AE64" s="130"/>
      <c r="AP64" s="142"/>
    </row>
    <row r="65" spans="2:42" ht="12.6" customHeight="1" x14ac:dyDescent="0.2">
      <c r="B65" s="61"/>
      <c r="C65" s="59">
        <v>33</v>
      </c>
      <c r="D65" s="146">
        <f>'ex pl'!G58*(1-'EXPRESS 9'!$K$7)+'ex pl'!G58*(1-'EXPRESS 9'!$K$7)*$K$12</f>
        <v>3557.95</v>
      </c>
      <c r="E65" s="146">
        <f>'ex pl'!H58*(1-'EXPRESS 9'!$K$7)+'ex pl'!H58*(1-'EXPRESS 9'!$K$7)*$K$12</f>
        <v>4358.8500000000004</v>
      </c>
      <c r="F65" s="146">
        <f>'ex pl'!I58*(1-'EXPRESS 9'!$K$7)+'ex pl'!I58*(1-'EXPRESS 9'!$K$7)*$K$12</f>
        <v>5129.95</v>
      </c>
      <c r="G65" s="146">
        <f>'ex pl'!J58*(1-'EXPRESS 9'!$K$7)+'ex pl'!J58*(1-'EXPRESS 9'!$K$7)*$K$12</f>
        <v>5497.45</v>
      </c>
      <c r="H65" s="146">
        <f>'ex pl'!E58*(1-'EXPRESS 9'!$K$7)+'ex pl'!E58*(1-'EXPRESS 9'!$K$7)*$K$12</f>
        <v>4576.45</v>
      </c>
      <c r="I65" s="167"/>
      <c r="J65" s="146">
        <f>'ex pl'!F58*(1-'EXPRESS 9'!$K$10)+'ex pl'!F58*(1-'EXPRESS 9'!$K$10)*$M$12</f>
        <v>4576.45</v>
      </c>
      <c r="K65" s="146">
        <f>'ex pl'!K58*(1-'EXPRESS 9'!$K$10)+'ex pl'!K58*(1-'EXPRESS 9'!$K$10)*$M$12</f>
        <v>5190.1000000000004</v>
      </c>
      <c r="L65" s="146">
        <f>'ex pl'!L58*(1-'EXPRESS 9'!$K$10)+'ex pl'!L58*(1-'EXPRESS 9'!$K$10)*$M$12</f>
        <v>5309.3</v>
      </c>
      <c r="M65" s="146">
        <f>'ex pl'!M58*(1-'EXPRESS 9'!$K$10)+'ex pl'!M58*(1-'EXPRESS 9'!$K$10)*$M$12</f>
        <v>5592.15</v>
      </c>
      <c r="N65" s="146">
        <f>'ex pl'!N58*(1-'EXPRESS 9'!$K$10)+'ex pl'!N58*(1-'EXPRESS 9'!$K$10)*$M$12</f>
        <v>6320.55</v>
      </c>
      <c r="O65" s="146">
        <f>'ex pl'!O58*(1-'EXPRESS 9'!$K$10)+'ex pl'!O58*(1-'EXPRESS 9'!$K$10)*$M$12</f>
        <v>6828.85</v>
      </c>
      <c r="P65" s="146">
        <f>'ex pl'!P58*(1-'EXPRESS 9'!$K$10)+'ex pl'!P58*(1-'EXPRESS 9'!$K$10)*$M$12</f>
        <v>7530.1</v>
      </c>
      <c r="Q65" s="146">
        <f>'ex pl'!Q58*(1-'EXPRESS 9'!$K$10)+'ex pl'!Q58*(1-'EXPRESS 9'!$K$10)*$M$12</f>
        <v>8320.75</v>
      </c>
      <c r="R65" s="130"/>
      <c r="S65" s="130"/>
      <c r="T65" s="130"/>
      <c r="U65" s="130"/>
      <c r="V65" s="130"/>
      <c r="W65" s="130"/>
      <c r="X65" s="130"/>
      <c r="Y65" s="130"/>
      <c r="Z65" s="130"/>
      <c r="AA65" s="130"/>
      <c r="AB65" s="130"/>
      <c r="AC65" s="130"/>
      <c r="AD65" s="130"/>
      <c r="AE65" s="130"/>
      <c r="AP65" s="142"/>
    </row>
    <row r="66" spans="2:42" ht="12.6" customHeight="1" x14ac:dyDescent="0.2">
      <c r="B66" s="61"/>
      <c r="C66" s="59">
        <v>34</v>
      </c>
      <c r="D66" s="146">
        <f>'ex pl'!G59*(1-'EXPRESS 9'!$K$7)+'ex pl'!G59*(1-'EXPRESS 9'!$K$7)*$K$12</f>
        <v>3597.85</v>
      </c>
      <c r="E66" s="146">
        <f>'ex pl'!H59*(1-'EXPRESS 9'!$K$7)+'ex pl'!H59*(1-'EXPRESS 9'!$K$7)*$K$12</f>
        <v>4415.55</v>
      </c>
      <c r="F66" s="146">
        <f>'ex pl'!I59*(1-'EXPRESS 9'!$K$7)+'ex pl'!I59*(1-'EXPRESS 9'!$K$7)*$K$12</f>
        <v>5216.3999999999996</v>
      </c>
      <c r="G66" s="146">
        <f>'ex pl'!J59*(1-'EXPRESS 9'!$K$7)+'ex pl'!J59*(1-'EXPRESS 9'!$K$7)*$K$12</f>
        <v>5591.95</v>
      </c>
      <c r="H66" s="146">
        <f>'ex pl'!E59*(1-'EXPRESS 9'!$K$7)+'ex pl'!E59*(1-'EXPRESS 9'!$K$7)*$K$12</f>
        <v>4633.05</v>
      </c>
      <c r="I66" s="167"/>
      <c r="J66" s="146">
        <f>'ex pl'!F59*(1-'EXPRESS 9'!$K$10)+'ex pl'!F59*(1-'EXPRESS 9'!$K$10)*$M$12</f>
        <v>4633.05</v>
      </c>
      <c r="K66" s="146">
        <f>'ex pl'!K59*(1-'EXPRESS 9'!$K$10)+'ex pl'!K59*(1-'EXPRESS 9'!$K$10)*$M$12</f>
        <v>5261.7</v>
      </c>
      <c r="L66" s="146">
        <f>'ex pl'!L59*(1-'EXPRESS 9'!$K$10)+'ex pl'!L59*(1-'EXPRESS 9'!$K$10)*$M$12</f>
        <v>5398.2</v>
      </c>
      <c r="M66" s="146">
        <f>'ex pl'!M59*(1-'EXPRESS 9'!$K$10)+'ex pl'!M59*(1-'EXPRESS 9'!$K$10)*$M$12</f>
        <v>5682.55</v>
      </c>
      <c r="N66" s="146">
        <f>'ex pl'!N59*(1-'EXPRESS 9'!$K$10)+'ex pl'!N59*(1-'EXPRESS 9'!$K$10)*$M$12</f>
        <v>6414.95</v>
      </c>
      <c r="O66" s="146">
        <f>'ex pl'!O59*(1-'EXPRESS 9'!$K$10)+'ex pl'!O59*(1-'EXPRESS 9'!$K$10)*$M$12</f>
        <v>6938.05</v>
      </c>
      <c r="P66" s="146">
        <f>'ex pl'!P59*(1-'EXPRESS 9'!$K$10)+'ex pl'!P59*(1-'EXPRESS 9'!$K$10)*$M$12</f>
        <v>7656.85</v>
      </c>
      <c r="Q66" s="146">
        <f>'ex pl'!Q59*(1-'EXPRESS 9'!$K$10)+'ex pl'!Q59*(1-'EXPRESS 9'!$K$10)*$M$12</f>
        <v>8475.4</v>
      </c>
      <c r="R66" s="130"/>
      <c r="S66" s="130"/>
      <c r="T66" s="130"/>
      <c r="U66" s="130"/>
      <c r="V66" s="130"/>
      <c r="W66" s="130"/>
      <c r="X66" s="130"/>
      <c r="Y66" s="130"/>
      <c r="Z66" s="130"/>
      <c r="AA66" s="130"/>
      <c r="AB66" s="130"/>
      <c r="AC66" s="130"/>
      <c r="AD66" s="130"/>
      <c r="AE66" s="130"/>
      <c r="AP66" s="142"/>
    </row>
    <row r="67" spans="2:42" ht="12.6" customHeight="1" x14ac:dyDescent="0.2">
      <c r="B67" s="61"/>
      <c r="C67" s="59">
        <v>35</v>
      </c>
      <c r="D67" s="146">
        <f>'ex pl'!G60*(1-'EXPRESS 9'!$K$7)+'ex pl'!G60*(1-'EXPRESS 9'!$K$7)*$K$12</f>
        <v>3640.05</v>
      </c>
      <c r="E67" s="146">
        <f>'ex pl'!H60*(1-'EXPRESS 9'!$K$7)+'ex pl'!H60*(1-'EXPRESS 9'!$K$7)*$K$12</f>
        <v>4470.3999999999996</v>
      </c>
      <c r="F67" s="146">
        <f>'ex pl'!I60*(1-'EXPRESS 9'!$K$7)+'ex pl'!I60*(1-'EXPRESS 9'!$K$7)*$K$12</f>
        <v>5302.7</v>
      </c>
      <c r="G67" s="146">
        <f>'ex pl'!J60*(1-'EXPRESS 9'!$K$7)+'ex pl'!J60*(1-'EXPRESS 9'!$K$7)*$K$12</f>
        <v>5686.35</v>
      </c>
      <c r="H67" s="146">
        <f>'ex pl'!E60*(1-'EXPRESS 9'!$K$7)+'ex pl'!E60*(1-'EXPRESS 9'!$K$7)*$K$12</f>
        <v>4687.75</v>
      </c>
      <c r="I67" s="167"/>
      <c r="J67" s="146">
        <f>'ex pl'!F60*(1-'EXPRESS 9'!$K$10)+'ex pl'!F60*(1-'EXPRESS 9'!$K$10)*$M$12</f>
        <v>4687.75</v>
      </c>
      <c r="K67" s="146">
        <f>'ex pl'!K60*(1-'EXPRESS 9'!$K$10)+'ex pl'!K60*(1-'EXPRESS 9'!$K$10)*$M$12</f>
        <v>5333.45</v>
      </c>
      <c r="L67" s="146">
        <f>'ex pl'!L60*(1-'EXPRESS 9'!$K$10)+'ex pl'!L60*(1-'EXPRESS 9'!$K$10)*$M$12</f>
        <v>5487.05</v>
      </c>
      <c r="M67" s="146">
        <f>'ex pl'!M60*(1-'EXPRESS 9'!$K$10)+'ex pl'!M60*(1-'EXPRESS 9'!$K$10)*$M$12</f>
        <v>5770.4</v>
      </c>
      <c r="N67" s="146">
        <f>'ex pl'!N60*(1-'EXPRESS 9'!$K$10)+'ex pl'!N60*(1-'EXPRESS 9'!$K$10)*$M$12</f>
        <v>6507.4</v>
      </c>
      <c r="O67" s="146">
        <f>'ex pl'!O60*(1-'EXPRESS 9'!$K$10)+'ex pl'!O60*(1-'EXPRESS 9'!$K$10)*$M$12</f>
        <v>7047.25</v>
      </c>
      <c r="P67" s="146">
        <f>'ex pl'!P60*(1-'EXPRESS 9'!$K$10)+'ex pl'!P60*(1-'EXPRESS 9'!$K$10)*$M$12</f>
        <v>7783.55</v>
      </c>
      <c r="Q67" s="146">
        <f>'ex pl'!Q60*(1-'EXPRESS 9'!$K$10)+'ex pl'!Q60*(1-'EXPRESS 9'!$K$10)*$M$12</f>
        <v>8630.0499999999993</v>
      </c>
      <c r="R67" s="130"/>
      <c r="S67" s="130"/>
      <c r="T67" s="130"/>
      <c r="U67" s="130"/>
      <c r="V67" s="130"/>
      <c r="W67" s="130"/>
      <c r="X67" s="130"/>
      <c r="Y67" s="130"/>
      <c r="Z67" s="130"/>
      <c r="AA67" s="130"/>
      <c r="AB67" s="130"/>
      <c r="AC67" s="130"/>
      <c r="AD67" s="130"/>
      <c r="AE67" s="130"/>
      <c r="AP67" s="142"/>
    </row>
    <row r="68" spans="2:42" ht="12.6" customHeight="1" x14ac:dyDescent="0.2">
      <c r="B68" s="61"/>
      <c r="C68" s="59">
        <v>40</v>
      </c>
      <c r="D68" s="146">
        <f>'ex pl'!G61*(1-'EXPRESS 9'!$K$7)+'ex pl'!G61*(1-'EXPRESS 9'!$K$7)*$K$12</f>
        <v>3798.15</v>
      </c>
      <c r="E68" s="146">
        <f>'ex pl'!H61*(1-'EXPRESS 9'!$K$7)+'ex pl'!H61*(1-'EXPRESS 9'!$K$7)*$K$12</f>
        <v>4731.5</v>
      </c>
      <c r="F68" s="146">
        <f>'ex pl'!I61*(1-'EXPRESS 9'!$K$7)+'ex pl'!I61*(1-'EXPRESS 9'!$K$7)*$K$12</f>
        <v>5633.65</v>
      </c>
      <c r="G68" s="146">
        <f>'ex pl'!J61*(1-'EXPRESS 9'!$K$7)+'ex pl'!J61*(1-'EXPRESS 9'!$K$7)*$K$12</f>
        <v>6057.8</v>
      </c>
      <c r="H68" s="146">
        <f>'ex pl'!E61*(1-'EXPRESS 9'!$K$7)+'ex pl'!E61*(1-'EXPRESS 9'!$K$7)*$K$12</f>
        <v>4948.5</v>
      </c>
      <c r="I68" s="167"/>
      <c r="J68" s="146">
        <f>'ex pl'!F61*(1-'EXPRESS 9'!$K$10)+'ex pl'!F61*(1-'EXPRESS 9'!$K$10)*$M$12</f>
        <v>4948.5</v>
      </c>
      <c r="K68" s="146">
        <f>'ex pl'!K61*(1-'EXPRESS 9'!$K$10)+'ex pl'!K61*(1-'EXPRESS 9'!$K$10)*$M$12</f>
        <v>5691.6</v>
      </c>
      <c r="L68" s="146">
        <f>'ex pl'!L61*(1-'EXPRESS 9'!$K$10)+'ex pl'!L61*(1-'EXPRESS 9'!$K$10)*$M$12</f>
        <v>5869.95</v>
      </c>
      <c r="M68" s="146">
        <f>'ex pl'!M61*(1-'EXPRESS 9'!$K$10)+'ex pl'!M61*(1-'EXPRESS 9'!$K$10)*$M$12</f>
        <v>6182.85</v>
      </c>
      <c r="N68" s="146">
        <f>'ex pl'!N61*(1-'EXPRESS 9'!$K$10)+'ex pl'!N61*(1-'EXPRESS 9'!$K$10)*$M$12</f>
        <v>6975.7</v>
      </c>
      <c r="O68" s="146">
        <f>'ex pl'!O61*(1-'EXPRESS 9'!$K$10)+'ex pl'!O61*(1-'EXPRESS 9'!$K$10)*$M$12</f>
        <v>7612.25</v>
      </c>
      <c r="P68" s="146">
        <f>'ex pl'!P61*(1-'EXPRESS 9'!$K$10)+'ex pl'!P61*(1-'EXPRESS 9'!$K$10)*$M$12</f>
        <v>8400.0499999999993</v>
      </c>
      <c r="Q68" s="146">
        <f>'ex pl'!Q61*(1-'EXPRESS 9'!$K$10)+'ex pl'!Q61*(1-'EXPRESS 9'!$K$10)*$M$12</f>
        <v>9403.2999999999993</v>
      </c>
      <c r="R68" s="130"/>
      <c r="S68" s="130"/>
      <c r="T68" s="130"/>
      <c r="U68" s="130"/>
      <c r="V68" s="130"/>
      <c r="W68" s="130"/>
      <c r="X68" s="130"/>
      <c r="Y68" s="130"/>
      <c r="Z68" s="130"/>
      <c r="AA68" s="130"/>
      <c r="AB68" s="130"/>
      <c r="AC68" s="130"/>
      <c r="AD68" s="130"/>
      <c r="AE68" s="130"/>
      <c r="AP68" s="142"/>
    </row>
    <row r="69" spans="2:42" ht="12.6" customHeight="1" x14ac:dyDescent="0.2">
      <c r="B69" s="61"/>
      <c r="C69" s="59">
        <v>45</v>
      </c>
      <c r="D69" s="146">
        <f>'ex pl'!G62*(1-'EXPRESS 9'!$K$7)+'ex pl'!G62*(1-'EXPRESS 9'!$K$7)*$K$12</f>
        <v>3956.05</v>
      </c>
      <c r="E69" s="146">
        <f>'ex pl'!H62*(1-'EXPRESS 9'!$K$7)+'ex pl'!H62*(1-'EXPRESS 9'!$K$7)*$K$12</f>
        <v>4993.1499999999996</v>
      </c>
      <c r="F69" s="146">
        <f>'ex pl'!I62*(1-'EXPRESS 9'!$K$7)+'ex pl'!I62*(1-'EXPRESS 9'!$K$7)*$K$12</f>
        <v>5964.5</v>
      </c>
      <c r="G69" s="146">
        <f>'ex pl'!J62*(1-'EXPRESS 9'!$K$7)+'ex pl'!J62*(1-'EXPRESS 9'!$K$7)*$K$12</f>
        <v>6429.25</v>
      </c>
      <c r="H69" s="146">
        <f>'ex pl'!E62*(1-'EXPRESS 9'!$K$7)+'ex pl'!E62*(1-'EXPRESS 9'!$K$7)*$K$12</f>
        <v>5209.55</v>
      </c>
      <c r="I69" s="167"/>
      <c r="J69" s="146">
        <f>'ex pl'!F62*(1-'EXPRESS 9'!$K$10)+'ex pl'!F62*(1-'EXPRESS 9'!$K$10)*$M$12</f>
        <v>5209.55</v>
      </c>
      <c r="K69" s="146">
        <f>'ex pl'!K62*(1-'EXPRESS 9'!$K$10)+'ex pl'!K62*(1-'EXPRESS 9'!$K$10)*$M$12</f>
        <v>6050.05</v>
      </c>
      <c r="L69" s="146">
        <f>'ex pl'!L62*(1-'EXPRESS 9'!$K$10)+'ex pl'!L62*(1-'EXPRESS 9'!$K$10)*$M$12</f>
        <v>6250.8</v>
      </c>
      <c r="M69" s="146">
        <f>'ex pl'!M62*(1-'EXPRESS 9'!$K$10)+'ex pl'!M62*(1-'EXPRESS 9'!$K$10)*$M$12</f>
        <v>6595.5</v>
      </c>
      <c r="N69" s="146">
        <f>'ex pl'!N62*(1-'EXPRESS 9'!$K$10)+'ex pl'!N62*(1-'EXPRESS 9'!$K$10)*$M$12</f>
        <v>7441.85</v>
      </c>
      <c r="O69" s="146">
        <f>'ex pl'!O62*(1-'EXPRESS 9'!$K$10)+'ex pl'!O62*(1-'EXPRESS 9'!$K$10)*$M$12</f>
        <v>8177.05</v>
      </c>
      <c r="P69" s="146">
        <f>'ex pl'!P62*(1-'EXPRESS 9'!$K$10)+'ex pl'!P62*(1-'EXPRESS 9'!$K$10)*$M$12</f>
        <v>9016.6</v>
      </c>
      <c r="Q69" s="146">
        <f>'ex pl'!Q62*(1-'EXPRESS 9'!$K$10)+'ex pl'!Q62*(1-'EXPRESS 9'!$K$10)*$M$12</f>
        <v>10174.6</v>
      </c>
      <c r="R69" s="130"/>
      <c r="S69" s="130"/>
      <c r="T69" s="130"/>
      <c r="U69" s="130"/>
      <c r="V69" s="130"/>
      <c r="W69" s="130"/>
      <c r="X69" s="130"/>
      <c r="Y69" s="130"/>
      <c r="Z69" s="130"/>
      <c r="AA69" s="130"/>
      <c r="AB69" s="130"/>
      <c r="AC69" s="130"/>
      <c r="AD69" s="130"/>
      <c r="AE69" s="130"/>
      <c r="AP69" s="142"/>
    </row>
    <row r="70" spans="2:42" ht="12.6" customHeight="1" x14ac:dyDescent="0.2">
      <c r="B70" s="61"/>
      <c r="C70" s="59">
        <v>50</v>
      </c>
      <c r="D70" s="146">
        <f>'ex pl'!G63*(1-'EXPRESS 9'!$K$7)+'ex pl'!G63*(1-'EXPRESS 9'!$K$7)*$K$12</f>
        <v>4116.45</v>
      </c>
      <c r="E70" s="146">
        <f>'ex pl'!H63*(1-'EXPRESS 9'!$K$7)+'ex pl'!H63*(1-'EXPRESS 9'!$K$7)*$K$12</f>
        <v>5254.45</v>
      </c>
      <c r="F70" s="146">
        <f>'ex pl'!I63*(1-'EXPRESS 9'!$K$7)+'ex pl'!I63*(1-'EXPRESS 9'!$K$7)*$K$12</f>
        <v>6295.3</v>
      </c>
      <c r="G70" s="146">
        <f>'ex pl'!J63*(1-'EXPRESS 9'!$K$7)+'ex pl'!J63*(1-'EXPRESS 9'!$K$7)*$K$12</f>
        <v>6800.65</v>
      </c>
      <c r="H70" s="146">
        <f>'ex pl'!E63*(1-'EXPRESS 9'!$K$7)+'ex pl'!E63*(1-'EXPRESS 9'!$K$7)*$K$12</f>
        <v>5470.3</v>
      </c>
      <c r="I70" s="167"/>
      <c r="J70" s="146">
        <f>'ex pl'!F63*(1-'EXPRESS 9'!$K$10)+'ex pl'!F63*(1-'EXPRESS 9'!$K$10)*$M$12</f>
        <v>5470.3</v>
      </c>
      <c r="K70" s="146">
        <f>'ex pl'!K63*(1-'EXPRESS 9'!$K$10)+'ex pl'!K63*(1-'EXPRESS 9'!$K$10)*$M$12</f>
        <v>6408.25</v>
      </c>
      <c r="L70" s="146">
        <f>'ex pl'!L63*(1-'EXPRESS 9'!$K$10)+'ex pl'!L63*(1-'EXPRESS 9'!$K$10)*$M$12</f>
        <v>6586.35</v>
      </c>
      <c r="M70" s="146">
        <f>'ex pl'!M63*(1-'EXPRESS 9'!$K$10)+'ex pl'!M63*(1-'EXPRESS 9'!$K$10)*$M$12</f>
        <v>7005.95</v>
      </c>
      <c r="N70" s="146">
        <f>'ex pl'!N63*(1-'EXPRESS 9'!$K$10)+'ex pl'!N63*(1-'EXPRESS 9'!$K$10)*$M$12</f>
        <v>7910.15</v>
      </c>
      <c r="O70" s="146">
        <f>'ex pl'!O63*(1-'EXPRESS 9'!$K$10)+'ex pl'!O63*(1-'EXPRESS 9'!$K$10)*$M$12</f>
        <v>8741.9500000000007</v>
      </c>
      <c r="P70" s="146">
        <f>'ex pl'!P63*(1-'EXPRESS 9'!$K$10)+'ex pl'!P63*(1-'EXPRESS 9'!$K$10)*$M$12</f>
        <v>9633.35</v>
      </c>
      <c r="Q70" s="146">
        <f>'ex pl'!Q63*(1-'EXPRESS 9'!$K$10)+'ex pl'!Q63*(1-'EXPRESS 9'!$K$10)*$M$12</f>
        <v>10944</v>
      </c>
      <c r="R70" s="130"/>
      <c r="S70" s="130"/>
      <c r="T70" s="130"/>
      <c r="U70" s="130"/>
      <c r="V70" s="130"/>
      <c r="W70" s="130"/>
      <c r="X70" s="130"/>
      <c r="Y70" s="130"/>
      <c r="Z70" s="130"/>
      <c r="AA70" s="130"/>
      <c r="AB70" s="130"/>
      <c r="AC70" s="130"/>
      <c r="AD70" s="130"/>
      <c r="AE70" s="130"/>
      <c r="AP70" s="142"/>
    </row>
    <row r="71" spans="2:42" ht="12.6" customHeight="1" x14ac:dyDescent="0.2">
      <c r="B71" s="61"/>
      <c r="C71" s="59">
        <v>55</v>
      </c>
      <c r="D71" s="146">
        <f>'ex pl'!G64*(1-'EXPRESS 9'!$K$7)+'ex pl'!G64*(1-'EXPRESS 9'!$K$7)*$K$12</f>
        <v>4274.45</v>
      </c>
      <c r="E71" s="146">
        <f>'ex pl'!H64*(1-'EXPRESS 9'!$K$7)+'ex pl'!H64*(1-'EXPRESS 9'!$K$7)*$K$12</f>
        <v>5517.6</v>
      </c>
      <c r="F71" s="146">
        <f>'ex pl'!I64*(1-'EXPRESS 9'!$K$7)+'ex pl'!I64*(1-'EXPRESS 9'!$K$7)*$K$12</f>
        <v>6622</v>
      </c>
      <c r="G71" s="146">
        <f>'ex pl'!J64*(1-'EXPRESS 9'!$K$7)+'ex pl'!J64*(1-'EXPRESS 9'!$K$7)*$K$12</f>
        <v>7172</v>
      </c>
      <c r="H71" s="146">
        <f>'ex pl'!E64*(1-'EXPRESS 9'!$K$7)+'ex pl'!E64*(1-'EXPRESS 9'!$K$7)*$K$12</f>
        <v>5733.05</v>
      </c>
      <c r="I71" s="167"/>
      <c r="J71" s="146">
        <f>'ex pl'!F64*(1-'EXPRESS 9'!$K$10)+'ex pl'!F64*(1-'EXPRESS 9'!$K$10)*$M$12</f>
        <v>5733.05</v>
      </c>
      <c r="K71" s="146">
        <f>'ex pl'!K64*(1-'EXPRESS 9'!$K$10)+'ex pl'!K64*(1-'EXPRESS 9'!$K$10)*$M$12</f>
        <v>6766.7</v>
      </c>
      <c r="L71" s="146">
        <f>'ex pl'!L64*(1-'EXPRESS 9'!$K$10)+'ex pl'!L64*(1-'EXPRESS 9'!$K$10)*$M$12</f>
        <v>6921.75</v>
      </c>
      <c r="M71" s="146">
        <f>'ex pl'!M64*(1-'EXPRESS 9'!$K$10)+'ex pl'!M64*(1-'EXPRESS 9'!$K$10)*$M$12</f>
        <v>7418.35</v>
      </c>
      <c r="N71" s="146">
        <f>'ex pl'!N64*(1-'EXPRESS 9'!$K$10)+'ex pl'!N64*(1-'EXPRESS 9'!$K$10)*$M$12</f>
        <v>8376.6</v>
      </c>
      <c r="O71" s="146">
        <f>'ex pl'!O64*(1-'EXPRESS 9'!$K$10)+'ex pl'!O64*(1-'EXPRESS 9'!$K$10)*$M$12</f>
        <v>9319.7999999999993</v>
      </c>
      <c r="P71" s="146">
        <f>'ex pl'!P64*(1-'EXPRESS 9'!$K$10)+'ex pl'!P64*(1-'EXPRESS 9'!$K$10)*$M$12</f>
        <v>10250</v>
      </c>
      <c r="Q71" s="146">
        <f>'ex pl'!Q64*(1-'EXPRESS 9'!$K$10)+'ex pl'!Q64*(1-'EXPRESS 9'!$K$10)*$M$12</f>
        <v>11717.25</v>
      </c>
      <c r="R71" s="130"/>
      <c r="S71" s="130"/>
      <c r="T71" s="130"/>
      <c r="U71" s="130"/>
      <c r="V71" s="130"/>
      <c r="W71" s="130"/>
      <c r="X71" s="130"/>
      <c r="Y71" s="130"/>
      <c r="Z71" s="130"/>
      <c r="AA71" s="130"/>
      <c r="AB71" s="130"/>
      <c r="AC71" s="130"/>
      <c r="AD71" s="130"/>
      <c r="AE71" s="130"/>
      <c r="AP71" s="142"/>
    </row>
    <row r="72" spans="2:42" ht="12.6" customHeight="1" x14ac:dyDescent="0.2">
      <c r="B72" s="61"/>
      <c r="C72" s="59">
        <v>60</v>
      </c>
      <c r="D72" s="146">
        <f>'ex pl'!G65*(1-'EXPRESS 9'!$K$7)+'ex pl'!G65*(1-'EXPRESS 9'!$K$7)*$K$12</f>
        <v>4432.5</v>
      </c>
      <c r="E72" s="146">
        <f>'ex pl'!H65*(1-'EXPRESS 9'!$K$7)+'ex pl'!H65*(1-'EXPRESS 9'!$K$7)*$K$12</f>
        <v>5779.05</v>
      </c>
      <c r="F72" s="146">
        <f>'ex pl'!I65*(1-'EXPRESS 9'!$K$7)+'ex pl'!I65*(1-'EXPRESS 9'!$K$7)*$K$12</f>
        <v>6952.95</v>
      </c>
      <c r="G72" s="146">
        <f>'ex pl'!J65*(1-'EXPRESS 9'!$K$7)+'ex pl'!J65*(1-'EXPRESS 9'!$K$7)*$K$12</f>
        <v>7543.75</v>
      </c>
      <c r="H72" s="146">
        <f>'ex pl'!E65*(1-'EXPRESS 9'!$K$7)+'ex pl'!E65*(1-'EXPRESS 9'!$K$7)*$K$12</f>
        <v>5994</v>
      </c>
      <c r="I72" s="167"/>
      <c r="J72" s="146">
        <f>'ex pl'!F65*(1-'EXPRESS 9'!$K$10)+'ex pl'!F65*(1-'EXPRESS 9'!$K$10)*$M$12</f>
        <v>5994</v>
      </c>
      <c r="K72" s="146">
        <f>'ex pl'!K65*(1-'EXPRESS 9'!$K$10)+'ex pl'!K65*(1-'EXPRESS 9'!$K$10)*$M$12</f>
        <v>7125.05</v>
      </c>
      <c r="L72" s="146">
        <f>'ex pl'!L65*(1-'EXPRESS 9'!$K$10)+'ex pl'!L65*(1-'EXPRESS 9'!$K$10)*$M$12</f>
        <v>7259.3</v>
      </c>
      <c r="M72" s="146">
        <f>'ex pl'!M65*(1-'EXPRESS 9'!$K$10)+'ex pl'!M65*(1-'EXPRESS 9'!$K$10)*$M$12</f>
        <v>7830.8</v>
      </c>
      <c r="N72" s="146">
        <f>'ex pl'!N65*(1-'EXPRESS 9'!$K$10)+'ex pl'!N65*(1-'EXPRESS 9'!$K$10)*$M$12</f>
        <v>8861.4</v>
      </c>
      <c r="O72" s="146">
        <f>'ex pl'!O65*(1-'EXPRESS 9'!$K$10)+'ex pl'!O65*(1-'EXPRESS 9'!$K$10)*$M$12</f>
        <v>9895.35</v>
      </c>
      <c r="P72" s="146">
        <f>'ex pl'!P65*(1-'EXPRESS 9'!$K$10)+'ex pl'!P65*(1-'EXPRESS 9'!$K$10)*$M$12</f>
        <v>10866.55</v>
      </c>
      <c r="Q72" s="146">
        <f>'ex pl'!Q65*(1-'EXPRESS 9'!$K$10)+'ex pl'!Q65*(1-'EXPRESS 9'!$K$10)*$M$12</f>
        <v>12488.4</v>
      </c>
      <c r="R72" s="130"/>
      <c r="S72" s="130"/>
      <c r="T72" s="130"/>
      <c r="U72" s="130"/>
      <c r="V72" s="130"/>
      <c r="W72" s="130"/>
      <c r="X72" s="130"/>
      <c r="Y72" s="130"/>
      <c r="Z72" s="130"/>
      <c r="AA72" s="130"/>
      <c r="AB72" s="130"/>
      <c r="AC72" s="130"/>
      <c r="AD72" s="130"/>
      <c r="AE72" s="130"/>
      <c r="AP72" s="142"/>
    </row>
    <row r="73" spans="2:42" ht="12.6" customHeight="1" x14ac:dyDescent="0.2">
      <c r="B73" s="61"/>
      <c r="C73" s="59">
        <v>65</v>
      </c>
      <c r="D73" s="146">
        <f>'ex pl'!G66*(1-'EXPRESS 9'!$K$7)+'ex pl'!G66*(1-'EXPRESS 9'!$K$7)*$K$12</f>
        <v>4592.3500000000004</v>
      </c>
      <c r="E73" s="146">
        <f>'ex pl'!H66*(1-'EXPRESS 9'!$K$7)+'ex pl'!H66*(1-'EXPRESS 9'!$K$7)*$K$12</f>
        <v>6040.3</v>
      </c>
      <c r="F73" s="146">
        <f>'ex pl'!I66*(1-'EXPRESS 9'!$K$7)+'ex pl'!I66*(1-'EXPRESS 9'!$K$7)*$K$12</f>
        <v>7281.6</v>
      </c>
      <c r="G73" s="146">
        <f>'ex pl'!J66*(1-'EXPRESS 9'!$K$7)+'ex pl'!J66*(1-'EXPRESS 9'!$K$7)*$K$12</f>
        <v>7917.4</v>
      </c>
      <c r="H73" s="146">
        <f>'ex pl'!E66*(1-'EXPRESS 9'!$K$7)+'ex pl'!E66*(1-'EXPRESS 9'!$K$7)*$K$12</f>
        <v>6254.7</v>
      </c>
      <c r="I73" s="167"/>
      <c r="J73" s="146">
        <f>'ex pl'!F66*(1-'EXPRESS 9'!$K$10)+'ex pl'!F66*(1-'EXPRESS 9'!$K$10)*$M$12</f>
        <v>6254.7</v>
      </c>
      <c r="K73" s="146">
        <f>'ex pl'!K66*(1-'EXPRESS 9'!$K$10)+'ex pl'!K66*(1-'EXPRESS 9'!$K$10)*$M$12</f>
        <v>7483.4</v>
      </c>
      <c r="L73" s="146">
        <f>'ex pl'!L66*(1-'EXPRESS 9'!$K$10)+'ex pl'!L66*(1-'EXPRESS 9'!$K$10)*$M$12</f>
        <v>7594.6</v>
      </c>
      <c r="M73" s="146">
        <f>'ex pl'!M66*(1-'EXPRESS 9'!$K$10)+'ex pl'!M66*(1-'EXPRESS 9'!$K$10)*$M$12</f>
        <v>8241.2000000000007</v>
      </c>
      <c r="N73" s="146">
        <f>'ex pl'!N66*(1-'EXPRESS 9'!$K$10)+'ex pl'!N66*(1-'EXPRESS 9'!$K$10)*$M$12</f>
        <v>9329.7000000000007</v>
      </c>
      <c r="O73" s="146">
        <f>'ex pl'!O66*(1-'EXPRESS 9'!$K$10)+'ex pl'!O66*(1-'EXPRESS 9'!$K$10)*$M$12</f>
        <v>10471.1</v>
      </c>
      <c r="P73" s="146">
        <f>'ex pl'!P66*(1-'EXPRESS 9'!$K$10)+'ex pl'!P66*(1-'EXPRESS 9'!$K$10)*$M$12</f>
        <v>11483</v>
      </c>
      <c r="Q73" s="146">
        <f>'ex pl'!Q66*(1-'EXPRESS 9'!$K$10)+'ex pl'!Q66*(1-'EXPRESS 9'!$K$10)*$M$12</f>
        <v>13259.7</v>
      </c>
      <c r="R73" s="130"/>
      <c r="S73" s="130"/>
      <c r="T73" s="130"/>
      <c r="U73" s="130"/>
      <c r="V73" s="130"/>
      <c r="W73" s="130"/>
      <c r="X73" s="130"/>
      <c r="Y73" s="130"/>
      <c r="Z73" s="130"/>
      <c r="AA73" s="130"/>
      <c r="AB73" s="130"/>
      <c r="AC73" s="130"/>
      <c r="AD73" s="130"/>
      <c r="AE73" s="130"/>
      <c r="AP73" s="142"/>
    </row>
    <row r="74" spans="2:42" ht="12.6" customHeight="1" x14ac:dyDescent="0.2">
      <c r="B74" s="61"/>
      <c r="C74" s="59">
        <v>70</v>
      </c>
      <c r="D74" s="146">
        <f>'ex pl'!G67*(1-'EXPRESS 9'!$K$7)+'ex pl'!G67*(1-'EXPRESS 9'!$K$7)*$K$12</f>
        <v>4750.6499999999996</v>
      </c>
      <c r="E74" s="146">
        <f>'ex pl'!H67*(1-'EXPRESS 9'!$K$7)+'ex pl'!H67*(1-'EXPRESS 9'!$K$7)*$K$12</f>
        <v>6301.75</v>
      </c>
      <c r="F74" s="146">
        <f>'ex pl'!I67*(1-'EXPRESS 9'!$K$7)+'ex pl'!I67*(1-'EXPRESS 9'!$K$7)*$K$12</f>
        <v>7612.45</v>
      </c>
      <c r="G74" s="146">
        <f>'ex pl'!J67*(1-'EXPRESS 9'!$K$7)+'ex pl'!J67*(1-'EXPRESS 9'!$K$7)*$K$12</f>
        <v>8288.9</v>
      </c>
      <c r="H74" s="146">
        <f>'ex pl'!E67*(1-'EXPRESS 9'!$K$7)+'ex pl'!E67*(1-'EXPRESS 9'!$K$7)*$K$12</f>
        <v>6515.7</v>
      </c>
      <c r="I74" s="167"/>
      <c r="J74" s="146">
        <f>'ex pl'!F67*(1-'EXPRESS 9'!$K$10)+'ex pl'!F67*(1-'EXPRESS 9'!$K$10)*$M$12</f>
        <v>6515.7</v>
      </c>
      <c r="K74" s="146">
        <f>'ex pl'!K67*(1-'EXPRESS 9'!$K$10)+'ex pl'!K67*(1-'EXPRESS 9'!$K$10)*$M$12</f>
        <v>7841.55</v>
      </c>
      <c r="L74" s="146">
        <f>'ex pl'!L67*(1-'EXPRESS 9'!$K$10)+'ex pl'!L67*(1-'EXPRESS 9'!$K$10)*$M$12</f>
        <v>7946.15</v>
      </c>
      <c r="M74" s="146">
        <f>'ex pl'!M67*(1-'EXPRESS 9'!$K$10)+'ex pl'!M67*(1-'EXPRESS 9'!$K$10)*$M$12</f>
        <v>8653.5</v>
      </c>
      <c r="N74" s="146">
        <f>'ex pl'!N67*(1-'EXPRESS 9'!$K$10)+'ex pl'!N67*(1-'EXPRESS 9'!$K$10)*$M$12</f>
        <v>9803</v>
      </c>
      <c r="O74" s="146">
        <f>'ex pl'!O67*(1-'EXPRESS 9'!$K$10)+'ex pl'!O67*(1-'EXPRESS 9'!$K$10)*$M$12</f>
        <v>11048.85</v>
      </c>
      <c r="P74" s="146">
        <f>'ex pl'!P67*(1-'EXPRESS 9'!$K$10)+'ex pl'!P67*(1-'EXPRESS 9'!$K$10)*$M$12</f>
        <v>12099.4</v>
      </c>
      <c r="Q74" s="146">
        <f>'ex pl'!Q67*(1-'EXPRESS 9'!$K$10)+'ex pl'!Q67*(1-'EXPRESS 9'!$K$10)*$M$12</f>
        <v>14028.95</v>
      </c>
      <c r="R74" s="130"/>
      <c r="S74" s="130"/>
      <c r="T74" s="130"/>
      <c r="U74" s="130"/>
      <c r="V74" s="130"/>
      <c r="W74" s="130"/>
      <c r="X74" s="130"/>
      <c r="Y74" s="130"/>
      <c r="Z74" s="130"/>
      <c r="AA74" s="130"/>
      <c r="AB74" s="130"/>
      <c r="AC74" s="130"/>
      <c r="AD74" s="130"/>
      <c r="AE74" s="130"/>
      <c r="AP74" s="142"/>
    </row>
    <row r="75" spans="2:42" x14ac:dyDescent="0.2">
      <c r="B75" s="61"/>
      <c r="C75" s="59"/>
      <c r="D75" s="256"/>
      <c r="E75" s="255"/>
      <c r="F75" s="255"/>
      <c r="G75" s="255"/>
      <c r="H75" s="255"/>
      <c r="I75" s="167"/>
      <c r="J75" s="255"/>
      <c r="K75" s="256"/>
      <c r="L75" s="256"/>
      <c r="M75" s="255"/>
      <c r="N75" s="255"/>
      <c r="O75" s="255"/>
      <c r="P75" s="255"/>
      <c r="Q75" s="199"/>
      <c r="R75" s="130"/>
      <c r="S75" s="130"/>
      <c r="T75" s="130"/>
      <c r="U75" s="130"/>
      <c r="V75" s="130"/>
      <c r="W75" s="130"/>
      <c r="X75" s="130"/>
      <c r="Y75" s="130"/>
      <c r="Z75" s="130"/>
      <c r="AA75" s="130"/>
      <c r="AB75" s="130"/>
      <c r="AC75" s="130"/>
      <c r="AD75" s="130"/>
      <c r="AE75" s="130"/>
      <c r="AP75" s="142"/>
    </row>
    <row r="76" spans="2:42" x14ac:dyDescent="0.2">
      <c r="B76" s="61"/>
      <c r="C76" s="59" t="s">
        <v>60</v>
      </c>
      <c r="D76" s="146">
        <f>'ex pl'!G68*(1-'EXPRESS 9'!$K$7)+'ex pl'!G68*(1-'EXPRESS 9'!$K$7)*$K$12</f>
        <v>67.86</v>
      </c>
      <c r="E76" s="146">
        <f>'ex pl'!H68*(1-'EXPRESS 9'!$K$7)+'ex pl'!H68*(1-'EXPRESS 9'!$K$7)*$K$12</f>
        <v>90.02</v>
      </c>
      <c r="F76" s="146">
        <f>'ex pl'!I68*(1-'EXPRESS 9'!$K$7)+'ex pl'!I68*(1-'EXPRESS 9'!$K$7)*$K$12</f>
        <v>108.74</v>
      </c>
      <c r="G76" s="146">
        <f>'ex pl'!J68*(1-'EXPRESS 9'!$K$7)+'ex pl'!J68*(1-'EXPRESS 9'!$K$7)*$K$12</f>
        <v>118.41</v>
      </c>
      <c r="H76" s="146">
        <f>'ex pl'!E68*(1-'EXPRESS 9'!$K$7)+'ex pl'!E68*(1-'EXPRESS 9'!$K$7)*$K$12</f>
        <v>93.08</v>
      </c>
      <c r="I76" s="167"/>
      <c r="J76" s="146">
        <f>'ex pl'!F68*(1-'EXPRESS 9'!$K$10)+'ex pl'!F68*(1-'EXPRESS 9'!$K$10)*$M$12</f>
        <v>93.08</v>
      </c>
      <c r="K76" s="146">
        <f>'ex pl'!K68*(1-'EXPRESS 9'!$K$10)+'ex pl'!K68*(1-'EXPRESS 9'!$K$10)*$M$12</f>
        <v>112.02</v>
      </c>
      <c r="L76" s="146">
        <f>'ex pl'!L68*(1-'EXPRESS 9'!$K$10)+'ex pl'!L68*(1-'EXPRESS 9'!$K$10)*$M$12</f>
        <v>113.51</v>
      </c>
      <c r="M76" s="146">
        <f>'ex pl'!M68*(1-'EXPRESS 9'!$K$10)+'ex pl'!M68*(1-'EXPRESS 9'!$K$10)*$M$12</f>
        <v>123.62</v>
      </c>
      <c r="N76" s="146">
        <f>'ex pl'!N68*(1-'EXPRESS 9'!$K$10)+'ex pl'!N68*(1-'EXPRESS 9'!$K$10)*$M$12</f>
        <v>140.04</v>
      </c>
      <c r="O76" s="146">
        <f>'ex pl'!O68*(1-'EXPRESS 9'!$K$10)+'ex pl'!O68*(1-'EXPRESS 9'!$K$10)*$M$12</f>
        <v>157.84</v>
      </c>
      <c r="P76" s="146">
        <f>'ex pl'!P68*(1-'EXPRESS 9'!$K$10)+'ex pl'!P68*(1-'EXPRESS 9'!$K$10)*$M$12</f>
        <v>172.84</v>
      </c>
      <c r="Q76" s="146">
        <f>'ex pl'!Q68*(1-'EXPRESS 9'!$K$10)+'ex pl'!Q68*(1-'EXPRESS 9'!$K$10)*$M$12</f>
        <v>200.41</v>
      </c>
      <c r="R76" s="130"/>
      <c r="S76" s="130"/>
      <c r="T76" s="130"/>
      <c r="U76" s="130"/>
      <c r="V76" s="130"/>
      <c r="W76" s="130"/>
      <c r="X76" s="130"/>
      <c r="Y76" s="130"/>
      <c r="Z76" s="130"/>
      <c r="AA76" s="130"/>
      <c r="AB76" s="130"/>
      <c r="AC76" s="130"/>
      <c r="AD76" s="130"/>
      <c r="AE76" s="130"/>
      <c r="AP76" s="142"/>
    </row>
    <row r="77" spans="2:42" x14ac:dyDescent="0.2">
      <c r="B77" s="61"/>
      <c r="C77" s="59" t="s">
        <v>61</v>
      </c>
      <c r="D77" s="146">
        <f>'ex pl'!G69*(1-'EXPRESS 9'!$K$7)+'ex pl'!G69*(1-'EXPRESS 9'!$K$7)*$K$12</f>
        <v>4750.6499999999996</v>
      </c>
      <c r="E77" s="146">
        <f>'ex pl'!H69*(1-'EXPRESS 9'!$K$7)+'ex pl'!H69*(1-'EXPRESS 9'!$K$7)*$K$12</f>
        <v>6301.75</v>
      </c>
      <c r="F77" s="146">
        <f>'ex pl'!I69*(1-'EXPRESS 9'!$K$7)+'ex pl'!I69*(1-'EXPRESS 9'!$K$7)*$K$12</f>
        <v>7612.45</v>
      </c>
      <c r="G77" s="146">
        <f>'ex pl'!J69*(1-'EXPRESS 9'!$K$7)+'ex pl'!J69*(1-'EXPRESS 9'!$K$7)*$K$12</f>
        <v>8288.9</v>
      </c>
      <c r="H77" s="146">
        <f>'ex pl'!E69*(1-'EXPRESS 9'!$K$7)+'ex pl'!E69*(1-'EXPRESS 9'!$K$7)*$K$12</f>
        <v>6515.7</v>
      </c>
      <c r="I77" s="167"/>
      <c r="J77" s="146">
        <f>'ex pl'!F69*(1-'EXPRESS 9'!$K$10)+'ex pl'!F69*(1-'EXPRESS 9'!$K$10)*$M$12</f>
        <v>6515.7</v>
      </c>
      <c r="K77" s="146">
        <f>'ex pl'!K69*(1-'EXPRESS 9'!$K$10)+'ex pl'!K69*(1-'EXPRESS 9'!$K$10)*$M$12</f>
        <v>7841.55</v>
      </c>
      <c r="L77" s="146">
        <f>'ex pl'!L69*(1-'EXPRESS 9'!$K$10)+'ex pl'!L69*(1-'EXPRESS 9'!$K$10)*$M$12</f>
        <v>7946.15</v>
      </c>
      <c r="M77" s="146">
        <f>'ex pl'!M69*(1-'EXPRESS 9'!$K$10)+'ex pl'!M69*(1-'EXPRESS 9'!$K$10)*$M$12</f>
        <v>8653.5</v>
      </c>
      <c r="N77" s="146">
        <f>'ex pl'!N69*(1-'EXPRESS 9'!$K$10)+'ex pl'!N69*(1-'EXPRESS 9'!$K$10)*$M$12</f>
        <v>9803</v>
      </c>
      <c r="O77" s="146">
        <f>'ex pl'!O69*(1-'EXPRESS 9'!$K$10)+'ex pl'!O69*(1-'EXPRESS 9'!$K$10)*$M$12</f>
        <v>11048.85</v>
      </c>
      <c r="P77" s="146">
        <f>'ex pl'!P69*(1-'EXPRESS 9'!$K$10)+'ex pl'!P69*(1-'EXPRESS 9'!$K$10)*$M$12</f>
        <v>12099.4</v>
      </c>
      <c r="Q77" s="146">
        <f>'ex pl'!Q69*(1-'EXPRESS 9'!$K$10)+'ex pl'!Q69*(1-'EXPRESS 9'!$K$10)*$M$12</f>
        <v>14028.95</v>
      </c>
      <c r="R77" s="130"/>
      <c r="S77" s="130"/>
      <c r="T77" s="130"/>
      <c r="U77" s="130"/>
      <c r="V77" s="130"/>
      <c r="W77" s="130"/>
      <c r="X77" s="130"/>
      <c r="Y77" s="130"/>
      <c r="Z77" s="130"/>
      <c r="AA77" s="130"/>
      <c r="AB77" s="130"/>
      <c r="AC77" s="130"/>
      <c r="AD77" s="130"/>
      <c r="AE77" s="130"/>
      <c r="AP77" s="142"/>
    </row>
    <row r="93" spans="33:41" x14ac:dyDescent="0.2">
      <c r="AG93" s="132"/>
      <c r="AH93" s="132"/>
      <c r="AI93" s="132"/>
      <c r="AJ93" s="132"/>
      <c r="AK93" s="132"/>
      <c r="AL93" s="132"/>
      <c r="AM93" s="132"/>
      <c r="AN93" s="132"/>
      <c r="AO93" s="132"/>
    </row>
    <row r="94" spans="33:41" x14ac:dyDescent="0.2">
      <c r="AG94" s="132"/>
      <c r="AH94" s="132"/>
      <c r="AI94" s="132"/>
      <c r="AJ94" s="132"/>
      <c r="AK94" s="132"/>
      <c r="AL94" s="132"/>
      <c r="AM94" s="132"/>
      <c r="AN94" s="132"/>
      <c r="AO94" s="132"/>
    </row>
    <row r="95" spans="33:41" x14ac:dyDescent="0.2">
      <c r="AG95" s="132"/>
      <c r="AH95" s="132"/>
      <c r="AI95" s="132"/>
      <c r="AJ95" s="132"/>
      <c r="AK95" s="132"/>
      <c r="AL95" s="132"/>
      <c r="AM95" s="132"/>
      <c r="AN95" s="132"/>
      <c r="AO95" s="132"/>
    </row>
    <row r="96" spans="33:41" x14ac:dyDescent="0.2">
      <c r="AG96" s="132"/>
      <c r="AH96" s="132"/>
      <c r="AI96" s="132"/>
      <c r="AJ96" s="132"/>
      <c r="AK96" s="132"/>
      <c r="AL96" s="132"/>
      <c r="AM96" s="132"/>
      <c r="AN96" s="132"/>
      <c r="AO96" s="132"/>
    </row>
  </sheetData>
  <protectedRanges>
    <protectedRange sqref="S18" name="Range1_2"/>
    <protectedRange sqref="T18 V18:X18 Z18:AA18 AC18:AD18" name="Range1_1_1_1"/>
  </protectedRanges>
  <mergeCells count="38">
    <mergeCell ref="T14:AF15"/>
    <mergeCell ref="T16:V16"/>
    <mergeCell ref="T18:V18"/>
    <mergeCell ref="W16:Z16"/>
    <mergeCell ref="AA16:AC16"/>
    <mergeCell ref="AD16:AF16"/>
    <mergeCell ref="W18:Z18"/>
    <mergeCell ref="AA18:AC18"/>
    <mergeCell ref="AD18:AF18"/>
    <mergeCell ref="T21:AB21"/>
    <mergeCell ref="T19:V19"/>
    <mergeCell ref="X19:Z19"/>
    <mergeCell ref="AA19:AC19"/>
    <mergeCell ref="AD19:AF19"/>
    <mergeCell ref="T20:AB20"/>
    <mergeCell ref="T28:AF28"/>
    <mergeCell ref="U30:AF30"/>
    <mergeCell ref="T31:AF32"/>
    <mergeCell ref="U33:AF33"/>
    <mergeCell ref="T24:AF25"/>
    <mergeCell ref="T26:AF26"/>
    <mergeCell ref="T27:AF27"/>
    <mergeCell ref="R2:AE3"/>
    <mergeCell ref="R5:AD6"/>
    <mergeCell ref="T46:AF47"/>
    <mergeCell ref="T49:AF49"/>
    <mergeCell ref="T50:AF51"/>
    <mergeCell ref="T29:AF29"/>
    <mergeCell ref="T41:AF41"/>
    <mergeCell ref="T42:AF42"/>
    <mergeCell ref="T43:AF43"/>
    <mergeCell ref="T44:AF44"/>
    <mergeCell ref="T45:AF45"/>
    <mergeCell ref="T34:AF35"/>
    <mergeCell ref="T36:AF36"/>
    <mergeCell ref="T37:AF37"/>
    <mergeCell ref="T38:AF38"/>
    <mergeCell ref="T40:AF40"/>
  </mergeCells>
  <phoneticPr fontId="15" type="noConversion"/>
  <conditionalFormatting sqref="D15:D77">
    <cfRule type="expression" dxfId="56" priority="59" stopIfTrue="1">
      <formula>$G$4=3</formula>
    </cfRule>
  </conditionalFormatting>
  <conditionalFormatting sqref="E15:E77">
    <cfRule type="expression" dxfId="55" priority="3">
      <formula>$G$4=4</formula>
    </cfRule>
  </conditionalFormatting>
  <conditionalFormatting sqref="F15:F75">
    <cfRule type="expression" dxfId="54" priority="60" stopIfTrue="1">
      <formula>$G$4=5</formula>
    </cfRule>
  </conditionalFormatting>
  <conditionalFormatting sqref="F76:G77">
    <cfRule type="expression" dxfId="53" priority="67" stopIfTrue="1">
      <formula>$G$4=4</formula>
    </cfRule>
  </conditionalFormatting>
  <conditionalFormatting sqref="G15:G75">
    <cfRule type="expression" dxfId="52" priority="69" stopIfTrue="1">
      <formula>$G$4=6</formula>
    </cfRule>
  </conditionalFormatting>
  <conditionalFormatting sqref="G4:H4">
    <cfRule type="cellIs" dxfId="51" priority="1" stopIfTrue="1" operator="equal">
      <formula>0</formula>
    </cfRule>
  </conditionalFormatting>
  <conditionalFormatting sqref="H15:H77">
    <cfRule type="expression" dxfId="50" priority="5" stopIfTrue="1">
      <formula>$G$4=704</formula>
    </cfRule>
  </conditionalFormatting>
  <conditionalFormatting sqref="J15:J77">
    <cfRule type="expression" dxfId="49" priority="76" stopIfTrue="1">
      <formula>$G$4=704</formula>
    </cfRule>
  </conditionalFormatting>
  <conditionalFormatting sqref="K5">
    <cfRule type="cellIs" dxfId="48" priority="41" stopIfTrue="1" operator="equal">
      <formula>0</formula>
    </cfRule>
  </conditionalFormatting>
  <conditionalFormatting sqref="K15:K77 L76:Q77">
    <cfRule type="expression" dxfId="47" priority="61" stopIfTrue="1">
      <formula>$G$4=7</formula>
    </cfRule>
  </conditionalFormatting>
  <conditionalFormatting sqref="L15:L77">
    <cfRule type="expression" dxfId="46" priority="71" stopIfTrue="1">
      <formula>$G$4=8</formula>
    </cfRule>
  </conditionalFormatting>
  <conditionalFormatting sqref="M15:M77">
    <cfRule type="expression" dxfId="45" priority="72" stopIfTrue="1">
      <formula>$G$4=9</formula>
    </cfRule>
  </conditionalFormatting>
  <conditionalFormatting sqref="N15:N77">
    <cfRule type="expression" dxfId="44" priority="73" stopIfTrue="1">
      <formula>$G$4=10</formula>
    </cfRule>
  </conditionalFormatting>
  <conditionalFormatting sqref="O15:O77">
    <cfRule type="expression" dxfId="43" priority="74" stopIfTrue="1">
      <formula>$G$4=11</formula>
    </cfRule>
  </conditionalFormatting>
  <conditionalFormatting sqref="P15:Q77">
    <cfRule type="expression" dxfId="42" priority="64" stopIfTrue="1">
      <formula>$G$4=12</formula>
    </cfRule>
  </conditionalFormatting>
  <conditionalFormatting sqref="R5">
    <cfRule type="expression" dxfId="41" priority="77">
      <formula>$G$4=704</formula>
    </cfRule>
  </conditionalFormatting>
  <hyperlinks>
    <hyperlink ref="F12" r:id="rId1" xr:uid="{0CAC4D1C-31E9-4690-AE96-BA6817160EF2}"/>
  </hyperlinks>
  <pageMargins left="0.75" right="0.75" top="1" bottom="1" header="0.5" footer="0.5"/>
  <pageSetup paperSize="9" scale="67" orientation="portrait" verticalDpi="300" r:id="rId2"/>
  <headerFooter alignWithMargins="0"/>
  <colBreaks count="1" manualBreakCount="1">
    <brk id="16" max="1048575" man="1"/>
  </col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5" name="Drop Down 1">
              <controlPr defaultSize="0" autoLine="0" autoPict="0">
                <anchor moveWithCells="1">
                  <from>
                    <xdr:col>1</xdr:col>
                    <xdr:colOff>247650</xdr:colOff>
                    <xdr:row>2</xdr:row>
                    <xdr:rowOff>133350</xdr:rowOff>
                  </from>
                  <to>
                    <xdr:col>4</xdr:col>
                    <xdr:colOff>85725</xdr:colOff>
                    <xdr:row>4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6"/>
  <dimension ref="A1:BQ885"/>
  <sheetViews>
    <sheetView zoomScale="70" zoomScaleNormal="70" workbookViewId="0">
      <selection activeCell="C8" sqref="C8:I57"/>
    </sheetView>
  </sheetViews>
  <sheetFormatPr defaultColWidth="9.42578125" defaultRowHeight="12.75" x14ac:dyDescent="0.2"/>
  <cols>
    <col min="1" max="1" width="12.5703125" style="17" customWidth="1"/>
    <col min="2" max="2" width="21.42578125" style="17" bestFit="1" customWidth="1"/>
    <col min="3" max="5" width="12.5703125" style="17" customWidth="1"/>
    <col min="6" max="6" width="12.5703125" style="2" customWidth="1"/>
    <col min="7" max="9" width="12.5703125" style="4" customWidth="1"/>
    <col min="10" max="10" width="9.42578125" style="4"/>
    <col min="11" max="11" width="21.42578125" style="17" bestFit="1" customWidth="1"/>
    <col min="12" max="14" width="12.5703125" style="17" customWidth="1"/>
    <col min="15" max="15" width="12.5703125" style="2" customWidth="1"/>
    <col min="16" max="18" width="12.5703125" style="4" customWidth="1"/>
    <col min="19" max="19" width="8.5703125" style="4" customWidth="1"/>
    <col min="20" max="20" width="21" style="4" hidden="1" customWidth="1"/>
    <col min="21" max="21" width="1.5703125" style="4" hidden="1" customWidth="1"/>
    <col min="22" max="23" width="9.42578125" style="4" hidden="1" customWidth="1"/>
    <col min="24" max="24" width="12" style="4" hidden="1" customWidth="1"/>
    <col min="25" max="28" width="9.42578125" style="4" hidden="1" customWidth="1"/>
    <col min="29" max="29" width="20.42578125" style="4" hidden="1" customWidth="1"/>
    <col min="30" max="36" width="9.42578125" style="4" hidden="1" customWidth="1"/>
    <col min="37" max="69" width="9.42578125" style="4"/>
    <col min="70" max="16384" width="9.42578125" style="5"/>
  </cols>
  <sheetData>
    <row r="1" spans="1:46" ht="21.2" customHeight="1" x14ac:dyDescent="0.3">
      <c r="A1" s="1" t="s">
        <v>62</v>
      </c>
      <c r="B1" s="2"/>
      <c r="C1" s="3"/>
      <c r="D1" s="3" t="s">
        <v>65</v>
      </c>
      <c r="E1" s="3"/>
      <c r="K1" s="2"/>
      <c r="L1" s="3"/>
      <c r="M1" s="4" t="s">
        <v>66</v>
      </c>
      <c r="N1" s="3"/>
    </row>
    <row r="2" spans="1:46" ht="29.25" customHeight="1" x14ac:dyDescent="0.2">
      <c r="A2" s="6" t="s">
        <v>63</v>
      </c>
      <c r="B2" s="6" t="s">
        <v>64</v>
      </c>
      <c r="C2" s="2"/>
      <c r="D2" s="2"/>
      <c r="E2" s="7"/>
      <c r="F2" s="8"/>
      <c r="K2" s="6" t="s">
        <v>64</v>
      </c>
      <c r="L2" s="2"/>
      <c r="M2" s="2"/>
      <c r="N2" s="7"/>
      <c r="O2" s="8"/>
      <c r="T2" s="91" t="s">
        <v>64</v>
      </c>
      <c r="AC2" s="91" t="s">
        <v>64</v>
      </c>
    </row>
    <row r="3" spans="1:46" x14ac:dyDescent="0.2">
      <c r="A3" s="6" t="s">
        <v>67</v>
      </c>
      <c r="B3" s="6" t="s">
        <v>124</v>
      </c>
      <c r="C3" s="2"/>
      <c r="D3" s="2"/>
      <c r="E3" s="2"/>
      <c r="K3" s="6" t="s">
        <v>124</v>
      </c>
      <c r="L3" s="2"/>
      <c r="M3" s="2"/>
      <c r="N3" s="2"/>
      <c r="T3" s="91" t="s">
        <v>124</v>
      </c>
      <c r="AC3" s="91" t="s">
        <v>124</v>
      </c>
    </row>
    <row r="4" spans="1:46" x14ac:dyDescent="0.2">
      <c r="A4" s="6" t="s">
        <v>70</v>
      </c>
      <c r="B4" s="182">
        <v>45648</v>
      </c>
      <c r="C4" s="2"/>
      <c r="D4" s="2"/>
      <c r="E4" s="2"/>
      <c r="K4" s="182">
        <v>45284</v>
      </c>
      <c r="L4" s="2"/>
      <c r="M4" s="2"/>
      <c r="N4" s="2"/>
      <c r="T4" s="89">
        <v>43071</v>
      </c>
      <c r="U4" s="90"/>
      <c r="V4" s="90"/>
      <c r="W4" s="90"/>
      <c r="X4" s="90"/>
      <c r="Y4" s="91"/>
      <c r="Z4" s="91"/>
      <c r="AA4" s="91"/>
      <c r="AB4" s="91"/>
      <c r="AC4" s="89">
        <v>42370</v>
      </c>
      <c r="AD4" s="90"/>
      <c r="AE4" s="90"/>
      <c r="AF4" s="90"/>
      <c r="AG4" s="90"/>
      <c r="AH4" s="91"/>
      <c r="AI4" s="91"/>
      <c r="AJ4" s="91"/>
    </row>
    <row r="5" spans="1:46" x14ac:dyDescent="0.2">
      <c r="A5" s="6" t="s">
        <v>71</v>
      </c>
      <c r="B5" s="157" t="s">
        <v>72</v>
      </c>
      <c r="C5" s="2"/>
      <c r="D5" s="2"/>
      <c r="E5" s="2"/>
      <c r="K5" s="157" t="s">
        <v>72</v>
      </c>
      <c r="L5" s="2"/>
      <c r="M5" s="2"/>
      <c r="N5" s="2"/>
      <c r="T5" s="160" t="s">
        <v>72</v>
      </c>
      <c r="U5" s="90"/>
      <c r="V5" s="90"/>
      <c r="W5" s="90"/>
      <c r="X5" s="90"/>
      <c r="Y5" s="91"/>
      <c r="Z5" s="91"/>
      <c r="AA5" s="91"/>
      <c r="AB5" s="91"/>
      <c r="AC5" s="160" t="s">
        <v>72</v>
      </c>
      <c r="AD5" s="90"/>
      <c r="AE5" s="90"/>
      <c r="AF5" s="90"/>
      <c r="AG5" s="90"/>
      <c r="AH5" s="91"/>
      <c r="AI5" s="91"/>
      <c r="AJ5" s="91"/>
    </row>
    <row r="6" spans="1:46" x14ac:dyDescent="0.2">
      <c r="A6" s="6"/>
      <c r="B6" s="10"/>
      <c r="C6" s="2"/>
      <c r="D6" s="2"/>
      <c r="E6" s="2"/>
      <c r="K6" s="10"/>
      <c r="L6" s="2"/>
      <c r="M6" s="2"/>
      <c r="N6" s="2"/>
      <c r="T6" s="92"/>
      <c r="U6" s="90"/>
      <c r="V6" s="90"/>
      <c r="W6" s="90"/>
      <c r="X6" s="90"/>
      <c r="Y6" s="91"/>
      <c r="Z6" s="91"/>
      <c r="AA6" s="91"/>
      <c r="AB6" s="91"/>
      <c r="AC6" s="92"/>
      <c r="AD6" s="90"/>
      <c r="AE6" s="90"/>
      <c r="AF6" s="90"/>
      <c r="AG6" s="90"/>
      <c r="AH6" s="91"/>
      <c r="AI6" s="91"/>
      <c r="AJ6" s="91"/>
    </row>
    <row r="7" spans="1:46" ht="33.75" customHeight="1" x14ac:dyDescent="0.2">
      <c r="A7" s="2"/>
      <c r="B7" s="11"/>
      <c r="C7" s="12" t="s">
        <v>125</v>
      </c>
      <c r="D7" s="12" t="s">
        <v>126</v>
      </c>
      <c r="E7" s="12" t="s">
        <v>127</v>
      </c>
      <c r="F7" s="12" t="s">
        <v>128</v>
      </c>
      <c r="G7" s="12" t="s">
        <v>77</v>
      </c>
      <c r="H7" s="12" t="s">
        <v>78</v>
      </c>
      <c r="I7" s="12" t="s">
        <v>79</v>
      </c>
      <c r="K7" s="11"/>
      <c r="L7" s="12" t="s">
        <v>125</v>
      </c>
      <c r="M7" s="12" t="s">
        <v>126</v>
      </c>
      <c r="N7" s="12" t="s">
        <v>127</v>
      </c>
      <c r="O7" s="12" t="s">
        <v>128</v>
      </c>
      <c r="P7" s="12" t="s">
        <v>77</v>
      </c>
      <c r="Q7" s="12" t="s">
        <v>78</v>
      </c>
      <c r="R7" s="12" t="s">
        <v>79</v>
      </c>
      <c r="T7" s="93"/>
      <c r="U7" s="97" t="s">
        <v>125</v>
      </c>
      <c r="V7" s="97" t="s">
        <v>126</v>
      </c>
      <c r="W7" s="97" t="s">
        <v>127</v>
      </c>
      <c r="X7" s="97" t="s">
        <v>128</v>
      </c>
      <c r="Y7" s="97" t="s">
        <v>77</v>
      </c>
      <c r="Z7" s="97" t="s">
        <v>78</v>
      </c>
      <c r="AA7" s="97" t="s">
        <v>79</v>
      </c>
      <c r="AB7" s="186"/>
      <c r="AC7" s="93"/>
      <c r="AD7" s="97" t="s">
        <v>125</v>
      </c>
      <c r="AE7" s="97" t="s">
        <v>126</v>
      </c>
      <c r="AF7" s="97" t="s">
        <v>127</v>
      </c>
      <c r="AG7" s="97" t="s">
        <v>128</v>
      </c>
      <c r="AH7" s="97" t="s">
        <v>77</v>
      </c>
      <c r="AI7" s="97" t="s">
        <v>78</v>
      </c>
      <c r="AJ7" s="97" t="s">
        <v>79</v>
      </c>
      <c r="AL7" s="245" t="s">
        <v>88</v>
      </c>
    </row>
    <row r="8" spans="1:46" ht="18.75" customHeight="1" x14ac:dyDescent="0.2">
      <c r="A8" s="13"/>
      <c r="B8" s="11">
        <v>1</v>
      </c>
      <c r="C8" s="161">
        <v>905.6</v>
      </c>
      <c r="D8" s="161">
        <v>911.1</v>
      </c>
      <c r="E8" s="161">
        <v>900.95</v>
      </c>
      <c r="F8" s="161">
        <v>999.3</v>
      </c>
      <c r="G8" s="161">
        <v>999.9</v>
      </c>
      <c r="H8" s="161">
        <v>1032.25</v>
      </c>
      <c r="I8" s="161">
        <v>1198.8499999999999</v>
      </c>
      <c r="K8" s="11">
        <v>1</v>
      </c>
      <c r="L8" s="161">
        <v>854.8</v>
      </c>
      <c r="M8" s="161">
        <v>860</v>
      </c>
      <c r="N8" s="161">
        <v>850.4</v>
      </c>
      <c r="O8" s="161">
        <v>943.25</v>
      </c>
      <c r="P8" s="161">
        <v>943.8</v>
      </c>
      <c r="Q8" s="161">
        <v>974.35</v>
      </c>
      <c r="R8" s="161">
        <v>1131.5999999999999</v>
      </c>
      <c r="T8" s="93">
        <v>1</v>
      </c>
      <c r="U8" s="95">
        <v>571.65</v>
      </c>
      <c r="V8" s="95">
        <v>560.6</v>
      </c>
      <c r="W8" s="95">
        <v>560.65</v>
      </c>
      <c r="X8" s="95">
        <v>630.79999999999995</v>
      </c>
      <c r="Y8" s="95">
        <v>622.25</v>
      </c>
      <c r="Z8" s="95">
        <v>642.35</v>
      </c>
      <c r="AA8" s="95">
        <v>756.8</v>
      </c>
      <c r="AB8" s="95"/>
      <c r="AC8" s="93">
        <v>1</v>
      </c>
      <c r="AD8" s="95">
        <v>549.65</v>
      </c>
      <c r="AE8" s="95">
        <v>539</v>
      </c>
      <c r="AF8" s="95">
        <v>539.04999999999995</v>
      </c>
      <c r="AG8" s="95">
        <v>606.5</v>
      </c>
      <c r="AH8" s="95">
        <v>598.29999999999995</v>
      </c>
      <c r="AI8" s="95">
        <v>617.6</v>
      </c>
      <c r="AJ8" s="95">
        <v>727.65</v>
      </c>
      <c r="AL8" s="96">
        <f>C8/L8-1</f>
        <v>5.942910622367803E-2</v>
      </c>
      <c r="AM8" s="96">
        <f t="shared" ref="AM8:AR8" si="0">D8/M8-1</f>
        <v>5.9418604651162887E-2</v>
      </c>
      <c r="AN8" s="96">
        <f t="shared" si="0"/>
        <v>5.9442615239887253E-2</v>
      </c>
      <c r="AO8" s="96">
        <f t="shared" si="0"/>
        <v>5.9422210442618528E-2</v>
      </c>
      <c r="AP8" s="96">
        <f t="shared" si="0"/>
        <v>5.9440559440559371E-2</v>
      </c>
      <c r="AQ8" s="96">
        <f t="shared" si="0"/>
        <v>5.9424231538974581E-2</v>
      </c>
      <c r="AR8" s="96">
        <f t="shared" si="0"/>
        <v>5.9429126899964713E-2</v>
      </c>
      <c r="AS8" s="96"/>
      <c r="AT8" s="96"/>
    </row>
    <row r="9" spans="1:46" ht="15.75" x14ac:dyDescent="0.25">
      <c r="A9" s="14"/>
      <c r="B9" s="11">
        <v>2</v>
      </c>
      <c r="C9" s="161">
        <v>1153.6500000000001</v>
      </c>
      <c r="D9" s="161">
        <v>1139.8499999999999</v>
      </c>
      <c r="E9" s="161">
        <v>1127.0999999999999</v>
      </c>
      <c r="F9" s="161">
        <v>1298.8</v>
      </c>
      <c r="G9" s="161">
        <v>1269.1500000000001</v>
      </c>
      <c r="H9" s="161">
        <v>1342.4</v>
      </c>
      <c r="I9" s="161">
        <v>1559.55</v>
      </c>
      <c r="K9" s="11">
        <v>2</v>
      </c>
      <c r="L9" s="161">
        <v>1088.95</v>
      </c>
      <c r="M9" s="161">
        <v>1075.9000000000001</v>
      </c>
      <c r="N9" s="161">
        <v>1063.9000000000001</v>
      </c>
      <c r="O9" s="161">
        <v>1225.95</v>
      </c>
      <c r="P9" s="161">
        <v>1197.95</v>
      </c>
      <c r="Q9" s="161">
        <v>1267.0999999999999</v>
      </c>
      <c r="R9" s="161">
        <v>1472.1</v>
      </c>
      <c r="T9" s="93">
        <v>2</v>
      </c>
      <c r="U9" s="95">
        <v>728.3</v>
      </c>
      <c r="V9" s="95">
        <v>706.55</v>
      </c>
      <c r="W9" s="95">
        <v>706.6</v>
      </c>
      <c r="X9" s="95">
        <v>819.9</v>
      </c>
      <c r="Y9" s="95">
        <v>789.8</v>
      </c>
      <c r="Z9" s="95">
        <v>835.4</v>
      </c>
      <c r="AA9" s="95">
        <v>984.6</v>
      </c>
      <c r="AB9" s="95"/>
      <c r="AC9" s="93">
        <v>2</v>
      </c>
      <c r="AD9" s="95">
        <v>700.25</v>
      </c>
      <c r="AE9" s="95">
        <v>679.35</v>
      </c>
      <c r="AF9" s="95">
        <v>679.4</v>
      </c>
      <c r="AG9" s="95">
        <v>788.35</v>
      </c>
      <c r="AH9" s="95">
        <v>759.4</v>
      </c>
      <c r="AI9" s="95">
        <v>803.25</v>
      </c>
      <c r="AJ9" s="95">
        <v>946.7</v>
      </c>
      <c r="AL9" s="96">
        <f t="shared" ref="AL9:AL57" si="1">C9/L9-1</f>
        <v>5.9415032829790215E-2</v>
      </c>
      <c r="AM9" s="96">
        <f t="shared" ref="AM9:AM57" si="2">D9/M9-1</f>
        <v>5.9438609536202058E-2</v>
      </c>
      <c r="AN9" s="96">
        <f t="shared" ref="AN9:AN57" si="3">E9/N9-1</f>
        <v>5.940407933076397E-2</v>
      </c>
      <c r="AO9" s="96">
        <f t="shared" ref="AO9:AO57" si="4">F9/O9-1</f>
        <v>5.9423304376198027E-2</v>
      </c>
      <c r="AP9" s="96">
        <f t="shared" ref="AP9:AP57" si="5">G9/P9-1</f>
        <v>5.9434867899327948E-2</v>
      </c>
      <c r="AQ9" s="96">
        <f t="shared" ref="AQ9:AQ57" si="6">H9/Q9-1</f>
        <v>5.9427038118538444E-2</v>
      </c>
      <c r="AR9" s="96">
        <f t="shared" ref="AR9:AR57" si="7">I9/R9-1</f>
        <v>5.9404931730181465E-2</v>
      </c>
    </row>
    <row r="10" spans="1:46" ht="15.75" x14ac:dyDescent="0.25">
      <c r="A10" s="14"/>
      <c r="B10" s="11">
        <v>3</v>
      </c>
      <c r="C10" s="161">
        <v>1391.6</v>
      </c>
      <c r="D10" s="161">
        <v>1387.45</v>
      </c>
      <c r="E10" s="161">
        <v>1371.9</v>
      </c>
      <c r="F10" s="161">
        <v>1608.6</v>
      </c>
      <c r="G10" s="161">
        <v>1536.25</v>
      </c>
      <c r="H10" s="161">
        <v>1637.5</v>
      </c>
      <c r="I10" s="161">
        <v>1910.05</v>
      </c>
      <c r="K10" s="11">
        <v>3</v>
      </c>
      <c r="L10" s="161">
        <v>1313.55</v>
      </c>
      <c r="M10" s="161">
        <v>1309.6500000000001</v>
      </c>
      <c r="N10" s="161">
        <v>1294.95</v>
      </c>
      <c r="O10" s="161">
        <v>1518.4</v>
      </c>
      <c r="P10" s="161">
        <v>1450.1</v>
      </c>
      <c r="Q10" s="161">
        <v>1545.65</v>
      </c>
      <c r="R10" s="161">
        <v>1802.95</v>
      </c>
      <c r="T10" s="93">
        <v>3</v>
      </c>
      <c r="U10" s="95">
        <v>878.5</v>
      </c>
      <c r="V10" s="95">
        <v>853.7</v>
      </c>
      <c r="W10" s="95">
        <v>853.75</v>
      </c>
      <c r="X10" s="95">
        <v>1015.5</v>
      </c>
      <c r="Y10" s="95">
        <v>956.05</v>
      </c>
      <c r="Z10" s="95">
        <v>1019.05</v>
      </c>
      <c r="AA10" s="95">
        <v>1205.8499999999999</v>
      </c>
      <c r="AB10" s="95"/>
      <c r="AC10" s="93">
        <v>3</v>
      </c>
      <c r="AD10" s="95">
        <v>844.7</v>
      </c>
      <c r="AE10" s="95">
        <v>820.85</v>
      </c>
      <c r="AF10" s="95">
        <v>820.9</v>
      </c>
      <c r="AG10" s="95">
        <v>976.4</v>
      </c>
      <c r="AH10" s="95">
        <v>919.25</v>
      </c>
      <c r="AI10" s="95">
        <v>979.85</v>
      </c>
      <c r="AJ10" s="95">
        <v>1159.45</v>
      </c>
      <c r="AL10" s="96">
        <f t="shared" si="1"/>
        <v>5.9419131361577282E-2</v>
      </c>
      <c r="AM10" s="96">
        <f t="shared" si="2"/>
        <v>5.9405184591303062E-2</v>
      </c>
      <c r="AN10" s="96">
        <f t="shared" si="3"/>
        <v>5.9423143750723995E-2</v>
      </c>
      <c r="AO10" s="96">
        <f t="shared" si="4"/>
        <v>5.9404636459430948E-2</v>
      </c>
      <c r="AP10" s="96">
        <f t="shared" si="5"/>
        <v>5.9409695883042568E-2</v>
      </c>
      <c r="AQ10" s="96">
        <f t="shared" si="6"/>
        <v>5.9424837447028755E-2</v>
      </c>
      <c r="AR10" s="96">
        <f t="shared" si="7"/>
        <v>5.9402645664050624E-2</v>
      </c>
    </row>
    <row r="11" spans="1:46" ht="15.75" x14ac:dyDescent="0.25">
      <c r="A11" s="14"/>
      <c r="B11" s="11">
        <v>4</v>
      </c>
      <c r="C11" s="161">
        <v>1621.35</v>
      </c>
      <c r="D11" s="161">
        <v>1623.15</v>
      </c>
      <c r="E11" s="161">
        <v>1605.05</v>
      </c>
      <c r="F11" s="161">
        <v>1883.6</v>
      </c>
      <c r="G11" s="161">
        <v>1803.45</v>
      </c>
      <c r="H11" s="161">
        <v>1917.4</v>
      </c>
      <c r="I11" s="161">
        <v>2248.35</v>
      </c>
      <c r="K11" s="11">
        <v>4</v>
      </c>
      <c r="L11" s="161">
        <v>1530.4</v>
      </c>
      <c r="M11" s="161">
        <v>1532.1</v>
      </c>
      <c r="N11" s="161">
        <v>1515.05</v>
      </c>
      <c r="O11" s="161">
        <v>1777.95</v>
      </c>
      <c r="P11" s="161">
        <v>1702.3</v>
      </c>
      <c r="Q11" s="161">
        <v>1809.85</v>
      </c>
      <c r="R11" s="161">
        <v>2122.25</v>
      </c>
      <c r="T11" s="93">
        <v>4</v>
      </c>
      <c r="U11" s="95">
        <v>1023.55</v>
      </c>
      <c r="V11" s="95">
        <v>998.8</v>
      </c>
      <c r="W11" s="95">
        <v>998.85</v>
      </c>
      <c r="X11" s="95">
        <v>1189.0999999999999</v>
      </c>
      <c r="Y11" s="95">
        <v>1122.3499999999999</v>
      </c>
      <c r="Z11" s="95">
        <v>1193.25</v>
      </c>
      <c r="AA11" s="95">
        <v>1419.45</v>
      </c>
      <c r="AB11" s="95"/>
      <c r="AC11" s="93">
        <v>4</v>
      </c>
      <c r="AD11" s="95">
        <v>984.15</v>
      </c>
      <c r="AE11" s="95">
        <v>960.35</v>
      </c>
      <c r="AF11" s="95">
        <v>960.4</v>
      </c>
      <c r="AG11" s="95">
        <v>1143.3499999999999</v>
      </c>
      <c r="AH11" s="95">
        <v>1079.1500000000001</v>
      </c>
      <c r="AI11" s="95">
        <v>1147.3499999999999</v>
      </c>
      <c r="AJ11" s="95">
        <v>1364.85</v>
      </c>
      <c r="AL11" s="96">
        <f t="shared" si="1"/>
        <v>5.9428907475169712E-2</v>
      </c>
      <c r="AM11" s="96">
        <f t="shared" si="2"/>
        <v>5.9428235754846348E-2</v>
      </c>
      <c r="AN11" s="96">
        <f t="shared" si="3"/>
        <v>5.9403980066664364E-2</v>
      </c>
      <c r="AO11" s="96">
        <f t="shared" si="4"/>
        <v>5.9422368458055486E-2</v>
      </c>
      <c r="AP11" s="96">
        <f t="shared" si="5"/>
        <v>5.9419608764612608E-2</v>
      </c>
      <c r="AQ11" s="96">
        <f t="shared" si="6"/>
        <v>5.9424814211122667E-2</v>
      </c>
      <c r="AR11" s="96">
        <f t="shared" si="7"/>
        <v>5.9418070444104076E-2</v>
      </c>
    </row>
    <row r="12" spans="1:46" ht="15.75" x14ac:dyDescent="0.25">
      <c r="A12" s="14"/>
      <c r="B12" s="11">
        <v>5</v>
      </c>
      <c r="C12" s="161">
        <v>1851.05</v>
      </c>
      <c r="D12" s="161">
        <v>1858.6</v>
      </c>
      <c r="E12" s="161">
        <v>1837.75</v>
      </c>
      <c r="F12" s="161">
        <v>2156.8000000000002</v>
      </c>
      <c r="G12" s="161">
        <v>2072.6</v>
      </c>
      <c r="H12" s="161">
        <v>2197.4499999999998</v>
      </c>
      <c r="I12" s="161">
        <v>2586.6999999999998</v>
      </c>
      <c r="K12" s="11">
        <v>5</v>
      </c>
      <c r="L12" s="161">
        <v>1747.25</v>
      </c>
      <c r="M12" s="161">
        <v>1754.35</v>
      </c>
      <c r="N12" s="161">
        <v>1734.7</v>
      </c>
      <c r="O12" s="161">
        <v>2035.85</v>
      </c>
      <c r="P12" s="161">
        <v>1956.35</v>
      </c>
      <c r="Q12" s="161">
        <v>2074.1999999999998</v>
      </c>
      <c r="R12" s="161">
        <v>2441.65</v>
      </c>
      <c r="T12" s="93">
        <v>5</v>
      </c>
      <c r="U12" s="95">
        <v>1168.5999999999999</v>
      </c>
      <c r="V12" s="95">
        <v>1143.6500000000001</v>
      </c>
      <c r="W12" s="95">
        <v>1143.7</v>
      </c>
      <c r="X12" s="95">
        <v>1361.6</v>
      </c>
      <c r="Y12" s="95">
        <v>1289.8499999999999</v>
      </c>
      <c r="Z12" s="95">
        <v>1367.55</v>
      </c>
      <c r="AA12" s="95">
        <v>1633.05</v>
      </c>
      <c r="AB12" s="95"/>
      <c r="AC12" s="93">
        <v>5</v>
      </c>
      <c r="AD12" s="95">
        <v>1123.6500000000001</v>
      </c>
      <c r="AE12" s="95">
        <v>1099.6500000000001</v>
      </c>
      <c r="AF12" s="95">
        <v>1099.7</v>
      </c>
      <c r="AG12" s="95">
        <v>1309.2</v>
      </c>
      <c r="AH12" s="95">
        <v>1240.2</v>
      </c>
      <c r="AI12" s="95">
        <v>1314.95</v>
      </c>
      <c r="AJ12" s="95">
        <v>1570.2</v>
      </c>
      <c r="AL12" s="96">
        <f t="shared" si="1"/>
        <v>5.9407640578051257E-2</v>
      </c>
      <c r="AM12" s="96">
        <f t="shared" si="2"/>
        <v>5.9423718186222718E-2</v>
      </c>
      <c r="AN12" s="96">
        <f t="shared" si="3"/>
        <v>5.9405084452643031E-2</v>
      </c>
      <c r="AO12" s="96">
        <f t="shared" si="4"/>
        <v>5.9410074416091696E-2</v>
      </c>
      <c r="AP12" s="96">
        <f t="shared" si="5"/>
        <v>5.9421882587471497E-2</v>
      </c>
      <c r="AQ12" s="96">
        <f t="shared" si="6"/>
        <v>5.9420499469674981E-2</v>
      </c>
      <c r="AR12" s="96">
        <f t="shared" si="7"/>
        <v>5.9406548850162721E-2</v>
      </c>
    </row>
    <row r="13" spans="1:46" ht="15.75" x14ac:dyDescent="0.25">
      <c r="A13" s="14"/>
      <c r="B13" s="11">
        <v>6</v>
      </c>
      <c r="C13" s="161">
        <v>1978.35</v>
      </c>
      <c r="D13" s="161">
        <v>1975.6</v>
      </c>
      <c r="E13" s="161">
        <v>1969.25</v>
      </c>
      <c r="F13" s="161">
        <v>2342.15</v>
      </c>
      <c r="G13" s="161">
        <v>2229.8000000000002</v>
      </c>
      <c r="H13" s="161">
        <v>2387</v>
      </c>
      <c r="I13" s="161">
        <v>2798.7</v>
      </c>
      <c r="K13" s="11">
        <v>6</v>
      </c>
      <c r="L13" s="161">
        <v>1867.4</v>
      </c>
      <c r="M13" s="161">
        <v>1864.8</v>
      </c>
      <c r="N13" s="161">
        <v>1858.8</v>
      </c>
      <c r="O13" s="161">
        <v>2210.8000000000002</v>
      </c>
      <c r="P13" s="161">
        <v>2104.75</v>
      </c>
      <c r="Q13" s="161">
        <v>2253.15</v>
      </c>
      <c r="R13" s="161">
        <v>2641.75</v>
      </c>
      <c r="T13" s="93">
        <v>6</v>
      </c>
      <c r="U13" s="95">
        <v>1248.95</v>
      </c>
      <c r="V13" s="95">
        <v>1220.0999999999999</v>
      </c>
      <c r="W13" s="95">
        <v>1225.5</v>
      </c>
      <c r="X13" s="95">
        <v>1478.7</v>
      </c>
      <c r="Y13" s="95">
        <v>1387.75</v>
      </c>
      <c r="Z13" s="95">
        <v>1485.55</v>
      </c>
      <c r="AA13" s="95">
        <v>1766.95</v>
      </c>
      <c r="AB13" s="95"/>
      <c r="AC13" s="93">
        <v>6</v>
      </c>
      <c r="AD13" s="95">
        <v>1200.9000000000001</v>
      </c>
      <c r="AE13" s="95">
        <v>1173.1500000000001</v>
      </c>
      <c r="AF13" s="95">
        <v>1178.3499999999999</v>
      </c>
      <c r="AG13" s="95">
        <v>1421.8</v>
      </c>
      <c r="AH13" s="95">
        <v>1334.35</v>
      </c>
      <c r="AI13" s="95">
        <v>1428.4</v>
      </c>
      <c r="AJ13" s="95">
        <v>1698.95</v>
      </c>
      <c r="AL13" s="96">
        <f t="shared" si="1"/>
        <v>5.9414158723358534E-2</v>
      </c>
      <c r="AM13" s="96">
        <f t="shared" si="2"/>
        <v>5.9416559416559434E-2</v>
      </c>
      <c r="AN13" s="96">
        <f t="shared" si="3"/>
        <v>5.9420055950075268E-2</v>
      </c>
      <c r="AO13" s="96">
        <f t="shared" si="4"/>
        <v>5.9412882214582963E-2</v>
      </c>
      <c r="AP13" s="96">
        <f t="shared" si="5"/>
        <v>5.9413231975294023E-2</v>
      </c>
      <c r="AQ13" s="96">
        <f t="shared" si="6"/>
        <v>5.9405720879657231E-2</v>
      </c>
      <c r="AR13" s="96">
        <f t="shared" si="7"/>
        <v>5.9411375035487879E-2</v>
      </c>
    </row>
    <row r="14" spans="1:46" ht="15.75" x14ac:dyDescent="0.25">
      <c r="A14" s="14"/>
      <c r="B14" s="11">
        <v>7</v>
      </c>
      <c r="C14" s="161">
        <v>2105.4</v>
      </c>
      <c r="D14" s="161">
        <v>2096.0500000000002</v>
      </c>
      <c r="E14" s="161">
        <v>2109.1999999999998</v>
      </c>
      <c r="F14" s="161">
        <v>2529.5500000000002</v>
      </c>
      <c r="G14" s="161">
        <v>2387</v>
      </c>
      <c r="H14" s="161">
        <v>2576.5500000000002</v>
      </c>
      <c r="I14" s="161">
        <v>3012.6</v>
      </c>
      <c r="K14" s="11">
        <v>7</v>
      </c>
      <c r="L14" s="161">
        <v>1987.35</v>
      </c>
      <c r="M14" s="161">
        <v>1978.5</v>
      </c>
      <c r="N14" s="161">
        <v>1990.9</v>
      </c>
      <c r="O14" s="161">
        <v>2387.6999999999998</v>
      </c>
      <c r="P14" s="161">
        <v>2253.15</v>
      </c>
      <c r="Q14" s="161">
        <v>2432.0500000000002</v>
      </c>
      <c r="R14" s="161">
        <v>2843.65</v>
      </c>
      <c r="T14" s="93">
        <v>7</v>
      </c>
      <c r="U14" s="95">
        <v>1329.2</v>
      </c>
      <c r="V14" s="95">
        <v>1289.8499999999999</v>
      </c>
      <c r="W14" s="95">
        <v>1312.7</v>
      </c>
      <c r="X14" s="95">
        <v>1597</v>
      </c>
      <c r="Y14" s="95">
        <v>1485.55</v>
      </c>
      <c r="Z14" s="95">
        <v>1603.5</v>
      </c>
      <c r="AA14" s="95">
        <v>1902</v>
      </c>
      <c r="AB14" s="95"/>
      <c r="AC14" s="93">
        <v>7</v>
      </c>
      <c r="AD14" s="95">
        <v>1278.05</v>
      </c>
      <c r="AE14" s="95">
        <v>1240.2</v>
      </c>
      <c r="AF14" s="95">
        <v>1262.2</v>
      </c>
      <c r="AG14" s="95">
        <v>1535.55</v>
      </c>
      <c r="AH14" s="95">
        <v>1428.4</v>
      </c>
      <c r="AI14" s="95">
        <v>1541.8</v>
      </c>
      <c r="AJ14" s="95">
        <v>1828.8</v>
      </c>
      <c r="AL14" s="96">
        <f t="shared" si="1"/>
        <v>5.9400709487508641E-2</v>
      </c>
      <c r="AM14" s="96">
        <f t="shared" si="2"/>
        <v>5.9413697245388031E-2</v>
      </c>
      <c r="AN14" s="96">
        <f t="shared" si="3"/>
        <v>5.9420362650057568E-2</v>
      </c>
      <c r="AO14" s="96">
        <f t="shared" si="4"/>
        <v>5.9408635925786379E-2</v>
      </c>
      <c r="AP14" s="96">
        <f t="shared" si="5"/>
        <v>5.9405720879657231E-2</v>
      </c>
      <c r="AQ14" s="96">
        <f t="shared" si="6"/>
        <v>5.9414896897678871E-2</v>
      </c>
      <c r="AR14" s="96">
        <f t="shared" si="7"/>
        <v>5.9413078262092744E-2</v>
      </c>
    </row>
    <row r="15" spans="1:46" ht="15.75" x14ac:dyDescent="0.25">
      <c r="A15" s="14"/>
      <c r="B15" s="11">
        <v>8</v>
      </c>
      <c r="C15" s="161">
        <v>2234.8000000000002</v>
      </c>
      <c r="D15" s="161">
        <v>2207.4499999999998</v>
      </c>
      <c r="E15" s="161">
        <v>2249.3000000000002</v>
      </c>
      <c r="F15" s="161">
        <v>2715.05</v>
      </c>
      <c r="G15" s="161">
        <v>2544.35</v>
      </c>
      <c r="H15" s="161">
        <v>2766.15</v>
      </c>
      <c r="I15" s="161">
        <v>3224.4</v>
      </c>
      <c r="K15" s="11">
        <v>8</v>
      </c>
      <c r="L15" s="161">
        <v>2109.4499999999998</v>
      </c>
      <c r="M15" s="161">
        <v>2083.65</v>
      </c>
      <c r="N15" s="161">
        <v>2123.15</v>
      </c>
      <c r="O15" s="161">
        <v>2562.8000000000002</v>
      </c>
      <c r="P15" s="161">
        <v>2401.65</v>
      </c>
      <c r="Q15" s="161">
        <v>2611.0500000000002</v>
      </c>
      <c r="R15" s="161">
        <v>3043.6</v>
      </c>
      <c r="T15" s="93">
        <v>8</v>
      </c>
      <c r="U15" s="95">
        <v>1410.9</v>
      </c>
      <c r="V15" s="95">
        <v>1358.3</v>
      </c>
      <c r="W15" s="95">
        <v>1399.8</v>
      </c>
      <c r="X15" s="95">
        <v>1714.1</v>
      </c>
      <c r="Y15" s="95">
        <v>1583.5</v>
      </c>
      <c r="Z15" s="95">
        <v>1721.55</v>
      </c>
      <c r="AA15" s="95">
        <v>2035.7</v>
      </c>
      <c r="AB15" s="95"/>
      <c r="AC15" s="93">
        <v>8</v>
      </c>
      <c r="AD15" s="95">
        <v>1356.6</v>
      </c>
      <c r="AE15" s="95">
        <v>1306.05</v>
      </c>
      <c r="AF15" s="95">
        <v>1345.95</v>
      </c>
      <c r="AG15" s="95">
        <v>1648.15</v>
      </c>
      <c r="AH15" s="95">
        <v>1522.55</v>
      </c>
      <c r="AI15" s="95">
        <v>1655.3</v>
      </c>
      <c r="AJ15" s="95">
        <v>1957.4</v>
      </c>
      <c r="AL15" s="96">
        <f t="shared" si="1"/>
        <v>5.9423072364834573E-2</v>
      </c>
      <c r="AM15" s="96">
        <f t="shared" si="2"/>
        <v>5.9414968924723199E-2</v>
      </c>
      <c r="AN15" s="96">
        <f t="shared" si="3"/>
        <v>5.9416433130019097E-2</v>
      </c>
      <c r="AO15" s="96">
        <f t="shared" si="4"/>
        <v>5.9407679100983213E-2</v>
      </c>
      <c r="AP15" s="96">
        <f t="shared" si="5"/>
        <v>5.9417483813211769E-2</v>
      </c>
      <c r="AQ15" s="96">
        <f t="shared" si="6"/>
        <v>5.9401390245303665E-2</v>
      </c>
      <c r="AR15" s="96">
        <f t="shared" si="7"/>
        <v>5.9403338152188345E-2</v>
      </c>
    </row>
    <row r="16" spans="1:46" ht="15.75" x14ac:dyDescent="0.25">
      <c r="A16" s="14"/>
      <c r="B16" s="11">
        <v>9</v>
      </c>
      <c r="C16" s="161">
        <v>2368.35</v>
      </c>
      <c r="D16" s="161">
        <v>2318.35</v>
      </c>
      <c r="E16" s="161">
        <v>2389.1999999999998</v>
      </c>
      <c r="F16" s="161">
        <v>2900.45</v>
      </c>
      <c r="G16" s="161">
        <v>2701.4</v>
      </c>
      <c r="H16" s="161">
        <v>2945</v>
      </c>
      <c r="I16" s="161">
        <v>3436.4</v>
      </c>
      <c r="K16" s="11">
        <v>9</v>
      </c>
      <c r="L16" s="161">
        <v>2235.5500000000002</v>
      </c>
      <c r="M16" s="161">
        <v>2188.35</v>
      </c>
      <c r="N16" s="161">
        <v>2255.1999999999998</v>
      </c>
      <c r="O16" s="161">
        <v>2737.8</v>
      </c>
      <c r="P16" s="161">
        <v>2549.9</v>
      </c>
      <c r="Q16" s="161">
        <v>2779.85</v>
      </c>
      <c r="R16" s="161">
        <v>3243.7</v>
      </c>
      <c r="T16" s="93">
        <v>9</v>
      </c>
      <c r="U16" s="95">
        <v>1495.2</v>
      </c>
      <c r="V16" s="95">
        <v>1426.6</v>
      </c>
      <c r="W16" s="95">
        <v>1486.95</v>
      </c>
      <c r="X16" s="95">
        <v>1831.2</v>
      </c>
      <c r="Y16" s="95">
        <v>1681.25</v>
      </c>
      <c r="Z16" s="95">
        <v>1832.85</v>
      </c>
      <c r="AA16" s="95">
        <v>2169.6</v>
      </c>
      <c r="AB16" s="95"/>
      <c r="AC16" s="93">
        <v>9</v>
      </c>
      <c r="AD16" s="95">
        <v>1437.65</v>
      </c>
      <c r="AE16" s="95">
        <v>1371.7</v>
      </c>
      <c r="AF16" s="95">
        <v>1429.75</v>
      </c>
      <c r="AG16" s="95">
        <v>1760.75</v>
      </c>
      <c r="AH16" s="95">
        <v>1616.55</v>
      </c>
      <c r="AI16" s="95">
        <v>1762.35</v>
      </c>
      <c r="AJ16" s="95">
        <v>2086.15</v>
      </c>
      <c r="AL16" s="96">
        <f t="shared" si="1"/>
        <v>5.9403726152400749E-2</v>
      </c>
      <c r="AM16" s="96">
        <f t="shared" si="2"/>
        <v>5.9405488153174701E-2</v>
      </c>
      <c r="AN16" s="96">
        <f t="shared" si="3"/>
        <v>5.9418233416105082E-2</v>
      </c>
      <c r="AO16" s="96">
        <f t="shared" si="4"/>
        <v>5.9409014537219473E-2</v>
      </c>
      <c r="AP16" s="96">
        <f t="shared" si="5"/>
        <v>5.9414094670379169E-2</v>
      </c>
      <c r="AQ16" s="96">
        <f t="shared" si="6"/>
        <v>5.9409680378437635E-2</v>
      </c>
      <c r="AR16" s="96">
        <f t="shared" si="7"/>
        <v>5.9407466781761675E-2</v>
      </c>
    </row>
    <row r="17" spans="1:44" ht="15.75" x14ac:dyDescent="0.25">
      <c r="A17" s="14"/>
      <c r="B17" s="11">
        <v>10</v>
      </c>
      <c r="C17" s="161">
        <v>2499.5500000000002</v>
      </c>
      <c r="D17" s="161">
        <v>2431.8000000000002</v>
      </c>
      <c r="E17" s="161">
        <v>2527.1</v>
      </c>
      <c r="F17" s="161">
        <v>3085.85</v>
      </c>
      <c r="G17" s="161">
        <v>2858.8</v>
      </c>
      <c r="H17" s="161">
        <v>3121.55</v>
      </c>
      <c r="I17" s="161">
        <v>3650.45</v>
      </c>
      <c r="K17" s="11">
        <v>10</v>
      </c>
      <c r="L17" s="161">
        <v>2359.4</v>
      </c>
      <c r="M17" s="161">
        <v>2295.4499999999998</v>
      </c>
      <c r="N17" s="161">
        <v>2385.4</v>
      </c>
      <c r="O17" s="161">
        <v>2912.8</v>
      </c>
      <c r="P17" s="161">
        <v>2698.5</v>
      </c>
      <c r="Q17" s="161">
        <v>2946.5</v>
      </c>
      <c r="R17" s="161">
        <v>3445.75</v>
      </c>
      <c r="T17" s="93">
        <v>10</v>
      </c>
      <c r="U17" s="95">
        <v>1578.05</v>
      </c>
      <c r="V17" s="95">
        <v>1496.4</v>
      </c>
      <c r="W17" s="95">
        <v>1572.75</v>
      </c>
      <c r="X17" s="95">
        <v>1948.25</v>
      </c>
      <c r="Y17" s="95">
        <v>1779.2</v>
      </c>
      <c r="Z17" s="95">
        <v>1942.75</v>
      </c>
      <c r="AA17" s="95">
        <v>2304.6999999999998</v>
      </c>
      <c r="AB17" s="95"/>
      <c r="AC17" s="93">
        <v>10</v>
      </c>
      <c r="AD17" s="95">
        <v>1517.35</v>
      </c>
      <c r="AE17" s="95">
        <v>1438.8</v>
      </c>
      <c r="AF17" s="95">
        <v>1512.25</v>
      </c>
      <c r="AG17" s="95">
        <v>1873.3</v>
      </c>
      <c r="AH17" s="95">
        <v>1710.75</v>
      </c>
      <c r="AI17" s="95">
        <v>1868</v>
      </c>
      <c r="AJ17" s="95">
        <v>2216.0500000000002</v>
      </c>
      <c r="AL17" s="96">
        <f t="shared" si="1"/>
        <v>5.9400695091972544E-2</v>
      </c>
      <c r="AM17" s="96">
        <f t="shared" si="2"/>
        <v>5.9400117623995552E-2</v>
      </c>
      <c r="AN17" s="96">
        <f t="shared" si="3"/>
        <v>5.940303513037648E-2</v>
      </c>
      <c r="AO17" s="96">
        <f t="shared" si="4"/>
        <v>5.9410189508376732E-2</v>
      </c>
      <c r="AP17" s="96">
        <f t="shared" si="5"/>
        <v>5.9403372243839181E-2</v>
      </c>
      <c r="AQ17" s="96">
        <f t="shared" si="6"/>
        <v>5.9409468861360892E-2</v>
      </c>
      <c r="AR17" s="96">
        <f t="shared" si="7"/>
        <v>5.940651527243701E-2</v>
      </c>
    </row>
    <row r="18" spans="1:44" ht="15.75" x14ac:dyDescent="0.25">
      <c r="A18" s="14"/>
      <c r="B18" s="11">
        <v>11</v>
      </c>
      <c r="C18" s="161">
        <v>2544.85</v>
      </c>
      <c r="D18" s="161">
        <v>2501.3000000000002</v>
      </c>
      <c r="E18" s="161">
        <v>2598.15</v>
      </c>
      <c r="F18" s="161">
        <v>3165.05</v>
      </c>
      <c r="G18" s="161">
        <v>2957.65</v>
      </c>
      <c r="H18" s="161">
        <v>3218.3</v>
      </c>
      <c r="I18" s="161">
        <v>3766</v>
      </c>
      <c r="K18" s="11">
        <v>11</v>
      </c>
      <c r="L18" s="161">
        <v>2402.15</v>
      </c>
      <c r="M18" s="161">
        <v>2361.0500000000002</v>
      </c>
      <c r="N18" s="161">
        <v>2452.4499999999998</v>
      </c>
      <c r="O18" s="161">
        <v>2987.55</v>
      </c>
      <c r="P18" s="161">
        <v>2791.8</v>
      </c>
      <c r="Q18" s="161">
        <v>3037.85</v>
      </c>
      <c r="R18" s="161">
        <v>3554.8</v>
      </c>
      <c r="T18" s="93">
        <v>11</v>
      </c>
      <c r="U18" s="95">
        <v>1606.6</v>
      </c>
      <c r="V18" s="95">
        <v>1539.2</v>
      </c>
      <c r="W18" s="95">
        <v>1616.95</v>
      </c>
      <c r="X18" s="95">
        <v>1998.25</v>
      </c>
      <c r="Y18" s="95">
        <v>1840.75</v>
      </c>
      <c r="Z18" s="95">
        <v>2003</v>
      </c>
      <c r="AA18" s="95">
        <v>2377.6</v>
      </c>
      <c r="AB18" s="95"/>
      <c r="AC18" s="93">
        <v>11</v>
      </c>
      <c r="AD18" s="95">
        <v>1544.8</v>
      </c>
      <c r="AE18" s="95">
        <v>1480</v>
      </c>
      <c r="AF18" s="95">
        <v>1554.75</v>
      </c>
      <c r="AG18" s="95">
        <v>1921.35</v>
      </c>
      <c r="AH18" s="95">
        <v>1769.95</v>
      </c>
      <c r="AI18" s="95">
        <v>1925.95</v>
      </c>
      <c r="AJ18" s="95">
        <v>2286.15</v>
      </c>
      <c r="AL18" s="96">
        <f t="shared" si="1"/>
        <v>5.940511625002598E-2</v>
      </c>
      <c r="AM18" s="96">
        <f t="shared" si="2"/>
        <v>5.9401537451557518E-2</v>
      </c>
      <c r="AN18" s="96">
        <f t="shared" si="3"/>
        <v>5.9409977777324929E-2</v>
      </c>
      <c r="AO18" s="96">
        <f t="shared" si="4"/>
        <v>5.9413231577714276E-2</v>
      </c>
      <c r="AP18" s="96">
        <f t="shared" si="5"/>
        <v>5.9406117916756207E-2</v>
      </c>
      <c r="AQ18" s="96">
        <f t="shared" si="6"/>
        <v>5.9400562898102471E-2</v>
      </c>
      <c r="AR18" s="96">
        <f t="shared" si="7"/>
        <v>5.9412625182851286E-2</v>
      </c>
    </row>
    <row r="19" spans="1:44" ht="15.75" x14ac:dyDescent="0.25">
      <c r="A19" s="14"/>
      <c r="B19" s="11">
        <v>12</v>
      </c>
      <c r="C19" s="161">
        <v>2615.85</v>
      </c>
      <c r="D19" s="161">
        <v>2571.0500000000002</v>
      </c>
      <c r="E19" s="161">
        <v>2669.3</v>
      </c>
      <c r="F19" s="161">
        <v>3275.9</v>
      </c>
      <c r="G19" s="161">
        <v>3056.85</v>
      </c>
      <c r="H19" s="161">
        <v>3315.45</v>
      </c>
      <c r="I19" s="161">
        <v>3921.35</v>
      </c>
      <c r="K19" s="11">
        <v>12</v>
      </c>
      <c r="L19" s="161">
        <v>2469.15</v>
      </c>
      <c r="M19" s="161">
        <v>2426.85</v>
      </c>
      <c r="N19" s="161">
        <v>2519.6</v>
      </c>
      <c r="O19" s="161">
        <v>3092.2</v>
      </c>
      <c r="P19" s="161">
        <v>2885.45</v>
      </c>
      <c r="Q19" s="161">
        <v>3129.55</v>
      </c>
      <c r="R19" s="161">
        <v>3701.45</v>
      </c>
      <c r="T19" s="93">
        <v>12</v>
      </c>
      <c r="U19" s="95">
        <v>1651.45</v>
      </c>
      <c r="V19" s="95">
        <v>1582.1</v>
      </c>
      <c r="W19" s="95">
        <v>1661.3</v>
      </c>
      <c r="X19" s="95">
        <v>2068.1999999999998</v>
      </c>
      <c r="Y19" s="95">
        <v>1902.5</v>
      </c>
      <c r="Z19" s="95">
        <v>2063.4499999999998</v>
      </c>
      <c r="AA19" s="95">
        <v>2475.75</v>
      </c>
      <c r="AB19" s="95"/>
      <c r="AC19" s="93">
        <v>12</v>
      </c>
      <c r="AD19" s="95">
        <v>1587.9</v>
      </c>
      <c r="AE19" s="95">
        <v>1521.25</v>
      </c>
      <c r="AF19" s="95">
        <v>1597.4</v>
      </c>
      <c r="AG19" s="95">
        <v>1988.65</v>
      </c>
      <c r="AH19" s="95">
        <v>1829.3</v>
      </c>
      <c r="AI19" s="95">
        <v>1984.05</v>
      </c>
      <c r="AJ19" s="95">
        <v>2380.5</v>
      </c>
      <c r="AL19" s="96">
        <f t="shared" si="1"/>
        <v>5.9413158374339359E-2</v>
      </c>
      <c r="AM19" s="96">
        <f t="shared" si="2"/>
        <v>5.941858788141019E-2</v>
      </c>
      <c r="AN19" s="96">
        <f t="shared" si="3"/>
        <v>5.9414192729004611E-2</v>
      </c>
      <c r="AO19" s="96">
        <f t="shared" si="4"/>
        <v>5.9407541556173671E-2</v>
      </c>
      <c r="AP19" s="96">
        <f t="shared" si="5"/>
        <v>5.9401479838500082E-2</v>
      </c>
      <c r="AQ19" s="96">
        <f t="shared" si="6"/>
        <v>5.9401511399402418E-2</v>
      </c>
      <c r="AR19" s="96">
        <f t="shared" si="7"/>
        <v>5.9409150468059835E-2</v>
      </c>
    </row>
    <row r="20" spans="1:44" ht="15.75" x14ac:dyDescent="0.25">
      <c r="A20" s="14"/>
      <c r="B20" s="11">
        <v>13</v>
      </c>
      <c r="C20" s="161">
        <v>2687</v>
      </c>
      <c r="D20" s="161">
        <v>2638.4</v>
      </c>
      <c r="E20" s="161">
        <v>2740.05</v>
      </c>
      <c r="F20" s="161">
        <v>3386.85</v>
      </c>
      <c r="G20" s="161">
        <v>3156.1</v>
      </c>
      <c r="H20" s="161">
        <v>3414.3</v>
      </c>
      <c r="I20" s="161">
        <v>4076.85</v>
      </c>
      <c r="K20" s="11">
        <v>13</v>
      </c>
      <c r="L20" s="161">
        <v>2536.3000000000002</v>
      </c>
      <c r="M20" s="161">
        <v>2490.4499999999998</v>
      </c>
      <c r="N20" s="161">
        <v>2586.4</v>
      </c>
      <c r="O20" s="161">
        <v>3196.95</v>
      </c>
      <c r="P20" s="161">
        <v>2979.1</v>
      </c>
      <c r="Q20" s="161">
        <v>3222.85</v>
      </c>
      <c r="R20" s="161">
        <v>3848.25</v>
      </c>
      <c r="T20" s="93">
        <v>13</v>
      </c>
      <c r="U20" s="95">
        <v>1696.3</v>
      </c>
      <c r="V20" s="95">
        <v>1623.6</v>
      </c>
      <c r="W20" s="95">
        <v>1705.35</v>
      </c>
      <c r="X20" s="95">
        <v>2138.3000000000002</v>
      </c>
      <c r="Y20" s="95">
        <v>1964.25</v>
      </c>
      <c r="Z20" s="95">
        <v>2124.9499999999998</v>
      </c>
      <c r="AA20" s="95">
        <v>2573.9</v>
      </c>
      <c r="AB20" s="95"/>
      <c r="AC20" s="93">
        <v>13</v>
      </c>
      <c r="AD20" s="95">
        <v>1631.05</v>
      </c>
      <c r="AE20" s="95">
        <v>1561.15</v>
      </c>
      <c r="AF20" s="95">
        <v>1639.75</v>
      </c>
      <c r="AG20" s="95">
        <v>2056.0500000000002</v>
      </c>
      <c r="AH20" s="95">
        <v>1888.7</v>
      </c>
      <c r="AI20" s="95">
        <v>2043.2</v>
      </c>
      <c r="AJ20" s="95">
        <v>2474.9</v>
      </c>
      <c r="AL20" s="96">
        <f t="shared" si="1"/>
        <v>5.9417261364980378E-2</v>
      </c>
      <c r="AM20" s="96">
        <f t="shared" si="2"/>
        <v>5.9406934489750984E-2</v>
      </c>
      <c r="AN20" s="96">
        <f t="shared" si="3"/>
        <v>5.9406897618311305E-2</v>
      </c>
      <c r="AO20" s="96">
        <f t="shared" si="4"/>
        <v>5.9400365973818925E-2</v>
      </c>
      <c r="AP20" s="96">
        <f t="shared" si="5"/>
        <v>5.9413916954784929E-2</v>
      </c>
      <c r="AQ20" s="96">
        <f t="shared" si="6"/>
        <v>5.9403943714414265E-2</v>
      </c>
      <c r="AR20" s="96">
        <f t="shared" si="7"/>
        <v>5.9403625024361695E-2</v>
      </c>
    </row>
    <row r="21" spans="1:44" ht="15.75" x14ac:dyDescent="0.25">
      <c r="A21" s="14"/>
      <c r="B21" s="11">
        <v>14</v>
      </c>
      <c r="C21" s="161">
        <v>2760.15</v>
      </c>
      <c r="D21" s="161">
        <v>2708.35</v>
      </c>
      <c r="E21" s="161">
        <v>2811.35</v>
      </c>
      <c r="F21" s="161">
        <v>3497.8</v>
      </c>
      <c r="G21" s="161">
        <v>3257.1</v>
      </c>
      <c r="H21" s="161">
        <v>3511.35</v>
      </c>
      <c r="I21" s="161">
        <v>4229.8999999999996</v>
      </c>
      <c r="K21" s="11">
        <v>14</v>
      </c>
      <c r="L21" s="161">
        <v>2605.35</v>
      </c>
      <c r="M21" s="161">
        <v>2556.4499999999998</v>
      </c>
      <c r="N21" s="161">
        <v>2653.7</v>
      </c>
      <c r="O21" s="161">
        <v>3301.65</v>
      </c>
      <c r="P21" s="161">
        <v>3074.45</v>
      </c>
      <c r="Q21" s="161">
        <v>3314.45</v>
      </c>
      <c r="R21" s="161">
        <v>3992.7</v>
      </c>
      <c r="T21" s="93">
        <v>14</v>
      </c>
      <c r="U21" s="95">
        <v>1742.55</v>
      </c>
      <c r="V21" s="95">
        <v>1666.6</v>
      </c>
      <c r="W21" s="95">
        <v>1749.65</v>
      </c>
      <c r="X21" s="95">
        <v>2208.35</v>
      </c>
      <c r="Y21" s="95">
        <v>2027.15</v>
      </c>
      <c r="Z21" s="95">
        <v>2185.4</v>
      </c>
      <c r="AA21" s="95">
        <v>2670.55</v>
      </c>
      <c r="AB21" s="95"/>
      <c r="AC21" s="93">
        <v>14</v>
      </c>
      <c r="AD21" s="95">
        <v>1675.5</v>
      </c>
      <c r="AE21" s="95">
        <v>1602.5</v>
      </c>
      <c r="AF21" s="95">
        <v>1682.35</v>
      </c>
      <c r="AG21" s="95">
        <v>2123.4</v>
      </c>
      <c r="AH21" s="95">
        <v>1949.15</v>
      </c>
      <c r="AI21" s="95">
        <v>2101.3000000000002</v>
      </c>
      <c r="AJ21" s="95">
        <v>2567.8000000000002</v>
      </c>
      <c r="AL21" s="96">
        <f t="shared" si="1"/>
        <v>5.941620127813918E-2</v>
      </c>
      <c r="AM21" s="96">
        <f t="shared" si="2"/>
        <v>5.941833401787644E-2</v>
      </c>
      <c r="AN21" s="96">
        <f t="shared" si="3"/>
        <v>5.940761955006213E-2</v>
      </c>
      <c r="AO21" s="96">
        <f t="shared" si="4"/>
        <v>5.9409689094846563E-2</v>
      </c>
      <c r="AP21" s="96">
        <f t="shared" si="5"/>
        <v>5.9408999983737054E-2</v>
      </c>
      <c r="AQ21" s="96">
        <f t="shared" si="6"/>
        <v>5.9406538037985124E-2</v>
      </c>
      <c r="AR21" s="96">
        <f t="shared" si="7"/>
        <v>5.9408420367170089E-2</v>
      </c>
    </row>
    <row r="22" spans="1:44" ht="15.75" x14ac:dyDescent="0.25">
      <c r="A22" s="14"/>
      <c r="B22" s="11">
        <v>15</v>
      </c>
      <c r="C22" s="161">
        <v>2830.95</v>
      </c>
      <c r="D22" s="161">
        <v>2778.05</v>
      </c>
      <c r="E22" s="161">
        <v>2882.5</v>
      </c>
      <c r="F22" s="161">
        <v>3608.75</v>
      </c>
      <c r="G22" s="161">
        <v>3356.25</v>
      </c>
      <c r="H22" s="161">
        <v>3608.4</v>
      </c>
      <c r="I22" s="161">
        <v>4385.2</v>
      </c>
      <c r="K22" s="11">
        <v>15</v>
      </c>
      <c r="L22" s="161">
        <v>2672.2</v>
      </c>
      <c r="M22" s="161">
        <v>2622.25</v>
      </c>
      <c r="N22" s="161">
        <v>2720.85</v>
      </c>
      <c r="O22" s="161">
        <v>3406.4</v>
      </c>
      <c r="P22" s="161">
        <v>3168.05</v>
      </c>
      <c r="Q22" s="161">
        <v>3406.05</v>
      </c>
      <c r="R22" s="161">
        <v>4139.3</v>
      </c>
      <c r="T22" s="93">
        <v>15</v>
      </c>
      <c r="U22" s="95">
        <v>1787.3</v>
      </c>
      <c r="V22" s="95">
        <v>1709.5</v>
      </c>
      <c r="W22" s="95">
        <v>1793.9</v>
      </c>
      <c r="X22" s="95">
        <v>2278.4</v>
      </c>
      <c r="Y22" s="95">
        <v>2088.85</v>
      </c>
      <c r="Z22" s="95">
        <v>2245.75</v>
      </c>
      <c r="AA22" s="95">
        <v>2768.6</v>
      </c>
      <c r="AB22" s="95"/>
      <c r="AC22" s="93">
        <v>15</v>
      </c>
      <c r="AD22" s="95">
        <v>1718.55</v>
      </c>
      <c r="AE22" s="95">
        <v>1643.75</v>
      </c>
      <c r="AF22" s="95">
        <v>1724.9</v>
      </c>
      <c r="AG22" s="95">
        <v>2190.75</v>
      </c>
      <c r="AH22" s="95">
        <v>2008.5</v>
      </c>
      <c r="AI22" s="95">
        <v>2159.35</v>
      </c>
      <c r="AJ22" s="95">
        <v>2662.1</v>
      </c>
      <c r="AL22" s="96">
        <f t="shared" si="1"/>
        <v>5.9407978444727227E-2</v>
      </c>
      <c r="AM22" s="96">
        <f t="shared" si="2"/>
        <v>5.9414624845075759E-2</v>
      </c>
      <c r="AN22" s="96">
        <f t="shared" si="3"/>
        <v>5.941158093977994E-2</v>
      </c>
      <c r="AO22" s="96">
        <f t="shared" si="4"/>
        <v>5.9402888680131438E-2</v>
      </c>
      <c r="AP22" s="96">
        <f t="shared" si="5"/>
        <v>5.9405628067738858E-2</v>
      </c>
      <c r="AQ22" s="96">
        <f t="shared" si="6"/>
        <v>5.940899282159684E-2</v>
      </c>
      <c r="AR22" s="96">
        <f t="shared" si="7"/>
        <v>5.9406179788852986E-2</v>
      </c>
    </row>
    <row r="23" spans="1:44" ht="15.75" x14ac:dyDescent="0.25">
      <c r="A23" s="14"/>
      <c r="B23" s="11">
        <v>16</v>
      </c>
      <c r="C23" s="161">
        <v>2902.05</v>
      </c>
      <c r="D23" s="161">
        <v>2847.65</v>
      </c>
      <c r="E23" s="161">
        <v>2953.6</v>
      </c>
      <c r="F23" s="161">
        <v>3719.55</v>
      </c>
      <c r="G23" s="161">
        <v>3455.25</v>
      </c>
      <c r="H23" s="161">
        <v>3705.05</v>
      </c>
      <c r="I23" s="161">
        <v>4540.6000000000004</v>
      </c>
      <c r="K23" s="11">
        <v>16</v>
      </c>
      <c r="L23" s="161">
        <v>2739.3</v>
      </c>
      <c r="M23" s="161">
        <v>2687.95</v>
      </c>
      <c r="N23" s="161">
        <v>2787.95</v>
      </c>
      <c r="O23" s="161">
        <v>3510.95</v>
      </c>
      <c r="P23" s="161">
        <v>3261.5</v>
      </c>
      <c r="Q23" s="161">
        <v>3497.3</v>
      </c>
      <c r="R23" s="161">
        <v>4286</v>
      </c>
      <c r="T23" s="93">
        <v>16</v>
      </c>
      <c r="U23" s="95">
        <v>1832.25</v>
      </c>
      <c r="V23" s="95">
        <v>1752.35</v>
      </c>
      <c r="W23" s="95">
        <v>1838.2</v>
      </c>
      <c r="X23" s="95">
        <v>2348.35</v>
      </c>
      <c r="Y23" s="95">
        <v>2150.5</v>
      </c>
      <c r="Z23" s="95">
        <v>2305.9499999999998</v>
      </c>
      <c r="AA23" s="95">
        <v>2866.7</v>
      </c>
      <c r="AB23" s="95"/>
      <c r="AC23" s="93">
        <v>16</v>
      </c>
      <c r="AD23" s="95">
        <v>1761.75</v>
      </c>
      <c r="AE23" s="95">
        <v>1684.95</v>
      </c>
      <c r="AF23" s="95">
        <v>1767.5</v>
      </c>
      <c r="AG23" s="95">
        <v>2258</v>
      </c>
      <c r="AH23" s="95">
        <v>2067.75</v>
      </c>
      <c r="AI23" s="95">
        <v>2217.25</v>
      </c>
      <c r="AJ23" s="95">
        <v>2756.4</v>
      </c>
      <c r="AL23" s="96">
        <f t="shared" si="1"/>
        <v>5.9412988719745874E-2</v>
      </c>
      <c r="AM23" s="96">
        <f t="shared" si="2"/>
        <v>5.9413307539202931E-2</v>
      </c>
      <c r="AN23" s="96">
        <f t="shared" si="3"/>
        <v>5.9416417080650596E-2</v>
      </c>
      <c r="AO23" s="96">
        <f t="shared" si="4"/>
        <v>5.9414118685825912E-2</v>
      </c>
      <c r="AP23" s="96">
        <f t="shared" si="5"/>
        <v>5.9405181664878182E-2</v>
      </c>
      <c r="AQ23" s="96">
        <f t="shared" si="6"/>
        <v>5.9402968003888779E-2</v>
      </c>
      <c r="AR23" s="96">
        <f t="shared" si="7"/>
        <v>5.9402706486234358E-2</v>
      </c>
    </row>
    <row r="24" spans="1:44" ht="15.75" x14ac:dyDescent="0.25">
      <c r="A24" s="14"/>
      <c r="B24" s="11">
        <v>17</v>
      </c>
      <c r="C24" s="161">
        <v>2973.2</v>
      </c>
      <c r="D24" s="161">
        <v>2915.25</v>
      </c>
      <c r="E24" s="161">
        <v>3024.55</v>
      </c>
      <c r="F24" s="161">
        <v>3828.55</v>
      </c>
      <c r="G24" s="161">
        <v>3554.4</v>
      </c>
      <c r="H24" s="161">
        <v>3804.3</v>
      </c>
      <c r="I24" s="161">
        <v>4693.8</v>
      </c>
      <c r="K24" s="11">
        <v>17</v>
      </c>
      <c r="L24" s="161">
        <v>2806.45</v>
      </c>
      <c r="M24" s="161">
        <v>2751.75</v>
      </c>
      <c r="N24" s="161">
        <v>2854.95</v>
      </c>
      <c r="O24" s="161">
        <v>3613.85</v>
      </c>
      <c r="P24" s="161">
        <v>3355.1</v>
      </c>
      <c r="Q24" s="161">
        <v>3590.95</v>
      </c>
      <c r="R24" s="161">
        <v>4430.6000000000004</v>
      </c>
      <c r="T24" s="93">
        <v>17</v>
      </c>
      <c r="U24" s="95">
        <v>1877.05</v>
      </c>
      <c r="V24" s="95">
        <v>1793.9</v>
      </c>
      <c r="W24" s="95">
        <v>1882.35</v>
      </c>
      <c r="X24" s="95">
        <v>2417.1999999999998</v>
      </c>
      <c r="Y24" s="95">
        <v>2212.1999999999998</v>
      </c>
      <c r="Z24" s="95">
        <v>2367.6999999999998</v>
      </c>
      <c r="AA24" s="95">
        <v>2963.5</v>
      </c>
      <c r="AB24" s="95"/>
      <c r="AC24" s="93">
        <v>17</v>
      </c>
      <c r="AD24" s="95">
        <v>1804.85</v>
      </c>
      <c r="AE24" s="95">
        <v>1724.9</v>
      </c>
      <c r="AF24" s="95">
        <v>1809.95</v>
      </c>
      <c r="AG24" s="95">
        <v>2324.1999999999998</v>
      </c>
      <c r="AH24" s="95">
        <v>2127.1</v>
      </c>
      <c r="AI24" s="95">
        <v>2276.6</v>
      </c>
      <c r="AJ24" s="95">
        <v>2849.5</v>
      </c>
      <c r="AL24" s="96">
        <f t="shared" si="1"/>
        <v>5.9416700814195922E-2</v>
      </c>
      <c r="AM24" s="96">
        <f t="shared" si="2"/>
        <v>5.9416734805123994E-2</v>
      </c>
      <c r="AN24" s="96">
        <f t="shared" si="3"/>
        <v>5.9405593793236511E-2</v>
      </c>
      <c r="AO24" s="96">
        <f t="shared" si="4"/>
        <v>5.9410324169514528E-2</v>
      </c>
      <c r="AP24" s="96">
        <f t="shared" si="5"/>
        <v>5.940210425918746E-2</v>
      </c>
      <c r="AQ24" s="96">
        <f t="shared" si="6"/>
        <v>5.9413247190854834E-2</v>
      </c>
      <c r="AR24" s="96">
        <f t="shared" si="7"/>
        <v>5.9405046720534482E-2</v>
      </c>
    </row>
    <row r="25" spans="1:44" ht="15.75" x14ac:dyDescent="0.25">
      <c r="A25" s="14"/>
      <c r="B25" s="11">
        <v>18</v>
      </c>
      <c r="C25" s="161">
        <v>3058</v>
      </c>
      <c r="D25" s="161">
        <v>2982.8</v>
      </c>
      <c r="E25" s="161">
        <v>3095.65</v>
      </c>
      <c r="F25" s="161">
        <v>3954.8</v>
      </c>
      <c r="G25" s="161">
        <v>3655.6</v>
      </c>
      <c r="H25" s="161">
        <v>3901.05</v>
      </c>
      <c r="I25" s="161">
        <v>4867.8</v>
      </c>
      <c r="K25" s="11">
        <v>18</v>
      </c>
      <c r="L25" s="161">
        <v>2886.5</v>
      </c>
      <c r="M25" s="161">
        <v>2815.55</v>
      </c>
      <c r="N25" s="161">
        <v>2922.05</v>
      </c>
      <c r="O25" s="161">
        <v>3733.05</v>
      </c>
      <c r="P25" s="161">
        <v>3450.6</v>
      </c>
      <c r="Q25" s="161">
        <v>3682.3</v>
      </c>
      <c r="R25" s="161">
        <v>4594.8500000000004</v>
      </c>
      <c r="T25" s="93">
        <v>18</v>
      </c>
      <c r="U25" s="95">
        <v>1903.15</v>
      </c>
      <c r="V25" s="95">
        <v>1835.5</v>
      </c>
      <c r="W25" s="95">
        <v>1926.6</v>
      </c>
      <c r="X25" s="95">
        <v>2461.35</v>
      </c>
      <c r="Y25" s="95">
        <v>2275.15</v>
      </c>
      <c r="Z25" s="95">
        <v>2427.9</v>
      </c>
      <c r="AA25" s="95">
        <v>3029.6</v>
      </c>
      <c r="AB25" s="95"/>
      <c r="AC25" s="93">
        <v>18</v>
      </c>
      <c r="AD25" s="95">
        <v>1829.95</v>
      </c>
      <c r="AE25" s="95">
        <v>1764.9</v>
      </c>
      <c r="AF25" s="95">
        <v>1852.5</v>
      </c>
      <c r="AG25" s="95">
        <v>2366.65</v>
      </c>
      <c r="AH25" s="95">
        <v>2187.6</v>
      </c>
      <c r="AI25" s="95">
        <v>2334.5</v>
      </c>
      <c r="AJ25" s="95">
        <v>2913.05</v>
      </c>
      <c r="AL25" s="96">
        <f t="shared" si="1"/>
        <v>5.9414515849644856E-2</v>
      </c>
      <c r="AM25" s="96">
        <f t="shared" si="2"/>
        <v>5.940224822858764E-2</v>
      </c>
      <c r="AN25" s="96">
        <f t="shared" si="3"/>
        <v>5.9410345476634596E-2</v>
      </c>
      <c r="AO25" s="96">
        <f t="shared" si="4"/>
        <v>5.9401829603139555E-2</v>
      </c>
      <c r="AP25" s="96">
        <f t="shared" si="5"/>
        <v>5.9409957688517867E-2</v>
      </c>
      <c r="AQ25" s="96">
        <f t="shared" si="6"/>
        <v>5.9405806153762564E-2</v>
      </c>
      <c r="AR25" s="96">
        <f t="shared" si="7"/>
        <v>5.9403462572227506E-2</v>
      </c>
    </row>
    <row r="26" spans="1:44" ht="15.75" x14ac:dyDescent="0.25">
      <c r="A26" s="14"/>
      <c r="B26" s="11">
        <v>19</v>
      </c>
      <c r="C26" s="161">
        <v>3129.45</v>
      </c>
      <c r="D26" s="161">
        <v>3050.25</v>
      </c>
      <c r="E26" s="161">
        <v>3166.6</v>
      </c>
      <c r="F26" s="161">
        <v>4066.15</v>
      </c>
      <c r="G26" s="161">
        <v>3754.8</v>
      </c>
      <c r="H26" s="161">
        <v>3998.25</v>
      </c>
      <c r="I26" s="161">
        <v>5023.75</v>
      </c>
      <c r="K26" s="11">
        <v>19</v>
      </c>
      <c r="L26" s="161">
        <v>2953.95</v>
      </c>
      <c r="M26" s="161">
        <v>2879.2</v>
      </c>
      <c r="N26" s="161">
        <v>2989.05</v>
      </c>
      <c r="O26" s="161">
        <v>3838.15</v>
      </c>
      <c r="P26" s="161">
        <v>3544.25</v>
      </c>
      <c r="Q26" s="161">
        <v>3774.05</v>
      </c>
      <c r="R26" s="161">
        <v>4742.05</v>
      </c>
      <c r="T26" s="93">
        <v>19</v>
      </c>
      <c r="U26" s="95">
        <v>1947.65</v>
      </c>
      <c r="V26" s="95">
        <v>1877</v>
      </c>
      <c r="W26" s="95">
        <v>1970.8</v>
      </c>
      <c r="X26" s="95">
        <v>2530.6999999999998</v>
      </c>
      <c r="Y26" s="95">
        <v>2336.9</v>
      </c>
      <c r="Z26" s="95">
        <v>2488.4</v>
      </c>
      <c r="AA26" s="95">
        <v>3126.7</v>
      </c>
      <c r="AB26" s="95"/>
      <c r="AC26" s="93">
        <v>19</v>
      </c>
      <c r="AD26" s="95">
        <v>1872.7</v>
      </c>
      <c r="AE26" s="95">
        <v>1804.8</v>
      </c>
      <c r="AF26" s="95">
        <v>1895</v>
      </c>
      <c r="AG26" s="95">
        <v>2433.35</v>
      </c>
      <c r="AH26" s="95">
        <v>2247</v>
      </c>
      <c r="AI26" s="95">
        <v>2392.65</v>
      </c>
      <c r="AJ26" s="95">
        <v>3006.4</v>
      </c>
      <c r="AL26" s="96">
        <f t="shared" si="1"/>
        <v>5.941197379779628E-2</v>
      </c>
      <c r="AM26" s="96">
        <f t="shared" si="2"/>
        <v>5.9408863573214843E-2</v>
      </c>
      <c r="AN26" s="96">
        <f t="shared" si="3"/>
        <v>5.940014385841641E-2</v>
      </c>
      <c r="AO26" s="96">
        <f t="shared" si="4"/>
        <v>5.9403618930995439E-2</v>
      </c>
      <c r="AP26" s="96">
        <f t="shared" si="5"/>
        <v>5.9406080270861361E-2</v>
      </c>
      <c r="AQ26" s="96">
        <f t="shared" si="6"/>
        <v>5.9405678250155525E-2</v>
      </c>
      <c r="AR26" s="96">
        <f t="shared" si="7"/>
        <v>5.9404687845973747E-2</v>
      </c>
    </row>
    <row r="27" spans="1:44" ht="15.75" x14ac:dyDescent="0.25">
      <c r="A27" s="14"/>
      <c r="B27" s="11">
        <v>20</v>
      </c>
      <c r="C27" s="161">
        <v>3201</v>
      </c>
      <c r="D27" s="161">
        <v>3115.55</v>
      </c>
      <c r="E27" s="161">
        <v>3235.6</v>
      </c>
      <c r="F27" s="161">
        <v>4177.3500000000004</v>
      </c>
      <c r="G27" s="161">
        <v>3853.85</v>
      </c>
      <c r="H27" s="161">
        <v>4095.1</v>
      </c>
      <c r="I27" s="161">
        <v>5177.45</v>
      </c>
      <c r="K27" s="11">
        <v>20</v>
      </c>
      <c r="L27" s="161">
        <v>3021.5</v>
      </c>
      <c r="M27" s="161">
        <v>2940.85</v>
      </c>
      <c r="N27" s="161">
        <v>3054.15</v>
      </c>
      <c r="O27" s="161">
        <v>3943.1</v>
      </c>
      <c r="P27" s="161">
        <v>3637.75</v>
      </c>
      <c r="Q27" s="161">
        <v>3865.45</v>
      </c>
      <c r="R27" s="161">
        <v>4887.1499999999996</v>
      </c>
      <c r="T27" s="93">
        <v>20</v>
      </c>
      <c r="U27" s="95">
        <v>1992.15</v>
      </c>
      <c r="V27" s="95">
        <v>1917.2</v>
      </c>
      <c r="W27" s="95">
        <v>2013.7</v>
      </c>
      <c r="X27" s="95">
        <v>2599.9</v>
      </c>
      <c r="Y27" s="95">
        <v>2398.5</v>
      </c>
      <c r="Z27" s="95">
        <v>2548.65</v>
      </c>
      <c r="AA27" s="95">
        <v>3222.35</v>
      </c>
      <c r="AB27" s="95"/>
      <c r="AC27" s="93">
        <v>20</v>
      </c>
      <c r="AD27" s="95">
        <v>1915.5</v>
      </c>
      <c r="AE27" s="95">
        <v>1843.45</v>
      </c>
      <c r="AF27" s="95">
        <v>1936.25</v>
      </c>
      <c r="AG27" s="95">
        <v>2499.9</v>
      </c>
      <c r="AH27" s="95">
        <v>2306.25</v>
      </c>
      <c r="AI27" s="95">
        <v>2450.6</v>
      </c>
      <c r="AJ27" s="95">
        <v>3098.4</v>
      </c>
      <c r="AL27" s="96">
        <f t="shared" si="1"/>
        <v>5.9407579017044521E-2</v>
      </c>
      <c r="AM27" s="96">
        <f t="shared" si="2"/>
        <v>5.9404593909924142E-2</v>
      </c>
      <c r="AN27" s="96">
        <f t="shared" si="3"/>
        <v>5.9410965407723948E-2</v>
      </c>
      <c r="AO27" s="96">
        <f t="shared" si="4"/>
        <v>5.9407572721970059E-2</v>
      </c>
      <c r="AP27" s="96">
        <f t="shared" si="5"/>
        <v>5.9404851900213052E-2</v>
      </c>
      <c r="AQ27" s="96">
        <f t="shared" si="6"/>
        <v>5.9410935337412152E-2</v>
      </c>
      <c r="AR27" s="96">
        <f t="shared" si="7"/>
        <v>5.9400673193988451E-2</v>
      </c>
    </row>
    <row r="28" spans="1:44" ht="15.75" x14ac:dyDescent="0.25">
      <c r="A28" s="14"/>
      <c r="B28" s="11">
        <v>21</v>
      </c>
      <c r="C28" s="161">
        <v>3343.15</v>
      </c>
      <c r="D28" s="161">
        <v>3161.2</v>
      </c>
      <c r="E28" s="161">
        <v>3288.25</v>
      </c>
      <c r="F28" s="161">
        <v>4366.6000000000004</v>
      </c>
      <c r="G28" s="161">
        <v>3894.35</v>
      </c>
      <c r="H28" s="161">
        <v>4166.8</v>
      </c>
      <c r="I28" s="161">
        <v>5434</v>
      </c>
      <c r="K28" s="11">
        <v>21</v>
      </c>
      <c r="L28" s="161">
        <v>3155.7</v>
      </c>
      <c r="M28" s="161">
        <v>2983.95</v>
      </c>
      <c r="N28" s="161">
        <v>3103.85</v>
      </c>
      <c r="O28" s="161">
        <v>4121.75</v>
      </c>
      <c r="P28" s="161">
        <v>3675.95</v>
      </c>
      <c r="Q28" s="161">
        <v>3933.15</v>
      </c>
      <c r="R28" s="161">
        <v>5129.3</v>
      </c>
      <c r="T28" s="93">
        <v>21</v>
      </c>
      <c r="U28" s="95">
        <v>2080.6999999999998</v>
      </c>
      <c r="V28" s="95">
        <v>1945.35</v>
      </c>
      <c r="W28" s="95">
        <v>2046.5</v>
      </c>
      <c r="X28" s="95">
        <v>2717.65</v>
      </c>
      <c r="Y28" s="95">
        <v>2423.6999999999998</v>
      </c>
      <c r="Z28" s="95">
        <v>2593.3000000000002</v>
      </c>
      <c r="AA28" s="95">
        <v>3382</v>
      </c>
      <c r="AB28" s="95"/>
      <c r="AC28" s="93">
        <v>21</v>
      </c>
      <c r="AD28" s="95">
        <v>2000.65</v>
      </c>
      <c r="AE28" s="95">
        <v>1870.5</v>
      </c>
      <c r="AF28" s="95">
        <v>1967.75</v>
      </c>
      <c r="AG28" s="95">
        <v>2613.1</v>
      </c>
      <c r="AH28" s="95">
        <v>2330.4499999999998</v>
      </c>
      <c r="AI28" s="95">
        <v>2493.5500000000002</v>
      </c>
      <c r="AJ28" s="95">
        <v>3251.9</v>
      </c>
      <c r="AL28" s="96">
        <f t="shared" si="1"/>
        <v>5.9400449979402525E-2</v>
      </c>
      <c r="AM28" s="96">
        <f t="shared" si="2"/>
        <v>5.9401129375492134E-2</v>
      </c>
      <c r="AN28" s="96">
        <f t="shared" si="3"/>
        <v>5.9410087472010709E-2</v>
      </c>
      <c r="AO28" s="96">
        <f t="shared" si="4"/>
        <v>5.9404379207860902E-2</v>
      </c>
      <c r="AP28" s="96">
        <f t="shared" si="5"/>
        <v>5.9413212910948143E-2</v>
      </c>
      <c r="AQ28" s="96">
        <f t="shared" si="6"/>
        <v>5.9405311264508098E-2</v>
      </c>
      <c r="AR28" s="96">
        <f t="shared" si="7"/>
        <v>5.9403817285009541E-2</v>
      </c>
    </row>
    <row r="29" spans="1:44" ht="15.75" x14ac:dyDescent="0.25">
      <c r="A29" s="14"/>
      <c r="B29" s="11">
        <v>22</v>
      </c>
      <c r="C29" s="161">
        <v>3418.95</v>
      </c>
      <c r="D29" s="161">
        <v>3189.9</v>
      </c>
      <c r="E29" s="161">
        <v>3322.6</v>
      </c>
      <c r="F29" s="161">
        <v>4449.8999999999996</v>
      </c>
      <c r="G29" s="161">
        <v>3917.8</v>
      </c>
      <c r="H29" s="161">
        <v>4218.8</v>
      </c>
      <c r="I29" s="161">
        <v>5605.45</v>
      </c>
      <c r="K29" s="11">
        <v>22</v>
      </c>
      <c r="L29" s="161">
        <v>3227.25</v>
      </c>
      <c r="M29" s="161">
        <v>3011</v>
      </c>
      <c r="N29" s="161">
        <v>3136.3</v>
      </c>
      <c r="O29" s="161">
        <v>4200.3500000000004</v>
      </c>
      <c r="P29" s="161">
        <v>3698.1</v>
      </c>
      <c r="Q29" s="161">
        <v>3982.25</v>
      </c>
      <c r="R29" s="161">
        <v>5291.15</v>
      </c>
      <c r="T29" s="93">
        <v>22</v>
      </c>
      <c r="U29" s="95">
        <v>2127.9</v>
      </c>
      <c r="V29" s="95">
        <v>1962.9</v>
      </c>
      <c r="W29" s="95">
        <v>2067.9</v>
      </c>
      <c r="X29" s="95">
        <v>2769.45</v>
      </c>
      <c r="Y29" s="95">
        <v>2438.35</v>
      </c>
      <c r="Z29" s="95">
        <v>2625.65</v>
      </c>
      <c r="AA29" s="95">
        <v>3488.75</v>
      </c>
      <c r="AB29" s="95"/>
      <c r="AC29" s="93">
        <v>22</v>
      </c>
      <c r="AD29" s="95">
        <v>2046.05</v>
      </c>
      <c r="AE29" s="95">
        <v>1887.4</v>
      </c>
      <c r="AF29" s="95">
        <v>1988.35</v>
      </c>
      <c r="AG29" s="95">
        <v>2662.9</v>
      </c>
      <c r="AH29" s="95">
        <v>2344.5500000000002</v>
      </c>
      <c r="AI29" s="95">
        <v>2524.65</v>
      </c>
      <c r="AJ29" s="95">
        <v>3354.55</v>
      </c>
      <c r="AL29" s="96">
        <f t="shared" si="1"/>
        <v>5.9400418312804959E-2</v>
      </c>
      <c r="AM29" s="96">
        <f t="shared" si="2"/>
        <v>5.941547658585189E-2</v>
      </c>
      <c r="AN29" s="96">
        <f t="shared" si="3"/>
        <v>5.9401205241845334E-2</v>
      </c>
      <c r="AO29" s="96">
        <f t="shared" si="4"/>
        <v>5.9411715690358857E-2</v>
      </c>
      <c r="AP29" s="96">
        <f t="shared" si="5"/>
        <v>5.9408885643979392E-2</v>
      </c>
      <c r="AQ29" s="96">
        <f t="shared" si="6"/>
        <v>5.9401092347291184E-2</v>
      </c>
      <c r="AR29" s="96">
        <f t="shared" si="7"/>
        <v>5.9401075380588475E-2</v>
      </c>
    </row>
    <row r="30" spans="1:44" ht="15.75" x14ac:dyDescent="0.25">
      <c r="A30" s="14"/>
      <c r="B30" s="11">
        <v>23</v>
      </c>
      <c r="C30" s="161">
        <v>3496.8</v>
      </c>
      <c r="D30" s="161">
        <v>3220.45</v>
      </c>
      <c r="E30" s="161">
        <v>3359.6</v>
      </c>
      <c r="F30" s="161">
        <v>4535.3999999999996</v>
      </c>
      <c r="G30" s="161">
        <v>3939.65</v>
      </c>
      <c r="H30" s="161">
        <v>4268.6499999999996</v>
      </c>
      <c r="I30" s="161">
        <v>5745.95</v>
      </c>
      <c r="K30" s="11">
        <v>23</v>
      </c>
      <c r="L30" s="161">
        <v>3300.7</v>
      </c>
      <c r="M30" s="161">
        <v>3039.85</v>
      </c>
      <c r="N30" s="161">
        <v>3171.2</v>
      </c>
      <c r="O30" s="161">
        <v>4281.1000000000004</v>
      </c>
      <c r="P30" s="161">
        <v>3718.75</v>
      </c>
      <c r="Q30" s="161">
        <v>4029.3</v>
      </c>
      <c r="R30" s="161">
        <v>5423.75</v>
      </c>
      <c r="T30" s="93">
        <v>23</v>
      </c>
      <c r="U30" s="95">
        <v>2176.3000000000002</v>
      </c>
      <c r="V30" s="95">
        <v>1981.75</v>
      </c>
      <c r="W30" s="95">
        <v>2090.9</v>
      </c>
      <c r="X30" s="95">
        <v>2822.75</v>
      </c>
      <c r="Y30" s="95">
        <v>2451.9</v>
      </c>
      <c r="Z30" s="95">
        <v>2656.7</v>
      </c>
      <c r="AA30" s="95">
        <v>3576.2</v>
      </c>
      <c r="AB30" s="95"/>
      <c r="AC30" s="93">
        <v>23</v>
      </c>
      <c r="AD30" s="95">
        <v>2092.5500000000002</v>
      </c>
      <c r="AE30" s="95">
        <v>1905.5</v>
      </c>
      <c r="AF30" s="95">
        <v>2010.45</v>
      </c>
      <c r="AG30" s="95">
        <v>2714.15</v>
      </c>
      <c r="AH30" s="95">
        <v>2357.5500000000002</v>
      </c>
      <c r="AI30" s="95">
        <v>2554.5</v>
      </c>
      <c r="AJ30" s="95">
        <v>3438.65</v>
      </c>
      <c r="AL30" s="96">
        <f t="shared" si="1"/>
        <v>5.9411639955161188E-2</v>
      </c>
      <c r="AM30" s="96">
        <f t="shared" si="2"/>
        <v>5.9410826192081823E-2</v>
      </c>
      <c r="AN30" s="96">
        <f t="shared" si="3"/>
        <v>5.9409687184661886E-2</v>
      </c>
      <c r="AO30" s="96">
        <f t="shared" si="4"/>
        <v>5.9400621335637949E-2</v>
      </c>
      <c r="AP30" s="96">
        <f t="shared" si="5"/>
        <v>5.940168067226903E-2</v>
      </c>
      <c r="AQ30" s="96">
        <f t="shared" si="6"/>
        <v>5.9402377584195643E-2</v>
      </c>
      <c r="AR30" s="96">
        <f t="shared" si="7"/>
        <v>5.9405392947683655E-2</v>
      </c>
    </row>
    <row r="31" spans="1:44" ht="15.75" x14ac:dyDescent="0.25">
      <c r="A31" s="14"/>
      <c r="B31" s="11">
        <v>24</v>
      </c>
      <c r="C31" s="161">
        <v>3572.5</v>
      </c>
      <c r="D31" s="161">
        <v>3248.85</v>
      </c>
      <c r="E31" s="161">
        <v>3394.2</v>
      </c>
      <c r="F31" s="161">
        <v>4618.6499999999996</v>
      </c>
      <c r="G31" s="161">
        <v>3961</v>
      </c>
      <c r="H31" s="161">
        <v>4320.6000000000004</v>
      </c>
      <c r="I31" s="161">
        <v>5882.15</v>
      </c>
      <c r="K31" s="11">
        <v>24</v>
      </c>
      <c r="L31" s="161">
        <v>3372.15</v>
      </c>
      <c r="M31" s="161">
        <v>3066.65</v>
      </c>
      <c r="N31" s="161">
        <v>3203.85</v>
      </c>
      <c r="O31" s="161">
        <v>4359.6499999999996</v>
      </c>
      <c r="P31" s="161">
        <v>3738.9</v>
      </c>
      <c r="Q31" s="161">
        <v>4078.3</v>
      </c>
      <c r="R31" s="161">
        <v>5552.3</v>
      </c>
      <c r="T31" s="93">
        <v>24</v>
      </c>
      <c r="U31" s="95">
        <v>2223.4499999999998</v>
      </c>
      <c r="V31" s="95">
        <v>1999.2</v>
      </c>
      <c r="W31" s="95">
        <v>2112.4499999999998</v>
      </c>
      <c r="X31" s="95">
        <v>2874.55</v>
      </c>
      <c r="Y31" s="95">
        <v>2465.25</v>
      </c>
      <c r="Z31" s="95">
        <v>2689</v>
      </c>
      <c r="AA31" s="95">
        <v>3660.95</v>
      </c>
      <c r="AB31" s="95"/>
      <c r="AC31" s="93">
        <v>24</v>
      </c>
      <c r="AD31" s="95">
        <v>2137.9</v>
      </c>
      <c r="AE31" s="95">
        <v>1922.3</v>
      </c>
      <c r="AF31" s="95">
        <v>2031.2</v>
      </c>
      <c r="AG31" s="95">
        <v>2763.95</v>
      </c>
      <c r="AH31" s="95">
        <v>2370.4</v>
      </c>
      <c r="AI31" s="95">
        <v>2585.5500000000002</v>
      </c>
      <c r="AJ31" s="95">
        <v>3520.1</v>
      </c>
      <c r="AL31" s="96">
        <f t="shared" si="1"/>
        <v>5.9413134053941885E-2</v>
      </c>
      <c r="AM31" s="96">
        <f t="shared" si="2"/>
        <v>5.9413366376991128E-2</v>
      </c>
      <c r="AN31" s="96">
        <f t="shared" si="3"/>
        <v>5.9412893862072158E-2</v>
      </c>
      <c r="AO31" s="96">
        <f t="shared" si="4"/>
        <v>5.9408438750817139E-2</v>
      </c>
      <c r="AP31" s="96">
        <f t="shared" si="5"/>
        <v>5.94024980609269E-2</v>
      </c>
      <c r="AQ31" s="96">
        <f t="shared" si="6"/>
        <v>5.9412009906088414E-2</v>
      </c>
      <c r="AR31" s="96">
        <f t="shared" si="7"/>
        <v>5.940781297840525E-2</v>
      </c>
    </row>
    <row r="32" spans="1:44" ht="15.75" x14ac:dyDescent="0.25">
      <c r="A32" s="14"/>
      <c r="B32" s="11">
        <v>25</v>
      </c>
      <c r="C32" s="161">
        <v>3648.4</v>
      </c>
      <c r="D32" s="161">
        <v>3277.5</v>
      </c>
      <c r="E32" s="161">
        <v>3430.95</v>
      </c>
      <c r="F32" s="161">
        <v>4704.3</v>
      </c>
      <c r="G32" s="161">
        <v>3984.9</v>
      </c>
      <c r="H32" s="161">
        <v>4370.25</v>
      </c>
      <c r="I32" s="161">
        <v>6020.45</v>
      </c>
      <c r="K32" s="11">
        <v>25</v>
      </c>
      <c r="L32" s="161">
        <v>3443.8</v>
      </c>
      <c r="M32" s="161">
        <v>3093.7</v>
      </c>
      <c r="N32" s="161">
        <v>3238.55</v>
      </c>
      <c r="O32" s="161">
        <v>4440.5</v>
      </c>
      <c r="P32" s="161">
        <v>3761.45</v>
      </c>
      <c r="Q32" s="161">
        <v>4125.2</v>
      </c>
      <c r="R32" s="161">
        <v>5682.85</v>
      </c>
      <c r="T32" s="93">
        <v>25</v>
      </c>
      <c r="U32" s="95">
        <v>2270.6999999999998</v>
      </c>
      <c r="V32" s="95">
        <v>2016.85</v>
      </c>
      <c r="W32" s="95">
        <v>2135.3000000000002</v>
      </c>
      <c r="X32" s="95">
        <v>2927.9</v>
      </c>
      <c r="Y32" s="95">
        <v>2480.1</v>
      </c>
      <c r="Z32" s="95">
        <v>2720</v>
      </c>
      <c r="AA32" s="95">
        <v>3747.05</v>
      </c>
      <c r="AB32" s="95"/>
      <c r="AC32" s="93">
        <v>25</v>
      </c>
      <c r="AD32" s="95">
        <v>2183.35</v>
      </c>
      <c r="AE32" s="95">
        <v>1939.25</v>
      </c>
      <c r="AF32" s="95">
        <v>2053.15</v>
      </c>
      <c r="AG32" s="95">
        <v>2815.25</v>
      </c>
      <c r="AH32" s="95">
        <v>2384.6999999999998</v>
      </c>
      <c r="AI32" s="95">
        <v>2615.35</v>
      </c>
      <c r="AJ32" s="95">
        <v>3602.9</v>
      </c>
      <c r="AL32" s="96">
        <f t="shared" si="1"/>
        <v>5.9411115628085209E-2</v>
      </c>
      <c r="AM32" s="96">
        <f t="shared" si="2"/>
        <v>5.9411061188867853E-2</v>
      </c>
      <c r="AN32" s="96">
        <f t="shared" si="3"/>
        <v>5.9409303546340109E-2</v>
      </c>
      <c r="AO32" s="96">
        <f t="shared" si="4"/>
        <v>5.9407724355365454E-2</v>
      </c>
      <c r="AP32" s="96">
        <f t="shared" si="5"/>
        <v>5.940528253731947E-2</v>
      </c>
      <c r="AQ32" s="96">
        <f t="shared" si="6"/>
        <v>5.9403180451856885E-2</v>
      </c>
      <c r="AR32" s="96">
        <f t="shared" si="7"/>
        <v>5.9406811722991115E-2</v>
      </c>
    </row>
    <row r="33" spans="1:44" ht="15.75" x14ac:dyDescent="0.25">
      <c r="A33" s="14"/>
      <c r="B33" s="11">
        <v>26</v>
      </c>
      <c r="C33" s="161">
        <v>3687.1</v>
      </c>
      <c r="D33" s="161">
        <v>3308.05</v>
      </c>
      <c r="E33" s="161">
        <v>3465.55</v>
      </c>
      <c r="F33" s="161">
        <v>4713.1000000000004</v>
      </c>
      <c r="G33" s="161">
        <v>4006.75</v>
      </c>
      <c r="H33" s="161">
        <v>4422.3</v>
      </c>
      <c r="I33" s="161">
        <v>6096</v>
      </c>
      <c r="K33" s="11">
        <v>26</v>
      </c>
      <c r="L33" s="161">
        <v>3480.35</v>
      </c>
      <c r="M33" s="161">
        <v>3122.55</v>
      </c>
      <c r="N33" s="161">
        <v>3271.2</v>
      </c>
      <c r="O33" s="161">
        <v>4448.8</v>
      </c>
      <c r="P33" s="161">
        <v>3782.05</v>
      </c>
      <c r="Q33" s="161">
        <v>4174.3</v>
      </c>
      <c r="R33" s="161">
        <v>5754.2</v>
      </c>
      <c r="T33" s="93">
        <v>26</v>
      </c>
      <c r="U33" s="95">
        <v>2294.6999999999998</v>
      </c>
      <c r="V33" s="95">
        <v>2035.6</v>
      </c>
      <c r="W33" s="95">
        <v>2156.85</v>
      </c>
      <c r="X33" s="95">
        <v>2933.35</v>
      </c>
      <c r="Y33" s="95">
        <v>2493.65</v>
      </c>
      <c r="Z33" s="95">
        <v>2752.35</v>
      </c>
      <c r="AA33" s="95">
        <v>3794.1</v>
      </c>
      <c r="AB33" s="95"/>
      <c r="AC33" s="93">
        <v>26</v>
      </c>
      <c r="AD33" s="95">
        <v>2206.4</v>
      </c>
      <c r="AE33" s="95">
        <v>1957.3</v>
      </c>
      <c r="AF33" s="95">
        <v>2073.85</v>
      </c>
      <c r="AG33" s="95">
        <v>2820.5</v>
      </c>
      <c r="AH33" s="95">
        <v>2397.6999999999998</v>
      </c>
      <c r="AI33" s="95">
        <v>2646.45</v>
      </c>
      <c r="AJ33" s="95">
        <v>3648.15</v>
      </c>
      <c r="AL33" s="96">
        <f t="shared" si="1"/>
        <v>5.9404944904966506E-2</v>
      </c>
      <c r="AM33" s="96">
        <f t="shared" si="2"/>
        <v>5.9406574754607533E-2</v>
      </c>
      <c r="AN33" s="96">
        <f t="shared" si="3"/>
        <v>5.9412448031303633E-2</v>
      </c>
      <c r="AO33" s="96">
        <f t="shared" si="4"/>
        <v>5.9409278906671581E-2</v>
      </c>
      <c r="AP33" s="96">
        <f t="shared" si="5"/>
        <v>5.9412223529567321E-2</v>
      </c>
      <c r="AQ33" s="96">
        <f t="shared" si="6"/>
        <v>5.9411158757156857E-2</v>
      </c>
      <c r="AR33" s="96">
        <f t="shared" si="7"/>
        <v>5.9400090368774139E-2</v>
      </c>
    </row>
    <row r="34" spans="1:44" ht="15.75" x14ac:dyDescent="0.25">
      <c r="A34" s="14"/>
      <c r="B34" s="11">
        <v>27</v>
      </c>
      <c r="C34" s="161">
        <v>3762.05</v>
      </c>
      <c r="D34" s="161">
        <v>3336.55</v>
      </c>
      <c r="E34" s="161">
        <v>3502.45</v>
      </c>
      <c r="F34" s="161">
        <v>4795.7</v>
      </c>
      <c r="G34" s="161">
        <v>4028.35</v>
      </c>
      <c r="H34" s="161">
        <v>4474.2</v>
      </c>
      <c r="I34" s="161">
        <v>6233</v>
      </c>
      <c r="K34" s="11">
        <v>27</v>
      </c>
      <c r="L34" s="161">
        <v>3551.1</v>
      </c>
      <c r="M34" s="161">
        <v>3149.45</v>
      </c>
      <c r="N34" s="161">
        <v>3306.05</v>
      </c>
      <c r="O34" s="161">
        <v>4526.8</v>
      </c>
      <c r="P34" s="161">
        <v>3802.45</v>
      </c>
      <c r="Q34" s="161">
        <v>4223.3</v>
      </c>
      <c r="R34" s="161">
        <v>5883.5</v>
      </c>
      <c r="T34" s="93">
        <v>27</v>
      </c>
      <c r="U34" s="95">
        <v>2341.4</v>
      </c>
      <c r="V34" s="95">
        <v>2053.1999999999998</v>
      </c>
      <c r="W34" s="95">
        <v>2179.85</v>
      </c>
      <c r="X34" s="95">
        <v>2984.75</v>
      </c>
      <c r="Y34" s="95">
        <v>2507.15</v>
      </c>
      <c r="Z34" s="95">
        <v>2784.6</v>
      </c>
      <c r="AA34" s="95">
        <v>3879.35</v>
      </c>
      <c r="AB34" s="95"/>
      <c r="AC34" s="93">
        <v>27</v>
      </c>
      <c r="AD34" s="95">
        <v>2251.3000000000002</v>
      </c>
      <c r="AE34" s="95">
        <v>1974.2</v>
      </c>
      <c r="AF34" s="95">
        <v>2096</v>
      </c>
      <c r="AG34" s="95">
        <v>2869.95</v>
      </c>
      <c r="AH34" s="95">
        <v>2410.6999999999998</v>
      </c>
      <c r="AI34" s="95">
        <v>2677.5</v>
      </c>
      <c r="AJ34" s="95">
        <v>3730.1</v>
      </c>
      <c r="AL34" s="96">
        <f t="shared" si="1"/>
        <v>5.9404128298273795E-2</v>
      </c>
      <c r="AM34" s="96">
        <f t="shared" si="2"/>
        <v>5.9407198082204848E-2</v>
      </c>
      <c r="AN34" s="96">
        <f t="shared" si="3"/>
        <v>5.9406240075013939E-2</v>
      </c>
      <c r="AO34" s="96">
        <f t="shared" si="4"/>
        <v>5.9401784925333434E-2</v>
      </c>
      <c r="AP34" s="96">
        <f t="shared" si="5"/>
        <v>5.9409065207957967E-2</v>
      </c>
      <c r="AQ34" s="96">
        <f t="shared" si="6"/>
        <v>5.9408519404257287E-2</v>
      </c>
      <c r="AR34" s="96">
        <f t="shared" si="7"/>
        <v>5.9403416333814851E-2</v>
      </c>
    </row>
    <row r="35" spans="1:44" ht="15.75" x14ac:dyDescent="0.25">
      <c r="A35" s="14"/>
      <c r="B35" s="11">
        <v>28</v>
      </c>
      <c r="C35" s="161">
        <v>3836.95</v>
      </c>
      <c r="D35" s="161">
        <v>3364.8</v>
      </c>
      <c r="E35" s="161">
        <v>3537</v>
      </c>
      <c r="F35" s="161">
        <v>4880.1499999999996</v>
      </c>
      <c r="G35" s="161">
        <v>4049.85</v>
      </c>
      <c r="H35" s="161">
        <v>4523.8</v>
      </c>
      <c r="I35" s="161">
        <v>6369.6</v>
      </c>
      <c r="K35" s="11">
        <v>28</v>
      </c>
      <c r="L35" s="161">
        <v>3621.8</v>
      </c>
      <c r="M35" s="161">
        <v>3176.1</v>
      </c>
      <c r="N35" s="161">
        <v>3338.65</v>
      </c>
      <c r="O35" s="161">
        <v>4606.5</v>
      </c>
      <c r="P35" s="161">
        <v>3822.75</v>
      </c>
      <c r="Q35" s="161">
        <v>4270.1499999999996</v>
      </c>
      <c r="R35" s="161">
        <v>6012.45</v>
      </c>
      <c r="T35" s="93">
        <v>28</v>
      </c>
      <c r="U35" s="95">
        <v>2388.0500000000002</v>
      </c>
      <c r="V35" s="95">
        <v>2070.6</v>
      </c>
      <c r="W35" s="95">
        <v>2201.35</v>
      </c>
      <c r="X35" s="95">
        <v>3037.3</v>
      </c>
      <c r="Y35" s="95">
        <v>2520.5500000000002</v>
      </c>
      <c r="Z35" s="95">
        <v>2815.55</v>
      </c>
      <c r="AA35" s="95">
        <v>3964.4</v>
      </c>
      <c r="AB35" s="95"/>
      <c r="AC35" s="93">
        <v>28</v>
      </c>
      <c r="AD35" s="95">
        <v>2296.1999999999998</v>
      </c>
      <c r="AE35" s="95">
        <v>1990.95</v>
      </c>
      <c r="AF35" s="95">
        <v>2116.65</v>
      </c>
      <c r="AG35" s="95">
        <v>2920.45</v>
      </c>
      <c r="AH35" s="95">
        <v>2423.6</v>
      </c>
      <c r="AI35" s="95">
        <v>2707.25</v>
      </c>
      <c r="AJ35" s="95">
        <v>3811.9</v>
      </c>
      <c r="AL35" s="96">
        <f t="shared" si="1"/>
        <v>5.9404163675520261E-2</v>
      </c>
      <c r="AM35" s="96">
        <f t="shared" si="2"/>
        <v>5.9412487012373782E-2</v>
      </c>
      <c r="AN35" s="96">
        <f t="shared" si="3"/>
        <v>5.9410240666137426E-2</v>
      </c>
      <c r="AO35" s="96">
        <f t="shared" si="4"/>
        <v>5.9405188320850844E-2</v>
      </c>
      <c r="AP35" s="96">
        <f t="shared" si="5"/>
        <v>5.9407494604669431E-2</v>
      </c>
      <c r="AQ35" s="96">
        <f t="shared" si="6"/>
        <v>5.940072362797566E-2</v>
      </c>
      <c r="AR35" s="96">
        <f t="shared" si="7"/>
        <v>5.9401741386622797E-2</v>
      </c>
    </row>
    <row r="36" spans="1:44" ht="15.75" x14ac:dyDescent="0.25">
      <c r="A36" s="14"/>
      <c r="B36" s="11">
        <v>29</v>
      </c>
      <c r="C36" s="161">
        <v>3914.15</v>
      </c>
      <c r="D36" s="161">
        <v>3395.5</v>
      </c>
      <c r="E36" s="161">
        <v>3571.6</v>
      </c>
      <c r="F36" s="161">
        <v>4962.75</v>
      </c>
      <c r="G36" s="161">
        <v>4073.7</v>
      </c>
      <c r="H36" s="161">
        <v>4575.8500000000004</v>
      </c>
      <c r="I36" s="161">
        <v>6506.6</v>
      </c>
      <c r="K36" s="11">
        <v>29</v>
      </c>
      <c r="L36" s="161">
        <v>3694.65</v>
      </c>
      <c r="M36" s="161">
        <v>3205.1</v>
      </c>
      <c r="N36" s="161">
        <v>3371.3</v>
      </c>
      <c r="O36" s="161">
        <v>4684.45</v>
      </c>
      <c r="P36" s="161">
        <v>3845.25</v>
      </c>
      <c r="Q36" s="161">
        <v>4319.25</v>
      </c>
      <c r="R36" s="161">
        <v>6141.75</v>
      </c>
      <c r="T36" s="93">
        <v>29</v>
      </c>
      <c r="U36" s="95">
        <v>2436.0500000000002</v>
      </c>
      <c r="V36" s="95">
        <v>2089.5</v>
      </c>
      <c r="W36" s="95">
        <v>2222.85</v>
      </c>
      <c r="X36" s="95">
        <v>3088.7</v>
      </c>
      <c r="Y36" s="95">
        <v>2535.4</v>
      </c>
      <c r="Z36" s="95">
        <v>2847.95</v>
      </c>
      <c r="AA36" s="95">
        <v>4049.65</v>
      </c>
      <c r="AB36" s="95"/>
      <c r="AC36" s="93">
        <v>29</v>
      </c>
      <c r="AD36" s="95">
        <v>2342.35</v>
      </c>
      <c r="AE36" s="95">
        <v>2009.1</v>
      </c>
      <c r="AF36" s="95">
        <v>2137.35</v>
      </c>
      <c r="AG36" s="95">
        <v>2969.9</v>
      </c>
      <c r="AH36" s="95">
        <v>2437.85</v>
      </c>
      <c r="AI36" s="95">
        <v>2738.4</v>
      </c>
      <c r="AJ36" s="95">
        <v>3893.85</v>
      </c>
      <c r="AL36" s="96">
        <f t="shared" si="1"/>
        <v>5.9410228303086843E-2</v>
      </c>
      <c r="AM36" s="96">
        <f t="shared" si="2"/>
        <v>5.9405322766840296E-2</v>
      </c>
      <c r="AN36" s="96">
        <f t="shared" si="3"/>
        <v>5.9413282709933846E-2</v>
      </c>
      <c r="AO36" s="96">
        <f t="shared" si="4"/>
        <v>5.9409322332397707E-2</v>
      </c>
      <c r="AP36" s="96">
        <f t="shared" si="5"/>
        <v>5.9410961575970367E-2</v>
      </c>
      <c r="AQ36" s="96">
        <f t="shared" si="6"/>
        <v>5.9408462117265914E-2</v>
      </c>
      <c r="AR36" s="96">
        <f t="shared" si="7"/>
        <v>5.9404892742296544E-2</v>
      </c>
    </row>
    <row r="37" spans="1:44" ht="15.75" x14ac:dyDescent="0.25">
      <c r="A37" s="14"/>
      <c r="B37" s="11">
        <v>30</v>
      </c>
      <c r="C37" s="161">
        <v>3989.1</v>
      </c>
      <c r="D37" s="161">
        <v>3423.95</v>
      </c>
      <c r="E37" s="161">
        <v>3608.5</v>
      </c>
      <c r="F37" s="161">
        <v>5045.25</v>
      </c>
      <c r="G37" s="161">
        <v>4095.3</v>
      </c>
      <c r="H37" s="161">
        <v>4627.8999999999996</v>
      </c>
      <c r="I37" s="161">
        <v>6643.6</v>
      </c>
      <c r="K37" s="11">
        <v>30</v>
      </c>
      <c r="L37" s="161">
        <v>3765.4</v>
      </c>
      <c r="M37" s="161">
        <v>3231.95</v>
      </c>
      <c r="N37" s="161">
        <v>3406.15</v>
      </c>
      <c r="O37" s="161">
        <v>4762.3500000000004</v>
      </c>
      <c r="P37" s="161">
        <v>3865.65</v>
      </c>
      <c r="Q37" s="161">
        <v>4368.3999999999996</v>
      </c>
      <c r="R37" s="161">
        <v>6271.05</v>
      </c>
      <c r="T37" s="93">
        <v>30</v>
      </c>
      <c r="U37" s="95">
        <v>2482.6999999999998</v>
      </c>
      <c r="V37" s="95">
        <v>2107</v>
      </c>
      <c r="W37" s="95">
        <v>2245.85</v>
      </c>
      <c r="X37" s="95">
        <v>3140.1</v>
      </c>
      <c r="Y37" s="95">
        <v>2548.85</v>
      </c>
      <c r="Z37" s="95">
        <v>2880.3</v>
      </c>
      <c r="AA37" s="95">
        <v>4134.8999999999996</v>
      </c>
      <c r="AB37" s="95"/>
      <c r="AC37" s="93">
        <v>30</v>
      </c>
      <c r="AD37" s="95">
        <v>2387.1999999999998</v>
      </c>
      <c r="AE37" s="95">
        <v>2025.95</v>
      </c>
      <c r="AF37" s="95">
        <v>2159.4499999999998</v>
      </c>
      <c r="AG37" s="95">
        <v>3019.3</v>
      </c>
      <c r="AH37" s="95">
        <v>2450.8000000000002</v>
      </c>
      <c r="AI37" s="95">
        <v>2769.5</v>
      </c>
      <c r="AJ37" s="95">
        <v>3975.85</v>
      </c>
      <c r="AL37" s="96">
        <f t="shared" si="1"/>
        <v>5.9409358899452869E-2</v>
      </c>
      <c r="AM37" s="96">
        <f t="shared" si="2"/>
        <v>5.9406859635823484E-2</v>
      </c>
      <c r="AN37" s="96">
        <f t="shared" si="3"/>
        <v>5.9407248653171374E-2</v>
      </c>
      <c r="AO37" s="96">
        <f t="shared" si="4"/>
        <v>5.9403445777819641E-2</v>
      </c>
      <c r="AP37" s="96">
        <f t="shared" si="5"/>
        <v>5.9407861549804153E-2</v>
      </c>
      <c r="AQ37" s="96">
        <f t="shared" si="6"/>
        <v>5.9403900741690219E-2</v>
      </c>
      <c r="AR37" s="96">
        <f t="shared" si="7"/>
        <v>5.9407914145159113E-2</v>
      </c>
    </row>
    <row r="38" spans="1:44" ht="15.75" x14ac:dyDescent="0.25">
      <c r="A38" s="14"/>
      <c r="B38" s="11">
        <v>31</v>
      </c>
      <c r="C38" s="161">
        <v>4064.2</v>
      </c>
      <c r="D38" s="161">
        <v>3452.7</v>
      </c>
      <c r="E38" s="161">
        <v>3643.1</v>
      </c>
      <c r="F38" s="161">
        <v>5127.7</v>
      </c>
      <c r="G38" s="161">
        <v>4116.8999999999996</v>
      </c>
      <c r="H38" s="161">
        <v>4677.55</v>
      </c>
      <c r="I38" s="161">
        <v>6782.4</v>
      </c>
      <c r="K38" s="11">
        <v>31</v>
      </c>
      <c r="L38" s="161">
        <v>3836.3</v>
      </c>
      <c r="M38" s="161">
        <v>3259.1</v>
      </c>
      <c r="N38" s="161">
        <v>3438.8</v>
      </c>
      <c r="O38" s="161">
        <v>4840.1499999999996</v>
      </c>
      <c r="P38" s="161">
        <v>3886.05</v>
      </c>
      <c r="Q38" s="161">
        <v>4415.25</v>
      </c>
      <c r="R38" s="161">
        <v>6402.1</v>
      </c>
      <c r="T38" s="93">
        <v>31</v>
      </c>
      <c r="U38" s="95">
        <v>2529.4499999999998</v>
      </c>
      <c r="V38" s="95">
        <v>2124.65</v>
      </c>
      <c r="W38" s="95">
        <v>2267.35</v>
      </c>
      <c r="X38" s="95">
        <v>3191.35</v>
      </c>
      <c r="Y38" s="95">
        <v>2562.3000000000002</v>
      </c>
      <c r="Z38" s="95">
        <v>2911.2</v>
      </c>
      <c r="AA38" s="95">
        <v>4221.3</v>
      </c>
      <c r="AB38" s="95"/>
      <c r="AC38" s="93">
        <v>31</v>
      </c>
      <c r="AD38" s="95">
        <v>2432.15</v>
      </c>
      <c r="AE38" s="95">
        <v>2042.9</v>
      </c>
      <c r="AF38" s="95">
        <v>2180.1</v>
      </c>
      <c r="AG38" s="95">
        <v>3068.6</v>
      </c>
      <c r="AH38" s="95">
        <v>2463.75</v>
      </c>
      <c r="AI38" s="95">
        <v>2799.2</v>
      </c>
      <c r="AJ38" s="95">
        <v>4058.9</v>
      </c>
      <c r="AL38" s="96">
        <f t="shared" si="1"/>
        <v>5.9406198681020594E-2</v>
      </c>
      <c r="AM38" s="96">
        <f t="shared" si="2"/>
        <v>5.9402902641833677E-2</v>
      </c>
      <c r="AN38" s="96">
        <f t="shared" si="3"/>
        <v>5.9410259392811415E-2</v>
      </c>
      <c r="AO38" s="96">
        <f t="shared" si="4"/>
        <v>5.9409315826988829E-2</v>
      </c>
      <c r="AP38" s="96">
        <f t="shared" si="5"/>
        <v>5.9404794071100442E-2</v>
      </c>
      <c r="AQ38" s="96">
        <f t="shared" si="6"/>
        <v>5.9407734556367275E-2</v>
      </c>
      <c r="AR38" s="96">
        <f t="shared" si="7"/>
        <v>5.9402383592883412E-2</v>
      </c>
    </row>
    <row r="39" spans="1:44" ht="15.75" x14ac:dyDescent="0.25">
      <c r="A39" s="14"/>
      <c r="B39" s="11">
        <v>32</v>
      </c>
      <c r="C39" s="161">
        <v>4138.95</v>
      </c>
      <c r="D39" s="161">
        <v>3482.95</v>
      </c>
      <c r="E39" s="161">
        <v>3679.8</v>
      </c>
      <c r="F39" s="161">
        <v>5210.3</v>
      </c>
      <c r="G39" s="161">
        <v>4140.8500000000004</v>
      </c>
      <c r="H39" s="161">
        <v>4729.6499999999996</v>
      </c>
      <c r="I39" s="161">
        <v>6919.45</v>
      </c>
      <c r="K39" s="11">
        <v>32</v>
      </c>
      <c r="L39" s="161">
        <v>3906.85</v>
      </c>
      <c r="M39" s="161">
        <v>3287.65</v>
      </c>
      <c r="N39" s="161">
        <v>3473.45</v>
      </c>
      <c r="O39" s="161">
        <v>4918.1499999999996</v>
      </c>
      <c r="P39" s="161">
        <v>3908.65</v>
      </c>
      <c r="Q39" s="161">
        <v>4464.45</v>
      </c>
      <c r="R39" s="161">
        <v>6531.45</v>
      </c>
      <c r="T39" s="93">
        <v>32</v>
      </c>
      <c r="U39" s="95">
        <v>2575.9499999999998</v>
      </c>
      <c r="V39" s="95">
        <v>2143.35</v>
      </c>
      <c r="W39" s="95">
        <v>2290.15</v>
      </c>
      <c r="X39" s="95">
        <v>3242.8</v>
      </c>
      <c r="Y39" s="95">
        <v>2577.1999999999998</v>
      </c>
      <c r="Z39" s="95">
        <v>2943.65</v>
      </c>
      <c r="AA39" s="95">
        <v>4306.55</v>
      </c>
      <c r="AB39" s="95"/>
      <c r="AC39" s="93">
        <v>32</v>
      </c>
      <c r="AD39" s="95">
        <v>2476.85</v>
      </c>
      <c r="AE39" s="95">
        <v>2060.9</v>
      </c>
      <c r="AF39" s="95">
        <v>2202.0500000000002</v>
      </c>
      <c r="AG39" s="95">
        <v>3118.05</v>
      </c>
      <c r="AH39" s="95">
        <v>2478.0500000000002</v>
      </c>
      <c r="AI39" s="95">
        <v>2830.4</v>
      </c>
      <c r="AJ39" s="95">
        <v>4140.8999999999996</v>
      </c>
      <c r="AL39" s="96">
        <f t="shared" si="1"/>
        <v>5.9408474858261728E-2</v>
      </c>
      <c r="AM39" s="96">
        <f t="shared" si="2"/>
        <v>5.9404133651696389E-2</v>
      </c>
      <c r="AN39" s="96">
        <f t="shared" si="3"/>
        <v>5.9407793404252285E-2</v>
      </c>
      <c r="AO39" s="96">
        <f t="shared" si="4"/>
        <v>5.9402417575714628E-2</v>
      </c>
      <c r="AP39" s="96">
        <f t="shared" si="5"/>
        <v>5.940670052319863E-2</v>
      </c>
      <c r="AQ39" s="96">
        <f t="shared" si="6"/>
        <v>5.9402613983805308E-2</v>
      </c>
      <c r="AR39" s="96">
        <f t="shared" si="7"/>
        <v>5.9404879467805705E-2</v>
      </c>
    </row>
    <row r="40" spans="1:44" ht="15.75" x14ac:dyDescent="0.25">
      <c r="A40" s="14"/>
      <c r="B40" s="11">
        <v>33</v>
      </c>
      <c r="C40" s="161">
        <v>4216.1000000000004</v>
      </c>
      <c r="D40" s="161">
        <v>3511.6</v>
      </c>
      <c r="E40" s="161">
        <v>3714.6</v>
      </c>
      <c r="F40" s="161">
        <v>5294.7</v>
      </c>
      <c r="G40" s="161">
        <v>4162.3999999999996</v>
      </c>
      <c r="H40" s="161">
        <v>4781.5</v>
      </c>
      <c r="I40" s="161">
        <v>7056.1</v>
      </c>
      <c r="K40" s="11">
        <v>33</v>
      </c>
      <c r="L40" s="161">
        <v>3979.7</v>
      </c>
      <c r="M40" s="161">
        <v>3314.7</v>
      </c>
      <c r="N40" s="161">
        <v>3506.3</v>
      </c>
      <c r="O40" s="161">
        <v>4997.8</v>
      </c>
      <c r="P40" s="161">
        <v>3929</v>
      </c>
      <c r="Q40" s="161">
        <v>4513.3999999999996</v>
      </c>
      <c r="R40" s="161">
        <v>6660.45</v>
      </c>
      <c r="T40" s="93">
        <v>33</v>
      </c>
      <c r="U40" s="95">
        <v>2624</v>
      </c>
      <c r="V40" s="95">
        <v>2160.9499999999998</v>
      </c>
      <c r="W40" s="95">
        <v>2311.85</v>
      </c>
      <c r="X40" s="95">
        <v>3295.35</v>
      </c>
      <c r="Y40" s="95">
        <v>2590.6</v>
      </c>
      <c r="Z40" s="95">
        <v>2975.95</v>
      </c>
      <c r="AA40" s="95">
        <v>4391.7</v>
      </c>
      <c r="AB40" s="95"/>
      <c r="AC40" s="93">
        <v>33</v>
      </c>
      <c r="AD40" s="95">
        <v>2523.0500000000002</v>
      </c>
      <c r="AE40" s="95">
        <v>2077.8000000000002</v>
      </c>
      <c r="AF40" s="95">
        <v>2222.9</v>
      </c>
      <c r="AG40" s="95">
        <v>3168.6</v>
      </c>
      <c r="AH40" s="95">
        <v>2490.9499999999998</v>
      </c>
      <c r="AI40" s="95">
        <v>2861.45</v>
      </c>
      <c r="AJ40" s="95">
        <v>4222.75</v>
      </c>
      <c r="AL40" s="96">
        <f t="shared" si="1"/>
        <v>5.9401462421790674E-2</v>
      </c>
      <c r="AM40" s="96">
        <f t="shared" si="2"/>
        <v>5.9402057501433125E-2</v>
      </c>
      <c r="AN40" s="96">
        <f t="shared" si="3"/>
        <v>5.9407352479821984E-2</v>
      </c>
      <c r="AO40" s="96">
        <f t="shared" si="4"/>
        <v>5.9406138701028288E-2</v>
      </c>
      <c r="AP40" s="96">
        <f t="shared" si="5"/>
        <v>5.9404428607788162E-2</v>
      </c>
      <c r="AQ40" s="96">
        <f t="shared" si="6"/>
        <v>5.9400895112332153E-2</v>
      </c>
      <c r="AR40" s="96">
        <f t="shared" si="7"/>
        <v>5.9402893197907147E-2</v>
      </c>
    </row>
    <row r="41" spans="1:44" ht="15.75" x14ac:dyDescent="0.25">
      <c r="A41" s="14"/>
      <c r="B41" s="11">
        <v>34</v>
      </c>
      <c r="C41" s="161">
        <v>4274.75</v>
      </c>
      <c r="D41" s="161">
        <v>3542.25</v>
      </c>
      <c r="E41" s="161">
        <v>3751.15</v>
      </c>
      <c r="F41" s="161">
        <v>5377.35</v>
      </c>
      <c r="G41" s="161">
        <v>4240.05</v>
      </c>
      <c r="H41" s="161">
        <v>4831.1000000000004</v>
      </c>
      <c r="I41" s="161">
        <v>7193.05</v>
      </c>
      <c r="K41" s="11">
        <v>34</v>
      </c>
      <c r="L41" s="161">
        <v>4035.05</v>
      </c>
      <c r="M41" s="161">
        <v>3343.6</v>
      </c>
      <c r="N41" s="161">
        <v>3540.8</v>
      </c>
      <c r="O41" s="161">
        <v>5075.8</v>
      </c>
      <c r="P41" s="161">
        <v>4002.3</v>
      </c>
      <c r="Q41" s="161">
        <v>4560.2</v>
      </c>
      <c r="R41" s="161">
        <v>6789.7</v>
      </c>
      <c r="T41" s="93">
        <v>34</v>
      </c>
      <c r="U41" s="95">
        <v>2660.5</v>
      </c>
      <c r="V41" s="95">
        <v>2179.85</v>
      </c>
      <c r="W41" s="95">
        <v>2334.65</v>
      </c>
      <c r="X41" s="95">
        <v>3346.8</v>
      </c>
      <c r="Y41" s="95">
        <v>2638.95</v>
      </c>
      <c r="Z41" s="95">
        <v>3006.8</v>
      </c>
      <c r="AA41" s="95">
        <v>4476.8999999999996</v>
      </c>
      <c r="AB41" s="95"/>
      <c r="AC41" s="93">
        <v>34</v>
      </c>
      <c r="AD41" s="95">
        <v>2558.15</v>
      </c>
      <c r="AE41" s="95">
        <v>2096</v>
      </c>
      <c r="AF41" s="95">
        <v>2244.85</v>
      </c>
      <c r="AG41" s="95">
        <v>3218.05</v>
      </c>
      <c r="AH41" s="95">
        <v>2537.4499999999998</v>
      </c>
      <c r="AI41" s="95">
        <v>2891.15</v>
      </c>
      <c r="AJ41" s="95">
        <v>4304.7</v>
      </c>
      <c r="AL41" s="96">
        <f t="shared" si="1"/>
        <v>5.9404468346117012E-2</v>
      </c>
      <c r="AM41" s="96">
        <f t="shared" si="2"/>
        <v>5.9412011006101162E-2</v>
      </c>
      <c r="AN41" s="96">
        <f t="shared" si="3"/>
        <v>5.9407478535923985E-2</v>
      </c>
      <c r="AO41" s="96">
        <f t="shared" si="4"/>
        <v>5.9409354190472552E-2</v>
      </c>
      <c r="AP41" s="96">
        <f t="shared" si="5"/>
        <v>5.940334307773032E-2</v>
      </c>
      <c r="AQ41" s="96">
        <f t="shared" si="6"/>
        <v>5.9405289241700077E-2</v>
      </c>
      <c r="AR41" s="96">
        <f t="shared" si="7"/>
        <v>5.9406159329572716E-2</v>
      </c>
    </row>
    <row r="42" spans="1:44" ht="15.75" x14ac:dyDescent="0.25">
      <c r="A42" s="14"/>
      <c r="B42" s="11">
        <v>35</v>
      </c>
      <c r="C42" s="161">
        <v>4333.45</v>
      </c>
      <c r="D42" s="161">
        <v>3570.75</v>
      </c>
      <c r="E42" s="161">
        <v>3786</v>
      </c>
      <c r="F42" s="161">
        <v>5459.9</v>
      </c>
      <c r="G42" s="161">
        <v>4262.1000000000004</v>
      </c>
      <c r="H42" s="161">
        <v>4883.3</v>
      </c>
      <c r="I42" s="161">
        <v>7329.9</v>
      </c>
      <c r="K42" s="11">
        <v>35</v>
      </c>
      <c r="L42" s="161">
        <v>4090.45</v>
      </c>
      <c r="M42" s="161">
        <v>3370.5</v>
      </c>
      <c r="N42" s="161">
        <v>3573.7</v>
      </c>
      <c r="O42" s="161">
        <v>5153.75</v>
      </c>
      <c r="P42" s="161">
        <v>4023.1</v>
      </c>
      <c r="Q42" s="161">
        <v>4609.45</v>
      </c>
      <c r="R42" s="161">
        <v>6918.9</v>
      </c>
      <c r="T42" s="93">
        <v>35</v>
      </c>
      <c r="U42" s="95">
        <v>2697.05</v>
      </c>
      <c r="V42" s="95">
        <v>2197.3000000000002</v>
      </c>
      <c r="W42" s="95">
        <v>2356.3000000000002</v>
      </c>
      <c r="X42" s="95">
        <v>3398.15</v>
      </c>
      <c r="Y42" s="95">
        <v>2652.65</v>
      </c>
      <c r="Z42" s="95">
        <v>3039.3</v>
      </c>
      <c r="AA42" s="95">
        <v>4562.1000000000004</v>
      </c>
      <c r="AB42" s="95"/>
      <c r="AC42" s="93">
        <v>35</v>
      </c>
      <c r="AD42" s="95">
        <v>2593.3000000000002</v>
      </c>
      <c r="AE42" s="95">
        <v>2112.75</v>
      </c>
      <c r="AF42" s="95">
        <v>2265.65</v>
      </c>
      <c r="AG42" s="95">
        <v>3267.45</v>
      </c>
      <c r="AH42" s="95">
        <v>2550.6</v>
      </c>
      <c r="AI42" s="95">
        <v>2922.4</v>
      </c>
      <c r="AJ42" s="95">
        <v>4386.6000000000004</v>
      </c>
      <c r="AL42" s="96">
        <f t="shared" si="1"/>
        <v>5.94066667481572E-2</v>
      </c>
      <c r="AM42" s="96">
        <f t="shared" si="2"/>
        <v>5.941255006675572E-2</v>
      </c>
      <c r="AN42" s="96">
        <f t="shared" si="3"/>
        <v>5.9406217645577408E-2</v>
      </c>
      <c r="AO42" s="96">
        <f t="shared" si="4"/>
        <v>5.9403347077370716E-2</v>
      </c>
      <c r="AP42" s="96">
        <f t="shared" si="5"/>
        <v>5.9406925008078426E-2</v>
      </c>
      <c r="AQ42" s="96">
        <f t="shared" si="6"/>
        <v>5.9410558743451025E-2</v>
      </c>
      <c r="AR42" s="96">
        <f t="shared" si="7"/>
        <v>5.9402506178727776E-2</v>
      </c>
    </row>
    <row r="43" spans="1:44" ht="15.75" x14ac:dyDescent="0.25">
      <c r="A43" s="14"/>
      <c r="B43" s="11">
        <v>40</v>
      </c>
      <c r="C43" s="161">
        <v>4588.3500000000004</v>
      </c>
      <c r="D43" s="161">
        <v>3651.7</v>
      </c>
      <c r="E43" s="161">
        <v>3941.5</v>
      </c>
      <c r="F43" s="161">
        <v>5822.2</v>
      </c>
      <c r="G43" s="161">
        <v>4376.3</v>
      </c>
      <c r="H43" s="161">
        <v>5004.45</v>
      </c>
      <c r="I43" s="161">
        <v>7927.1</v>
      </c>
      <c r="K43" s="11">
        <v>40</v>
      </c>
      <c r="L43" s="161">
        <v>4331.05</v>
      </c>
      <c r="M43" s="161">
        <v>3446.95</v>
      </c>
      <c r="N43" s="161">
        <v>3720.5</v>
      </c>
      <c r="O43" s="161">
        <v>5495.75</v>
      </c>
      <c r="P43" s="161">
        <v>4130.8999999999996</v>
      </c>
      <c r="Q43" s="161">
        <v>4723.8500000000004</v>
      </c>
      <c r="R43" s="161">
        <v>7482.6</v>
      </c>
      <c r="T43" s="93">
        <v>40</v>
      </c>
      <c r="U43" s="95">
        <v>2855.65</v>
      </c>
      <c r="V43" s="95">
        <v>2247.1999999999998</v>
      </c>
      <c r="W43" s="95">
        <v>2453.1</v>
      </c>
      <c r="X43" s="95">
        <v>3623.65</v>
      </c>
      <c r="Y43" s="95">
        <v>2723.7</v>
      </c>
      <c r="Z43" s="95">
        <v>3114.6</v>
      </c>
      <c r="AA43" s="95">
        <v>4933.7</v>
      </c>
      <c r="AB43" s="95"/>
      <c r="AC43" s="93">
        <v>40</v>
      </c>
      <c r="AD43" s="95">
        <v>2745.8</v>
      </c>
      <c r="AE43" s="95">
        <v>2160.75</v>
      </c>
      <c r="AF43" s="95">
        <v>2358.75</v>
      </c>
      <c r="AG43" s="95">
        <v>3484.25</v>
      </c>
      <c r="AH43" s="95">
        <v>2618.9</v>
      </c>
      <c r="AI43" s="95">
        <v>2994.8</v>
      </c>
      <c r="AJ43" s="95">
        <v>4743.8999999999996</v>
      </c>
      <c r="AL43" s="96">
        <f t="shared" si="1"/>
        <v>5.9408226642500228E-2</v>
      </c>
      <c r="AM43" s="96">
        <f t="shared" si="2"/>
        <v>5.9400339430510929E-2</v>
      </c>
      <c r="AN43" s="96">
        <f t="shared" si="3"/>
        <v>5.9400618196479016E-2</v>
      </c>
      <c r="AO43" s="96">
        <f t="shared" si="4"/>
        <v>5.940044579902648E-2</v>
      </c>
      <c r="AP43" s="96">
        <f t="shared" si="5"/>
        <v>5.9405940594059459E-2</v>
      </c>
      <c r="AQ43" s="96">
        <f t="shared" si="6"/>
        <v>5.9400700699641096E-2</v>
      </c>
      <c r="AR43" s="96">
        <f t="shared" si="7"/>
        <v>5.9404485072033886E-2</v>
      </c>
    </row>
    <row r="44" spans="1:44" ht="15.75" x14ac:dyDescent="0.25">
      <c r="A44" s="14"/>
      <c r="B44" s="11">
        <v>45</v>
      </c>
      <c r="C44" s="161">
        <v>4889</v>
      </c>
      <c r="D44" s="161">
        <v>3732.6</v>
      </c>
      <c r="E44" s="161">
        <v>4097.5</v>
      </c>
      <c r="F44" s="161">
        <v>6244.25</v>
      </c>
      <c r="G44" s="161">
        <v>4488.05</v>
      </c>
      <c r="H44" s="161">
        <v>5119.8500000000004</v>
      </c>
      <c r="I44" s="161">
        <v>8602.35</v>
      </c>
      <c r="K44" s="11">
        <v>45</v>
      </c>
      <c r="L44" s="161">
        <v>4614.8500000000004</v>
      </c>
      <c r="M44" s="161">
        <v>3523.3</v>
      </c>
      <c r="N44" s="161">
        <v>3867.75</v>
      </c>
      <c r="O44" s="161">
        <v>5894.1</v>
      </c>
      <c r="P44" s="161">
        <v>4236.3999999999996</v>
      </c>
      <c r="Q44" s="161">
        <v>4832.75</v>
      </c>
      <c r="R44" s="161">
        <v>8120</v>
      </c>
      <c r="T44" s="93">
        <v>45</v>
      </c>
      <c r="U44" s="95">
        <v>3042.8</v>
      </c>
      <c r="V44" s="95">
        <v>2296.9499999999998</v>
      </c>
      <c r="W44" s="95">
        <v>2550.1999999999998</v>
      </c>
      <c r="X44" s="95">
        <v>3886.35</v>
      </c>
      <c r="Y44" s="95">
        <v>2793.3</v>
      </c>
      <c r="Z44" s="95">
        <v>3186.45</v>
      </c>
      <c r="AA44" s="95">
        <v>5354.05</v>
      </c>
      <c r="AB44" s="95"/>
      <c r="AC44" s="93">
        <v>45</v>
      </c>
      <c r="AD44" s="95">
        <v>2925.75</v>
      </c>
      <c r="AE44" s="95">
        <v>2208.6</v>
      </c>
      <c r="AF44" s="95">
        <v>2452.1</v>
      </c>
      <c r="AG44" s="95">
        <v>3736.85</v>
      </c>
      <c r="AH44" s="95">
        <v>2685.85</v>
      </c>
      <c r="AI44" s="95">
        <v>3063.85</v>
      </c>
      <c r="AJ44" s="95">
        <v>5148.1000000000004</v>
      </c>
      <c r="AL44" s="96">
        <f t="shared" si="1"/>
        <v>5.9406047867211154E-2</v>
      </c>
      <c r="AM44" s="96">
        <f t="shared" si="2"/>
        <v>5.9404535520676482E-2</v>
      </c>
      <c r="AN44" s="96">
        <f t="shared" si="3"/>
        <v>5.940146079762143E-2</v>
      </c>
      <c r="AO44" s="96">
        <f t="shared" si="4"/>
        <v>5.9406864491610145E-2</v>
      </c>
      <c r="AP44" s="96">
        <f t="shared" si="5"/>
        <v>5.9401850627891717E-2</v>
      </c>
      <c r="AQ44" s="96">
        <f t="shared" si="6"/>
        <v>5.9407169830841822E-2</v>
      </c>
      <c r="AR44" s="96">
        <f t="shared" si="7"/>
        <v>5.9402709359605899E-2</v>
      </c>
    </row>
    <row r="45" spans="1:44" ht="15.75" x14ac:dyDescent="0.25">
      <c r="A45" s="14"/>
      <c r="B45" s="11">
        <v>50</v>
      </c>
      <c r="C45" s="161">
        <v>5189.7</v>
      </c>
      <c r="D45" s="161">
        <v>3864.75</v>
      </c>
      <c r="E45" s="161">
        <v>4253.3500000000004</v>
      </c>
      <c r="F45" s="161">
        <v>6664.4</v>
      </c>
      <c r="G45" s="161">
        <v>4556.3</v>
      </c>
      <c r="H45" s="161">
        <v>5168.1000000000004</v>
      </c>
      <c r="I45" s="161">
        <v>9275.6</v>
      </c>
      <c r="K45" s="11">
        <v>50</v>
      </c>
      <c r="L45" s="161">
        <v>4898.7</v>
      </c>
      <c r="M45" s="161">
        <v>3648.05</v>
      </c>
      <c r="N45" s="161">
        <v>4014.85</v>
      </c>
      <c r="O45" s="161">
        <v>6290.7</v>
      </c>
      <c r="P45" s="161">
        <v>4300.8</v>
      </c>
      <c r="Q45" s="161">
        <v>4878.3</v>
      </c>
      <c r="R45" s="161">
        <v>8755.5</v>
      </c>
      <c r="T45" s="93">
        <v>50</v>
      </c>
      <c r="U45" s="95">
        <v>3229.95</v>
      </c>
      <c r="V45" s="95">
        <v>2378.3000000000002</v>
      </c>
      <c r="W45" s="95">
        <v>2647.2</v>
      </c>
      <c r="X45" s="95">
        <v>4147.8500000000004</v>
      </c>
      <c r="Y45" s="95">
        <v>2835.7</v>
      </c>
      <c r="Z45" s="95">
        <v>3216.5</v>
      </c>
      <c r="AA45" s="95">
        <v>5773.05</v>
      </c>
      <c r="AB45" s="95"/>
      <c r="AC45" s="93">
        <v>50</v>
      </c>
      <c r="AD45" s="95">
        <v>3105.7</v>
      </c>
      <c r="AE45" s="95">
        <v>2286.8000000000002</v>
      </c>
      <c r="AF45" s="95">
        <v>2545.35</v>
      </c>
      <c r="AG45" s="95">
        <v>3988.3</v>
      </c>
      <c r="AH45" s="95">
        <v>2726.6</v>
      </c>
      <c r="AI45" s="95">
        <v>3092.75</v>
      </c>
      <c r="AJ45" s="95">
        <v>5551</v>
      </c>
      <c r="AL45" s="96">
        <f t="shared" si="1"/>
        <v>5.9403515218323211E-2</v>
      </c>
      <c r="AM45" s="96">
        <f t="shared" si="2"/>
        <v>5.9401598114060983E-2</v>
      </c>
      <c r="AN45" s="96">
        <f t="shared" si="3"/>
        <v>5.9404460938764947E-2</v>
      </c>
      <c r="AO45" s="96">
        <f t="shared" si="4"/>
        <v>5.9405153639499497E-2</v>
      </c>
      <c r="AP45" s="96">
        <f t="shared" si="5"/>
        <v>5.9407552083333259E-2</v>
      </c>
      <c r="AQ45" s="96">
        <f t="shared" si="6"/>
        <v>5.9405940594059459E-2</v>
      </c>
      <c r="AR45" s="96">
        <f t="shared" si="7"/>
        <v>5.940266118439852E-2</v>
      </c>
    </row>
    <row r="46" spans="1:44" ht="15.75" x14ac:dyDescent="0.25">
      <c r="A46" s="14"/>
      <c r="B46" s="11">
        <v>55</v>
      </c>
      <c r="C46" s="161">
        <v>5492.5</v>
      </c>
      <c r="D46" s="161">
        <v>3946.8</v>
      </c>
      <c r="E46" s="161">
        <v>4409.25</v>
      </c>
      <c r="F46" s="161">
        <v>7084.7</v>
      </c>
      <c r="G46" s="161">
        <v>4624.1000000000004</v>
      </c>
      <c r="H46" s="161">
        <v>5214.2</v>
      </c>
      <c r="I46" s="161">
        <v>9950.85</v>
      </c>
      <c r="K46" s="11">
        <v>55</v>
      </c>
      <c r="L46" s="161">
        <v>5184.5</v>
      </c>
      <c r="M46" s="161">
        <v>3725.5</v>
      </c>
      <c r="N46" s="161">
        <v>4162</v>
      </c>
      <c r="O46" s="161">
        <v>6687.45</v>
      </c>
      <c r="P46" s="161">
        <v>4364.8</v>
      </c>
      <c r="Q46" s="161">
        <v>4921.8</v>
      </c>
      <c r="R46" s="161">
        <v>9392.9</v>
      </c>
      <c r="T46" s="93">
        <v>55</v>
      </c>
      <c r="U46" s="95">
        <v>3418.45</v>
      </c>
      <c r="V46" s="95">
        <v>2428.8000000000002</v>
      </c>
      <c r="W46" s="95">
        <v>2744.2</v>
      </c>
      <c r="X46" s="95">
        <v>4409.3999999999996</v>
      </c>
      <c r="Y46" s="95">
        <v>2877.95</v>
      </c>
      <c r="Z46" s="95">
        <v>3245.2</v>
      </c>
      <c r="AA46" s="95">
        <v>6193.4</v>
      </c>
      <c r="AB46" s="95"/>
      <c r="AC46" s="93">
        <v>55</v>
      </c>
      <c r="AD46" s="95">
        <v>3286.95</v>
      </c>
      <c r="AE46" s="95">
        <v>2335.35</v>
      </c>
      <c r="AF46" s="95">
        <v>2638.65</v>
      </c>
      <c r="AG46" s="95">
        <v>4239.8</v>
      </c>
      <c r="AH46" s="95">
        <v>2767.25</v>
      </c>
      <c r="AI46" s="95">
        <v>3120.35</v>
      </c>
      <c r="AJ46" s="95">
        <v>5955.15</v>
      </c>
      <c r="AL46" s="96">
        <f t="shared" si="1"/>
        <v>5.9407850323078382E-2</v>
      </c>
      <c r="AM46" s="96">
        <f t="shared" si="2"/>
        <v>5.940142262783521E-2</v>
      </c>
      <c r="AN46" s="96">
        <f t="shared" si="3"/>
        <v>5.9406535319557863E-2</v>
      </c>
      <c r="AO46" s="96">
        <f t="shared" si="4"/>
        <v>5.9402313288323683E-2</v>
      </c>
      <c r="AP46" s="96">
        <f t="shared" si="5"/>
        <v>5.9407074780058799E-2</v>
      </c>
      <c r="AQ46" s="96">
        <f t="shared" si="6"/>
        <v>5.9409159250680466E-2</v>
      </c>
      <c r="AR46" s="96">
        <f t="shared" si="7"/>
        <v>5.9401249880228768E-2</v>
      </c>
    </row>
    <row r="47" spans="1:44" ht="15.75" x14ac:dyDescent="0.25">
      <c r="A47" s="14"/>
      <c r="B47" s="11">
        <v>60</v>
      </c>
      <c r="C47" s="161">
        <v>5793.25</v>
      </c>
      <c r="D47" s="161">
        <v>4028.9</v>
      </c>
      <c r="E47" s="161">
        <v>4626.25</v>
      </c>
      <c r="F47" s="161">
        <v>7506.65</v>
      </c>
      <c r="G47" s="161">
        <v>4692.1499999999996</v>
      </c>
      <c r="H47" s="161">
        <v>5262.35</v>
      </c>
      <c r="I47" s="161">
        <v>10625.8</v>
      </c>
      <c r="K47" s="11">
        <v>60</v>
      </c>
      <c r="L47" s="161">
        <v>5468.4</v>
      </c>
      <c r="M47" s="161">
        <v>3803</v>
      </c>
      <c r="N47" s="161">
        <v>4366.8500000000004</v>
      </c>
      <c r="O47" s="161">
        <v>7085.75</v>
      </c>
      <c r="P47" s="161">
        <v>4429.05</v>
      </c>
      <c r="Q47" s="161">
        <v>4967.25</v>
      </c>
      <c r="R47" s="161">
        <v>10030</v>
      </c>
      <c r="T47" s="93">
        <v>60</v>
      </c>
      <c r="U47" s="95">
        <v>3605.6</v>
      </c>
      <c r="V47" s="95">
        <v>2479.3000000000002</v>
      </c>
      <c r="W47" s="95">
        <v>2879.3</v>
      </c>
      <c r="X47" s="95">
        <v>4672.1499999999996</v>
      </c>
      <c r="Y47" s="95">
        <v>2920.3</v>
      </c>
      <c r="Z47" s="95">
        <v>3275.2</v>
      </c>
      <c r="AA47" s="95">
        <v>6613.5</v>
      </c>
      <c r="AB47" s="95"/>
      <c r="AC47" s="93">
        <v>60</v>
      </c>
      <c r="AD47" s="95">
        <v>3466.9</v>
      </c>
      <c r="AE47" s="95">
        <v>2383.9</v>
      </c>
      <c r="AF47" s="95">
        <v>2768.55</v>
      </c>
      <c r="AG47" s="95">
        <v>4492.45</v>
      </c>
      <c r="AH47" s="95">
        <v>2807.95</v>
      </c>
      <c r="AI47" s="95">
        <v>3149.2</v>
      </c>
      <c r="AJ47" s="95">
        <v>6359.1</v>
      </c>
      <c r="AL47" s="96">
        <f t="shared" si="1"/>
        <v>5.940494477360847E-2</v>
      </c>
      <c r="AM47" s="96">
        <f t="shared" si="2"/>
        <v>5.9400473310544433E-2</v>
      </c>
      <c r="AN47" s="96">
        <f t="shared" si="3"/>
        <v>5.9402086171954416E-2</v>
      </c>
      <c r="AO47" s="96">
        <f t="shared" si="4"/>
        <v>5.9400910277670027E-2</v>
      </c>
      <c r="AP47" s="96">
        <f t="shared" si="5"/>
        <v>5.940325803501878E-2</v>
      </c>
      <c r="AQ47" s="96">
        <f t="shared" si="6"/>
        <v>5.9409129800191307E-2</v>
      </c>
      <c r="AR47" s="96">
        <f t="shared" si="7"/>
        <v>5.9401794616151582E-2</v>
      </c>
    </row>
    <row r="48" spans="1:44" ht="15.75" x14ac:dyDescent="0.25">
      <c r="A48" s="14"/>
      <c r="B48" s="11">
        <v>65</v>
      </c>
      <c r="C48" s="161">
        <v>6094.05</v>
      </c>
      <c r="D48" s="161">
        <v>4119.8500000000004</v>
      </c>
      <c r="E48" s="161">
        <v>4784.05</v>
      </c>
      <c r="F48" s="161">
        <v>7927.1</v>
      </c>
      <c r="G48" s="161">
        <v>4735.95</v>
      </c>
      <c r="H48" s="161">
        <v>5308.35</v>
      </c>
      <c r="I48" s="161">
        <v>11301</v>
      </c>
      <c r="K48" s="11">
        <v>65</v>
      </c>
      <c r="L48" s="161">
        <v>5752.35</v>
      </c>
      <c r="M48" s="161">
        <v>3888.85</v>
      </c>
      <c r="N48" s="161">
        <v>4515.8</v>
      </c>
      <c r="O48" s="161">
        <v>7482.6</v>
      </c>
      <c r="P48" s="161">
        <v>4470.3999999999996</v>
      </c>
      <c r="Q48" s="161">
        <v>5010.7</v>
      </c>
      <c r="R48" s="161">
        <v>10667.35</v>
      </c>
      <c r="T48" s="93">
        <v>65</v>
      </c>
      <c r="U48" s="95">
        <v>3792.85</v>
      </c>
      <c r="V48" s="95">
        <v>2535.25</v>
      </c>
      <c r="W48" s="95">
        <v>2977.55</v>
      </c>
      <c r="X48" s="95">
        <v>4933.7</v>
      </c>
      <c r="Y48" s="95">
        <v>2947.55</v>
      </c>
      <c r="Z48" s="95">
        <v>3303.85</v>
      </c>
      <c r="AA48" s="95">
        <v>7033.7</v>
      </c>
      <c r="AB48" s="95"/>
      <c r="AC48" s="93">
        <v>65</v>
      </c>
      <c r="AD48" s="95">
        <v>3646.95</v>
      </c>
      <c r="AE48" s="95">
        <v>2437.6999999999998</v>
      </c>
      <c r="AF48" s="95">
        <v>2863</v>
      </c>
      <c r="AG48" s="95">
        <v>4743.8999999999996</v>
      </c>
      <c r="AH48" s="95">
        <v>2834.15</v>
      </c>
      <c r="AI48" s="95">
        <v>3176.75</v>
      </c>
      <c r="AJ48" s="95">
        <v>6763.15</v>
      </c>
      <c r="AL48" s="96">
        <f t="shared" si="1"/>
        <v>5.9401809695168062E-2</v>
      </c>
      <c r="AM48" s="96">
        <f t="shared" si="2"/>
        <v>5.9400594005940111E-2</v>
      </c>
      <c r="AN48" s="96">
        <f t="shared" si="3"/>
        <v>5.9402542185216456E-2</v>
      </c>
      <c r="AO48" s="96">
        <f t="shared" si="4"/>
        <v>5.9404485072033886E-2</v>
      </c>
      <c r="AP48" s="96">
        <f t="shared" si="5"/>
        <v>5.9401843235504792E-2</v>
      </c>
      <c r="AQ48" s="96">
        <f t="shared" si="6"/>
        <v>5.940287784141951E-2</v>
      </c>
      <c r="AR48" s="96">
        <f t="shared" si="7"/>
        <v>5.9400882130988375E-2</v>
      </c>
    </row>
    <row r="49" spans="1:44" ht="15.75" x14ac:dyDescent="0.25">
      <c r="A49" s="14"/>
      <c r="B49" s="11">
        <v>70</v>
      </c>
      <c r="C49" s="161">
        <v>6394.85</v>
      </c>
      <c r="D49" s="161">
        <v>4210.95</v>
      </c>
      <c r="E49" s="161">
        <v>4953.2</v>
      </c>
      <c r="F49" s="161">
        <v>8347.35</v>
      </c>
      <c r="G49" s="161">
        <v>4782</v>
      </c>
      <c r="H49" s="161">
        <v>5356.6</v>
      </c>
      <c r="I49" s="161">
        <v>11972.05</v>
      </c>
      <c r="K49" s="11">
        <v>70</v>
      </c>
      <c r="L49" s="161">
        <v>6036.25</v>
      </c>
      <c r="M49" s="161">
        <v>3974.8</v>
      </c>
      <c r="N49" s="161">
        <v>4675.45</v>
      </c>
      <c r="O49" s="161">
        <v>7879.3</v>
      </c>
      <c r="P49" s="161">
        <v>4513.8500000000004</v>
      </c>
      <c r="Q49" s="161">
        <v>5056.25</v>
      </c>
      <c r="R49" s="161">
        <v>11300.75</v>
      </c>
      <c r="T49" s="93">
        <v>70</v>
      </c>
      <c r="U49" s="95">
        <v>3980.1</v>
      </c>
      <c r="V49" s="95">
        <v>2591.3000000000002</v>
      </c>
      <c r="W49" s="95">
        <v>3082.8</v>
      </c>
      <c r="X49" s="95">
        <v>5195.3500000000004</v>
      </c>
      <c r="Y49" s="95">
        <v>2976.25</v>
      </c>
      <c r="Z49" s="95">
        <v>3333.85</v>
      </c>
      <c r="AA49" s="95">
        <v>7451.4</v>
      </c>
      <c r="AB49" s="95"/>
      <c r="AC49" s="93">
        <v>70</v>
      </c>
      <c r="AD49" s="95">
        <v>3827</v>
      </c>
      <c r="AE49" s="95">
        <v>2491.6</v>
      </c>
      <c r="AF49" s="95">
        <v>2964.2</v>
      </c>
      <c r="AG49" s="95">
        <v>4995.5</v>
      </c>
      <c r="AH49" s="95">
        <v>2861.75</v>
      </c>
      <c r="AI49" s="95">
        <v>3205.6</v>
      </c>
      <c r="AJ49" s="95">
        <v>7164.8</v>
      </c>
      <c r="AL49" s="96">
        <f t="shared" si="1"/>
        <v>5.9407744874715229E-2</v>
      </c>
      <c r="AM49" s="96">
        <f t="shared" si="2"/>
        <v>5.9411794304115917E-2</v>
      </c>
      <c r="AN49" s="96">
        <f t="shared" si="3"/>
        <v>5.9406046476809804E-2</v>
      </c>
      <c r="AO49" s="96">
        <f t="shared" si="4"/>
        <v>5.9402484992321591E-2</v>
      </c>
      <c r="AP49" s="96">
        <f t="shared" si="5"/>
        <v>5.9406050267510002E-2</v>
      </c>
      <c r="AQ49" s="96">
        <f t="shared" si="6"/>
        <v>5.9401730531520425E-2</v>
      </c>
      <c r="AR49" s="96">
        <f t="shared" si="7"/>
        <v>5.9403136959936154E-2</v>
      </c>
    </row>
    <row r="50" spans="1:44" s="5" customFormat="1" ht="15.75" x14ac:dyDescent="0.25">
      <c r="A50" s="15"/>
      <c r="B50" s="16">
        <v>75</v>
      </c>
      <c r="C50" s="161">
        <v>6824.25</v>
      </c>
      <c r="D50" s="161">
        <v>4301.75</v>
      </c>
      <c r="E50" s="161">
        <v>5104.3</v>
      </c>
      <c r="F50" s="161">
        <v>8907.85</v>
      </c>
      <c r="G50" s="161">
        <v>4825.75</v>
      </c>
      <c r="H50" s="161">
        <v>5424.4</v>
      </c>
      <c r="I50" s="161">
        <v>12775.85</v>
      </c>
      <c r="K50" s="16">
        <v>75</v>
      </c>
      <c r="L50" s="161">
        <v>6441.6</v>
      </c>
      <c r="M50" s="161">
        <v>4060.55</v>
      </c>
      <c r="N50" s="161">
        <v>4818.1000000000004</v>
      </c>
      <c r="O50" s="161">
        <v>8408.35</v>
      </c>
      <c r="P50" s="161">
        <v>4555.1499999999996</v>
      </c>
      <c r="Q50" s="161">
        <v>5120.25</v>
      </c>
      <c r="R50" s="161">
        <v>12059.5</v>
      </c>
      <c r="T50" s="98">
        <v>75</v>
      </c>
      <c r="U50" s="95">
        <v>4247.3</v>
      </c>
      <c r="V50" s="95">
        <v>2647.2</v>
      </c>
      <c r="W50" s="95">
        <v>3176.85</v>
      </c>
      <c r="X50" s="95">
        <v>5544.2</v>
      </c>
      <c r="Y50" s="95">
        <v>3003.5</v>
      </c>
      <c r="Z50" s="95">
        <v>3376.1</v>
      </c>
      <c r="AA50" s="95">
        <v>7951.7</v>
      </c>
      <c r="AB50" s="95"/>
      <c r="AC50" s="98">
        <v>75</v>
      </c>
      <c r="AD50" s="95">
        <v>4083.9</v>
      </c>
      <c r="AE50" s="95">
        <v>2545.35</v>
      </c>
      <c r="AF50" s="95">
        <v>3054.65</v>
      </c>
      <c r="AG50" s="95">
        <v>5330.95</v>
      </c>
      <c r="AH50" s="95">
        <v>2887.95</v>
      </c>
      <c r="AI50" s="95">
        <v>3246.25</v>
      </c>
      <c r="AJ50" s="95">
        <v>7645.85</v>
      </c>
      <c r="AL50" s="96">
        <f t="shared" si="1"/>
        <v>5.9402943368107142E-2</v>
      </c>
      <c r="AM50" s="96">
        <f t="shared" si="2"/>
        <v>5.9400820085948824E-2</v>
      </c>
      <c r="AN50" s="96">
        <f t="shared" si="3"/>
        <v>5.9401008696374102E-2</v>
      </c>
      <c r="AO50" s="96">
        <f t="shared" si="4"/>
        <v>5.9405234082786862E-2</v>
      </c>
      <c r="AP50" s="96">
        <f t="shared" si="5"/>
        <v>5.9405288519587707E-2</v>
      </c>
      <c r="AQ50" s="96">
        <f t="shared" si="6"/>
        <v>5.9401396416190577E-2</v>
      </c>
      <c r="AR50" s="96">
        <f t="shared" si="7"/>
        <v>5.9401301878187374E-2</v>
      </c>
    </row>
    <row r="51" spans="1:44" s="5" customFormat="1" ht="15.75" x14ac:dyDescent="0.25">
      <c r="A51" s="15"/>
      <c r="B51" s="16">
        <v>80</v>
      </c>
      <c r="C51" s="161">
        <v>7250</v>
      </c>
      <c r="D51" s="161">
        <v>4392.6499999999996</v>
      </c>
      <c r="E51" s="161">
        <v>5255.8</v>
      </c>
      <c r="F51" s="161">
        <v>9463.5</v>
      </c>
      <c r="G51" s="161">
        <v>4860.8999999999996</v>
      </c>
      <c r="H51" s="161">
        <v>5492.5</v>
      </c>
      <c r="I51" s="161">
        <v>13573.1</v>
      </c>
      <c r="K51" s="16">
        <v>80</v>
      </c>
      <c r="L51" s="161">
        <v>6843.45</v>
      </c>
      <c r="M51" s="161">
        <v>4146.3500000000004</v>
      </c>
      <c r="N51" s="161">
        <v>4961.1000000000004</v>
      </c>
      <c r="O51" s="161">
        <v>8932.85</v>
      </c>
      <c r="P51" s="161">
        <v>4588.3500000000004</v>
      </c>
      <c r="Q51" s="161">
        <v>5184.5</v>
      </c>
      <c r="R51" s="161">
        <v>12812.05</v>
      </c>
      <c r="T51" s="98">
        <v>80</v>
      </c>
      <c r="U51" s="95">
        <v>4512.3</v>
      </c>
      <c r="V51" s="95">
        <v>2703.15</v>
      </c>
      <c r="W51" s="95">
        <v>3271.1</v>
      </c>
      <c r="X51" s="95">
        <v>5890.05</v>
      </c>
      <c r="Y51" s="95">
        <v>3025.35</v>
      </c>
      <c r="Z51" s="95">
        <v>3418.45</v>
      </c>
      <c r="AA51" s="95">
        <v>8447.9</v>
      </c>
      <c r="AB51" s="95"/>
      <c r="AC51" s="98">
        <v>80</v>
      </c>
      <c r="AD51" s="95">
        <v>4338.75</v>
      </c>
      <c r="AE51" s="95">
        <v>2599.15</v>
      </c>
      <c r="AF51" s="95">
        <v>3145.25</v>
      </c>
      <c r="AG51" s="95">
        <v>5663.5</v>
      </c>
      <c r="AH51" s="95">
        <v>2908.95</v>
      </c>
      <c r="AI51" s="95">
        <v>3286.95</v>
      </c>
      <c r="AJ51" s="95">
        <v>8122.95</v>
      </c>
      <c r="AL51" s="96">
        <f t="shared" si="1"/>
        <v>5.9407170359979222E-2</v>
      </c>
      <c r="AM51" s="96">
        <f t="shared" si="2"/>
        <v>5.9401642408383193E-2</v>
      </c>
      <c r="AN51" s="96">
        <f t="shared" si="3"/>
        <v>5.9402148717018433E-2</v>
      </c>
      <c r="AO51" s="96">
        <f t="shared" si="4"/>
        <v>5.9404333443413782E-2</v>
      </c>
      <c r="AP51" s="96">
        <f t="shared" si="5"/>
        <v>5.9400438065971173E-2</v>
      </c>
      <c r="AQ51" s="96">
        <f t="shared" si="6"/>
        <v>5.9407850323078382E-2</v>
      </c>
      <c r="AR51" s="96">
        <f t="shared" si="7"/>
        <v>5.9401110673155344E-2</v>
      </c>
    </row>
    <row r="52" spans="1:44" s="5" customFormat="1" ht="15.75" x14ac:dyDescent="0.25">
      <c r="A52" s="15"/>
      <c r="B52" s="16">
        <v>85</v>
      </c>
      <c r="C52" s="161">
        <v>7672.3</v>
      </c>
      <c r="D52" s="161">
        <v>4536.7</v>
      </c>
      <c r="E52" s="161">
        <v>5406.95</v>
      </c>
      <c r="F52" s="161">
        <v>10014.9</v>
      </c>
      <c r="G52" s="161">
        <v>4893.7</v>
      </c>
      <c r="H52" s="161">
        <v>5560.6</v>
      </c>
      <c r="I52" s="161">
        <v>14363.65</v>
      </c>
      <c r="K52" s="16">
        <v>85</v>
      </c>
      <c r="L52" s="161">
        <v>7242.1</v>
      </c>
      <c r="M52" s="161">
        <v>4282.3</v>
      </c>
      <c r="N52" s="161">
        <v>5103.75</v>
      </c>
      <c r="O52" s="161">
        <v>9453.35</v>
      </c>
      <c r="P52" s="161">
        <v>4619.3</v>
      </c>
      <c r="Q52" s="161">
        <v>5248.8</v>
      </c>
      <c r="R52" s="161">
        <v>13558.25</v>
      </c>
      <c r="T52" s="98">
        <v>85</v>
      </c>
      <c r="U52" s="95">
        <v>4775.2</v>
      </c>
      <c r="V52" s="95">
        <v>2791.8</v>
      </c>
      <c r="W52" s="95">
        <v>3365.2</v>
      </c>
      <c r="X52" s="95">
        <v>6233.2</v>
      </c>
      <c r="Y52" s="95">
        <v>3045.7</v>
      </c>
      <c r="Z52" s="95">
        <v>3460.85</v>
      </c>
      <c r="AA52" s="95">
        <v>8939.9500000000007</v>
      </c>
      <c r="AB52" s="95"/>
      <c r="AC52" s="98">
        <v>85</v>
      </c>
      <c r="AD52" s="95">
        <v>4591.5</v>
      </c>
      <c r="AE52" s="95">
        <v>2684.4</v>
      </c>
      <c r="AF52" s="95">
        <v>3235.75</v>
      </c>
      <c r="AG52" s="95">
        <v>5993.45</v>
      </c>
      <c r="AH52" s="95">
        <v>2928.55</v>
      </c>
      <c r="AI52" s="95">
        <v>3327.7</v>
      </c>
      <c r="AJ52" s="95">
        <v>8596.1</v>
      </c>
      <c r="AL52" s="96">
        <f t="shared" si="1"/>
        <v>5.9402659449607098E-2</v>
      </c>
      <c r="AM52" s="96">
        <f t="shared" si="2"/>
        <v>5.9407327837843971E-2</v>
      </c>
      <c r="AN52" s="96">
        <f t="shared" si="3"/>
        <v>5.9407298554984056E-2</v>
      </c>
      <c r="AO52" s="96">
        <f t="shared" si="4"/>
        <v>5.9402222492555445E-2</v>
      </c>
      <c r="AP52" s="96">
        <f t="shared" si="5"/>
        <v>5.9402939839369617E-2</v>
      </c>
      <c r="AQ52" s="96">
        <f t="shared" si="6"/>
        <v>5.9404054260021377E-2</v>
      </c>
      <c r="AR52" s="96">
        <f t="shared" si="7"/>
        <v>5.9402946545461299E-2</v>
      </c>
    </row>
    <row r="53" spans="1:44" s="5" customFormat="1" ht="15.75" x14ac:dyDescent="0.25">
      <c r="A53" s="15"/>
      <c r="B53" s="16">
        <v>90</v>
      </c>
      <c r="C53" s="161">
        <v>8091.05</v>
      </c>
      <c r="D53" s="161">
        <v>4678.8500000000004</v>
      </c>
      <c r="E53" s="161">
        <v>5556.25</v>
      </c>
      <c r="F53" s="161">
        <v>10561.45</v>
      </c>
      <c r="G53" s="161">
        <v>4928.95</v>
      </c>
      <c r="H53" s="161">
        <v>5626.45</v>
      </c>
      <c r="I53" s="161">
        <v>15147.75</v>
      </c>
      <c r="K53" s="16">
        <v>90</v>
      </c>
      <c r="L53" s="161">
        <v>7637.35</v>
      </c>
      <c r="M53" s="161">
        <v>4416.5</v>
      </c>
      <c r="N53" s="161">
        <v>5244.7</v>
      </c>
      <c r="O53" s="161">
        <v>9969.25</v>
      </c>
      <c r="P53" s="161">
        <v>4652.55</v>
      </c>
      <c r="Q53" s="161">
        <v>5310.95</v>
      </c>
      <c r="R53" s="161">
        <v>14298.4</v>
      </c>
      <c r="T53" s="98">
        <v>90</v>
      </c>
      <c r="U53" s="95">
        <v>5035.8</v>
      </c>
      <c r="V53" s="95">
        <v>2879.3</v>
      </c>
      <c r="W53" s="95">
        <v>3458.15</v>
      </c>
      <c r="X53" s="95">
        <v>6573.4</v>
      </c>
      <c r="Y53" s="95">
        <v>3067.7</v>
      </c>
      <c r="Z53" s="95">
        <v>3501.8</v>
      </c>
      <c r="AA53" s="95">
        <v>9428</v>
      </c>
      <c r="AB53" s="95"/>
      <c r="AC53" s="98">
        <v>90</v>
      </c>
      <c r="AD53" s="95">
        <v>4842.1000000000004</v>
      </c>
      <c r="AE53" s="95">
        <v>2768.55</v>
      </c>
      <c r="AF53" s="95">
        <v>3325.1</v>
      </c>
      <c r="AG53" s="95">
        <v>6320.55</v>
      </c>
      <c r="AH53" s="95">
        <v>2949.7</v>
      </c>
      <c r="AI53" s="95">
        <v>3367.1</v>
      </c>
      <c r="AJ53" s="95">
        <v>9065.35</v>
      </c>
      <c r="AL53" s="96">
        <f t="shared" si="1"/>
        <v>5.9405422037748679E-2</v>
      </c>
      <c r="AM53" s="96">
        <f t="shared" si="2"/>
        <v>5.940224159402252E-2</v>
      </c>
      <c r="AN53" s="96">
        <f t="shared" si="3"/>
        <v>5.9402825709764073E-2</v>
      </c>
      <c r="AO53" s="96">
        <f t="shared" si="4"/>
        <v>5.9402663189307203E-2</v>
      </c>
      <c r="AP53" s="96">
        <f t="shared" si="5"/>
        <v>5.9408281480048508E-2</v>
      </c>
      <c r="AQ53" s="96">
        <f t="shared" si="6"/>
        <v>5.9405567742117693E-2</v>
      </c>
      <c r="AR53" s="96">
        <f t="shared" si="7"/>
        <v>5.9401751244894552E-2</v>
      </c>
    </row>
    <row r="54" spans="1:44" s="5" customFormat="1" ht="15.75" x14ac:dyDescent="0.25">
      <c r="A54" s="15"/>
      <c r="B54" s="16">
        <v>95</v>
      </c>
      <c r="C54" s="161">
        <v>8506.25</v>
      </c>
      <c r="D54" s="161">
        <v>4820.8999999999996</v>
      </c>
      <c r="E54" s="161">
        <v>5707.45</v>
      </c>
      <c r="F54" s="161">
        <v>11103.65</v>
      </c>
      <c r="G54" s="161">
        <v>4961.6000000000004</v>
      </c>
      <c r="H54" s="161">
        <v>5694.4</v>
      </c>
      <c r="I54" s="161">
        <v>15925.35</v>
      </c>
      <c r="K54" s="16">
        <v>95</v>
      </c>
      <c r="L54" s="161">
        <v>8029.3</v>
      </c>
      <c r="M54" s="161">
        <v>4550.55</v>
      </c>
      <c r="N54" s="161">
        <v>5387.4</v>
      </c>
      <c r="O54" s="161">
        <v>10481.049999999999</v>
      </c>
      <c r="P54" s="161">
        <v>4683.3999999999996</v>
      </c>
      <c r="Q54" s="161">
        <v>5375.1</v>
      </c>
      <c r="R54" s="161">
        <v>15032.4</v>
      </c>
      <c r="T54" s="98">
        <v>95</v>
      </c>
      <c r="U54" s="95">
        <v>5294.25</v>
      </c>
      <c r="V54" s="95">
        <v>2966.7</v>
      </c>
      <c r="W54" s="95">
        <v>3552.2</v>
      </c>
      <c r="X54" s="95">
        <v>6910.9</v>
      </c>
      <c r="Y54" s="95">
        <v>3088.05</v>
      </c>
      <c r="Z54" s="95">
        <v>3544.15</v>
      </c>
      <c r="AA54" s="95">
        <v>9911.9500000000007</v>
      </c>
      <c r="AB54" s="95"/>
      <c r="AC54" s="98">
        <v>95</v>
      </c>
      <c r="AD54" s="95">
        <v>5090.6000000000004</v>
      </c>
      <c r="AE54" s="95">
        <v>2852.55</v>
      </c>
      <c r="AF54" s="95">
        <v>3415.55</v>
      </c>
      <c r="AG54" s="95">
        <v>6645.05</v>
      </c>
      <c r="AH54" s="95">
        <v>2969.25</v>
      </c>
      <c r="AI54" s="95">
        <v>3407.8</v>
      </c>
      <c r="AJ54" s="95">
        <v>9530.7000000000007</v>
      </c>
      <c r="AL54" s="96">
        <f t="shared" si="1"/>
        <v>5.940119313016079E-2</v>
      </c>
      <c r="AM54" s="96">
        <f t="shared" si="2"/>
        <v>5.9410400940545616E-2</v>
      </c>
      <c r="AN54" s="96">
        <f t="shared" si="3"/>
        <v>5.9407135167242053E-2</v>
      </c>
      <c r="AO54" s="96">
        <f t="shared" si="4"/>
        <v>5.9402445365683842E-2</v>
      </c>
      <c r="AP54" s="96">
        <f t="shared" si="5"/>
        <v>5.9401289661357382E-2</v>
      </c>
      <c r="AQ54" s="96">
        <f t="shared" si="6"/>
        <v>5.9403545980539763E-2</v>
      </c>
      <c r="AR54" s="96">
        <f t="shared" si="7"/>
        <v>5.9401692344535961E-2</v>
      </c>
    </row>
    <row r="55" spans="1:44" s="5" customFormat="1" ht="15.75" x14ac:dyDescent="0.25">
      <c r="A55" s="15"/>
      <c r="B55" s="16">
        <v>100</v>
      </c>
      <c r="C55" s="161">
        <v>8918.25</v>
      </c>
      <c r="D55" s="161">
        <v>4960.55</v>
      </c>
      <c r="E55" s="161">
        <v>5858.7</v>
      </c>
      <c r="F55" s="161">
        <v>11641.1</v>
      </c>
      <c r="G55" s="161">
        <v>4996.8</v>
      </c>
      <c r="H55" s="161">
        <v>5762.35</v>
      </c>
      <c r="I55" s="161">
        <v>16696.5</v>
      </c>
      <c r="K55" s="16">
        <v>100</v>
      </c>
      <c r="L55" s="161">
        <v>8418.2000000000007</v>
      </c>
      <c r="M55" s="161">
        <v>4682.3999999999996</v>
      </c>
      <c r="N55" s="161">
        <v>5530.2</v>
      </c>
      <c r="O55" s="161">
        <v>10988.35</v>
      </c>
      <c r="P55" s="161">
        <v>4716.6000000000004</v>
      </c>
      <c r="Q55" s="161">
        <v>5439.25</v>
      </c>
      <c r="R55" s="161">
        <v>15760.3</v>
      </c>
      <c r="T55" s="98">
        <v>100</v>
      </c>
      <c r="U55" s="95">
        <v>5550.65</v>
      </c>
      <c r="V55" s="95">
        <v>3052.7</v>
      </c>
      <c r="W55" s="95">
        <v>3646.4</v>
      </c>
      <c r="X55" s="95">
        <v>7245.4</v>
      </c>
      <c r="Y55" s="95">
        <v>3109.95</v>
      </c>
      <c r="Z55" s="95">
        <v>3586.4</v>
      </c>
      <c r="AA55" s="95">
        <v>10391.85</v>
      </c>
      <c r="AB55" s="95"/>
      <c r="AC55" s="98">
        <v>100</v>
      </c>
      <c r="AD55" s="95">
        <v>5337.15</v>
      </c>
      <c r="AE55" s="95">
        <v>2935.25</v>
      </c>
      <c r="AF55" s="95">
        <v>3506.15</v>
      </c>
      <c r="AG55" s="95">
        <v>6966.7</v>
      </c>
      <c r="AH55" s="95">
        <v>2990.3</v>
      </c>
      <c r="AI55" s="95">
        <v>3448.45</v>
      </c>
      <c r="AJ55" s="95">
        <v>9992.15</v>
      </c>
      <c r="AL55" s="96">
        <f t="shared" si="1"/>
        <v>5.9401059608942486E-2</v>
      </c>
      <c r="AM55" s="96">
        <f t="shared" si="2"/>
        <v>5.9403297454297066E-2</v>
      </c>
      <c r="AN55" s="96">
        <f t="shared" si="3"/>
        <v>5.9401106650754043E-2</v>
      </c>
      <c r="AO55" s="96">
        <f t="shared" si="4"/>
        <v>5.9403823139961842E-2</v>
      </c>
      <c r="AP55" s="96">
        <f t="shared" si="5"/>
        <v>5.9407200101768254E-2</v>
      </c>
      <c r="AQ55" s="96">
        <f t="shared" si="6"/>
        <v>5.9401571907891748E-2</v>
      </c>
      <c r="AR55" s="96">
        <f t="shared" si="7"/>
        <v>5.9402422542718103E-2</v>
      </c>
    </row>
    <row r="56" spans="1:44" ht="15.75" x14ac:dyDescent="0.25">
      <c r="A56" s="14"/>
      <c r="B56" s="11" t="s">
        <v>103</v>
      </c>
      <c r="C56" s="161">
        <v>89.18</v>
      </c>
      <c r="D56" s="161">
        <v>49.6</v>
      </c>
      <c r="E56" s="161">
        <v>58.58</v>
      </c>
      <c r="F56" s="161">
        <v>116.41</v>
      </c>
      <c r="G56" s="161">
        <v>49.96</v>
      </c>
      <c r="H56" s="161">
        <v>57.62</v>
      </c>
      <c r="I56" s="161">
        <v>166.96</v>
      </c>
      <c r="K56" s="11" t="s">
        <v>103</v>
      </c>
      <c r="L56" s="161">
        <v>84.18</v>
      </c>
      <c r="M56" s="161">
        <v>46.82</v>
      </c>
      <c r="N56" s="161">
        <v>55.3</v>
      </c>
      <c r="O56" s="161">
        <v>109.88</v>
      </c>
      <c r="P56" s="161">
        <v>47.16</v>
      </c>
      <c r="Q56" s="161">
        <v>54.39</v>
      </c>
      <c r="R56" s="161">
        <v>157.6</v>
      </c>
      <c r="T56" s="93" t="s">
        <v>103</v>
      </c>
      <c r="U56" s="95">
        <v>55.5</v>
      </c>
      <c r="V56" s="95">
        <v>30.52</v>
      </c>
      <c r="W56" s="95">
        <v>36.46</v>
      </c>
      <c r="X56" s="95">
        <v>72.45</v>
      </c>
      <c r="Y56" s="95">
        <v>31.09</v>
      </c>
      <c r="Z56" s="95">
        <v>35.86</v>
      </c>
      <c r="AA56" s="95">
        <v>103.91</v>
      </c>
      <c r="AB56" s="95"/>
      <c r="AC56" s="93" t="s">
        <v>103</v>
      </c>
      <c r="AD56" s="95">
        <v>53.37</v>
      </c>
      <c r="AE56" s="95">
        <v>29.35</v>
      </c>
      <c r="AF56" s="95">
        <v>35.06</v>
      </c>
      <c r="AG56" s="95">
        <v>69.66</v>
      </c>
      <c r="AH56" s="95">
        <v>29.9</v>
      </c>
      <c r="AI56" s="95">
        <v>34.479999999999997</v>
      </c>
      <c r="AJ56" s="95">
        <v>99.92</v>
      </c>
      <c r="AL56" s="96">
        <f t="shared" si="1"/>
        <v>5.939653124257549E-2</v>
      </c>
      <c r="AM56" s="96">
        <f t="shared" si="2"/>
        <v>5.9376334899615468E-2</v>
      </c>
      <c r="AN56" s="96">
        <f t="shared" si="3"/>
        <v>5.9312839059674438E-2</v>
      </c>
      <c r="AO56" s="96">
        <f t="shared" si="4"/>
        <v>5.9428467419002651E-2</v>
      </c>
      <c r="AP56" s="96">
        <f t="shared" si="5"/>
        <v>5.9372349448685524E-2</v>
      </c>
      <c r="AQ56" s="96">
        <f t="shared" si="6"/>
        <v>5.9385916528773564E-2</v>
      </c>
      <c r="AR56" s="96">
        <f t="shared" si="7"/>
        <v>5.9390862944162626E-2</v>
      </c>
    </row>
    <row r="57" spans="1:44" ht="15.75" x14ac:dyDescent="0.25">
      <c r="A57" s="14"/>
      <c r="B57" s="11" t="s">
        <v>61</v>
      </c>
      <c r="C57" s="161">
        <v>8918.25</v>
      </c>
      <c r="D57" s="161">
        <v>4960.55</v>
      </c>
      <c r="E57" s="161">
        <v>5858.7</v>
      </c>
      <c r="F57" s="161">
        <v>11641.1</v>
      </c>
      <c r="G57" s="161">
        <v>4996.8</v>
      </c>
      <c r="H57" s="161">
        <v>5762.35</v>
      </c>
      <c r="I57" s="161">
        <v>16696.5</v>
      </c>
      <c r="K57" s="11" t="s">
        <v>61</v>
      </c>
      <c r="L57" s="161">
        <v>8418.2000000000007</v>
      </c>
      <c r="M57" s="161">
        <v>4682.3999999999996</v>
      </c>
      <c r="N57" s="161">
        <v>5530.2</v>
      </c>
      <c r="O57" s="161">
        <v>10988.35</v>
      </c>
      <c r="P57" s="161">
        <v>4716.6000000000004</v>
      </c>
      <c r="Q57" s="161">
        <v>5439.25</v>
      </c>
      <c r="R57" s="161">
        <v>15760.3</v>
      </c>
      <c r="T57" s="93" t="s">
        <v>61</v>
      </c>
      <c r="U57" s="95">
        <v>5550.65</v>
      </c>
      <c r="V57" s="95">
        <v>3052.7</v>
      </c>
      <c r="W57" s="95">
        <v>3646.4</v>
      </c>
      <c r="X57" s="95">
        <v>7245.4</v>
      </c>
      <c r="Y57" s="95">
        <v>3109.95</v>
      </c>
      <c r="Z57" s="95">
        <v>3586.4</v>
      </c>
      <c r="AA57" s="95">
        <v>10391.85</v>
      </c>
      <c r="AB57" s="95"/>
      <c r="AC57" s="93" t="s">
        <v>61</v>
      </c>
      <c r="AD57" s="95">
        <v>5337.15</v>
      </c>
      <c r="AE57" s="95">
        <v>2935.25</v>
      </c>
      <c r="AF57" s="95">
        <v>3506.15</v>
      </c>
      <c r="AG57" s="95">
        <v>6966.7</v>
      </c>
      <c r="AH57" s="95">
        <v>2990.3</v>
      </c>
      <c r="AI57" s="95">
        <v>3448.45</v>
      </c>
      <c r="AJ57" s="95">
        <v>9992.15</v>
      </c>
      <c r="AL57" s="96">
        <f t="shared" si="1"/>
        <v>5.9401059608942486E-2</v>
      </c>
      <c r="AM57" s="96">
        <f t="shared" si="2"/>
        <v>5.9403297454297066E-2</v>
      </c>
      <c r="AN57" s="96">
        <f t="shared" si="3"/>
        <v>5.9401106650754043E-2</v>
      </c>
      <c r="AO57" s="96">
        <f t="shared" si="4"/>
        <v>5.9403823139961842E-2</v>
      </c>
      <c r="AP57" s="96">
        <f t="shared" si="5"/>
        <v>5.9407200101768254E-2</v>
      </c>
      <c r="AQ57" s="96">
        <f t="shared" si="6"/>
        <v>5.9401571907891748E-2</v>
      </c>
      <c r="AR57" s="96">
        <f t="shared" si="7"/>
        <v>5.9402422542718103E-2</v>
      </c>
    </row>
    <row r="58" spans="1:44" x14ac:dyDescent="0.2">
      <c r="A58" s="2"/>
      <c r="B58" s="2"/>
      <c r="C58" s="2"/>
      <c r="D58" s="2"/>
      <c r="E58" s="2"/>
      <c r="K58" s="2"/>
      <c r="L58" s="2"/>
      <c r="M58" s="2"/>
      <c r="N58" s="2"/>
    </row>
    <row r="59" spans="1:44" x14ac:dyDescent="0.2">
      <c r="A59" s="2"/>
      <c r="B59" s="2"/>
      <c r="C59" s="2"/>
      <c r="D59" s="2"/>
      <c r="E59" s="2"/>
      <c r="K59" s="2"/>
      <c r="L59" s="2"/>
      <c r="M59" s="2"/>
      <c r="N59" s="2"/>
    </row>
    <row r="60" spans="1:44" x14ac:dyDescent="0.2">
      <c r="A60" s="2"/>
      <c r="B60" s="2"/>
      <c r="C60" s="2"/>
      <c r="D60" s="2"/>
      <c r="E60" s="2"/>
      <c r="K60" s="2"/>
      <c r="L60" s="2"/>
      <c r="M60" s="2"/>
      <c r="N60" s="2"/>
    </row>
    <row r="61" spans="1:44" x14ac:dyDescent="0.2">
      <c r="A61" s="2"/>
      <c r="B61" s="2"/>
      <c r="C61" s="2"/>
      <c r="D61" s="2"/>
      <c r="E61" s="2"/>
      <c r="K61" s="2"/>
      <c r="L61" s="2"/>
      <c r="M61" s="2"/>
      <c r="N61" s="2"/>
    </row>
    <row r="62" spans="1:44" x14ac:dyDescent="0.2">
      <c r="A62" s="2"/>
      <c r="B62" s="2"/>
      <c r="C62" s="2"/>
      <c r="D62" s="2"/>
      <c r="E62" s="2"/>
      <c r="K62" s="2"/>
      <c r="L62" s="2"/>
      <c r="M62" s="2"/>
      <c r="N62" s="2"/>
    </row>
    <row r="63" spans="1:44" x14ac:dyDescent="0.2">
      <c r="A63" s="2"/>
      <c r="B63" s="2"/>
      <c r="C63" s="2"/>
      <c r="D63" s="2"/>
      <c r="E63" s="2"/>
      <c r="K63" s="2"/>
      <c r="L63" s="2"/>
      <c r="M63" s="2"/>
      <c r="N63" s="2"/>
    </row>
    <row r="64" spans="1:44" x14ac:dyDescent="0.2">
      <c r="A64" s="2"/>
      <c r="B64" s="2"/>
      <c r="C64" s="2"/>
      <c r="D64" s="2"/>
      <c r="E64" s="2"/>
      <c r="K64" s="2"/>
      <c r="L64" s="2"/>
      <c r="M64" s="2"/>
      <c r="N64" s="2"/>
    </row>
    <row r="65" spans="1:14" x14ac:dyDescent="0.2">
      <c r="A65" s="2"/>
      <c r="B65" s="2"/>
      <c r="C65" s="2"/>
      <c r="D65" s="2"/>
      <c r="E65" s="2"/>
      <c r="K65" s="2"/>
      <c r="L65" s="2"/>
      <c r="M65" s="2"/>
      <c r="N65" s="2"/>
    </row>
    <row r="66" spans="1:14" x14ac:dyDescent="0.2">
      <c r="A66" s="2"/>
      <c r="B66" s="2"/>
      <c r="C66" s="2"/>
      <c r="D66" s="2"/>
      <c r="E66" s="2"/>
      <c r="K66" s="2"/>
      <c r="L66" s="2"/>
      <c r="M66" s="2"/>
      <c r="N66" s="2"/>
    </row>
    <row r="67" spans="1:14" x14ac:dyDescent="0.2">
      <c r="A67" s="2"/>
      <c r="B67" s="2"/>
      <c r="C67" s="2"/>
      <c r="D67" s="2"/>
      <c r="E67" s="2"/>
      <c r="K67" s="2"/>
      <c r="L67" s="2"/>
      <c r="M67" s="2"/>
      <c r="N67" s="2"/>
    </row>
    <row r="68" spans="1:14" x14ac:dyDescent="0.2">
      <c r="A68" s="2"/>
      <c r="B68" s="2"/>
      <c r="C68" s="2"/>
      <c r="D68" s="2"/>
      <c r="E68" s="2"/>
      <c r="K68" s="2"/>
      <c r="L68" s="2"/>
      <c r="M68" s="2"/>
      <c r="N68" s="2"/>
    </row>
    <row r="69" spans="1:14" x14ac:dyDescent="0.2">
      <c r="A69" s="2"/>
      <c r="B69" s="2"/>
      <c r="C69" s="2"/>
      <c r="D69" s="2"/>
      <c r="E69" s="2"/>
      <c r="K69" s="2"/>
      <c r="L69" s="2"/>
      <c r="M69" s="2"/>
      <c r="N69" s="2"/>
    </row>
    <row r="70" spans="1:14" x14ac:dyDescent="0.2">
      <c r="A70" s="2"/>
      <c r="B70" s="2"/>
      <c r="C70" s="2"/>
      <c r="D70" s="2"/>
      <c r="E70" s="2"/>
      <c r="K70" s="2"/>
      <c r="L70" s="2"/>
      <c r="M70" s="2"/>
      <c r="N70" s="2"/>
    </row>
    <row r="71" spans="1:14" x14ac:dyDescent="0.2">
      <c r="A71" s="2"/>
      <c r="B71" s="2"/>
      <c r="C71" s="2"/>
      <c r="D71" s="2"/>
      <c r="E71" s="2"/>
      <c r="K71" s="2"/>
      <c r="L71" s="2"/>
      <c r="M71" s="2"/>
      <c r="N71" s="2"/>
    </row>
    <row r="72" spans="1:14" x14ac:dyDescent="0.2">
      <c r="A72" s="2"/>
      <c r="B72" s="2"/>
      <c r="C72" s="2"/>
      <c r="D72" s="2"/>
      <c r="E72" s="2"/>
      <c r="K72" s="2"/>
      <c r="L72" s="2"/>
      <c r="M72" s="2"/>
      <c r="N72" s="2"/>
    </row>
    <row r="73" spans="1:14" x14ac:dyDescent="0.2">
      <c r="A73" s="2"/>
      <c r="B73" s="2"/>
      <c r="C73" s="2"/>
      <c r="D73" s="2"/>
      <c r="E73" s="2"/>
      <c r="K73" s="2"/>
      <c r="L73" s="2"/>
      <c r="M73" s="2"/>
      <c r="N73" s="2"/>
    </row>
    <row r="74" spans="1:14" x14ac:dyDescent="0.2">
      <c r="A74" s="2"/>
      <c r="B74" s="2"/>
      <c r="C74" s="2"/>
      <c r="D74" s="2"/>
      <c r="E74" s="2"/>
      <c r="K74" s="2"/>
      <c r="L74" s="2"/>
      <c r="M74" s="2"/>
      <c r="N74" s="2"/>
    </row>
    <row r="75" spans="1:14" x14ac:dyDescent="0.2">
      <c r="A75" s="2"/>
      <c r="B75" s="2"/>
      <c r="C75" s="2"/>
      <c r="D75" s="2"/>
      <c r="E75" s="2"/>
      <c r="K75" s="2"/>
      <c r="L75" s="2"/>
      <c r="M75" s="2"/>
      <c r="N75" s="2"/>
    </row>
    <row r="76" spans="1:14" x14ac:dyDescent="0.2">
      <c r="A76" s="2"/>
      <c r="B76" s="2"/>
      <c r="C76" s="2"/>
      <c r="D76" s="2"/>
      <c r="E76" s="2"/>
      <c r="K76" s="2"/>
      <c r="L76" s="2"/>
      <c r="M76" s="2"/>
      <c r="N76" s="2"/>
    </row>
    <row r="77" spans="1:14" x14ac:dyDescent="0.2">
      <c r="A77" s="2"/>
      <c r="B77" s="2"/>
      <c r="C77" s="2"/>
      <c r="D77" s="2"/>
      <c r="E77" s="2"/>
      <c r="K77" s="2"/>
      <c r="L77" s="2"/>
      <c r="M77" s="2"/>
      <c r="N77" s="2"/>
    </row>
    <row r="78" spans="1:14" x14ac:dyDescent="0.2">
      <c r="A78" s="2"/>
      <c r="B78" s="2"/>
      <c r="C78" s="2"/>
      <c r="D78" s="2"/>
      <c r="E78" s="2"/>
      <c r="K78" s="2"/>
      <c r="L78" s="2"/>
      <c r="M78" s="2"/>
      <c r="N78" s="2"/>
    </row>
    <row r="79" spans="1:14" x14ac:dyDescent="0.2">
      <c r="A79" s="2"/>
      <c r="B79" s="2"/>
      <c r="C79" s="2"/>
      <c r="D79" s="2"/>
      <c r="E79" s="2"/>
      <c r="K79" s="2"/>
      <c r="L79" s="2"/>
      <c r="M79" s="2"/>
      <c r="N79" s="2"/>
    </row>
    <row r="80" spans="1:14" x14ac:dyDescent="0.2">
      <c r="A80" s="2"/>
      <c r="B80" s="2"/>
      <c r="C80" s="2"/>
      <c r="D80" s="2"/>
      <c r="E80" s="2"/>
      <c r="K80" s="2"/>
      <c r="L80" s="2"/>
      <c r="M80" s="2"/>
      <c r="N80" s="2"/>
    </row>
    <row r="81" spans="1:14" x14ac:dyDescent="0.2">
      <c r="A81" s="2"/>
      <c r="B81" s="2"/>
      <c r="C81" s="2"/>
      <c r="D81" s="2"/>
      <c r="E81" s="2"/>
      <c r="K81" s="2"/>
      <c r="L81" s="2"/>
      <c r="M81" s="2"/>
      <c r="N81" s="2"/>
    </row>
    <row r="82" spans="1:14" x14ac:dyDescent="0.2">
      <c r="A82" s="2"/>
      <c r="B82" s="2"/>
      <c r="C82" s="2"/>
      <c r="D82" s="2"/>
      <c r="E82" s="2"/>
      <c r="K82" s="2"/>
      <c r="L82" s="2"/>
      <c r="M82" s="2"/>
      <c r="N82" s="2"/>
    </row>
    <row r="83" spans="1:14" x14ac:dyDescent="0.2">
      <c r="A83" s="2"/>
      <c r="B83" s="2"/>
      <c r="C83" s="2"/>
      <c r="D83" s="2"/>
      <c r="E83" s="2"/>
      <c r="K83" s="2"/>
      <c r="L83" s="2"/>
      <c r="M83" s="2"/>
      <c r="N83" s="2"/>
    </row>
    <row r="84" spans="1:14" x14ac:dyDescent="0.2">
      <c r="A84" s="2"/>
      <c r="B84" s="2"/>
      <c r="C84" s="2"/>
      <c r="D84" s="2"/>
      <c r="E84" s="2"/>
      <c r="K84" s="2"/>
      <c r="L84" s="2"/>
      <c r="M84" s="2"/>
      <c r="N84" s="2"/>
    </row>
    <row r="85" spans="1:14" x14ac:dyDescent="0.2">
      <c r="A85" s="2"/>
      <c r="B85" s="2"/>
      <c r="C85" s="2"/>
      <c r="D85" s="2"/>
      <c r="E85" s="2"/>
      <c r="K85" s="2"/>
      <c r="L85" s="2"/>
      <c r="M85" s="2"/>
      <c r="N85" s="2"/>
    </row>
    <row r="86" spans="1:14" x14ac:dyDescent="0.2">
      <c r="A86" s="2"/>
      <c r="B86" s="2"/>
      <c r="C86" s="2"/>
      <c r="D86" s="2"/>
      <c r="E86" s="2"/>
      <c r="K86" s="2"/>
      <c r="L86" s="2"/>
      <c r="M86" s="2"/>
      <c r="N86" s="2"/>
    </row>
    <row r="87" spans="1:14" x14ac:dyDescent="0.2">
      <c r="A87" s="2"/>
      <c r="B87" s="2"/>
      <c r="C87" s="2"/>
      <c r="D87" s="2"/>
      <c r="E87" s="2"/>
      <c r="K87" s="2"/>
      <c r="L87" s="2"/>
      <c r="M87" s="2"/>
      <c r="N87" s="2"/>
    </row>
    <row r="88" spans="1:14" x14ac:dyDescent="0.2">
      <c r="A88" s="2"/>
      <c r="B88" s="2"/>
      <c r="C88" s="2"/>
      <c r="D88" s="2"/>
      <c r="E88" s="2"/>
      <c r="K88" s="2"/>
      <c r="L88" s="2"/>
      <c r="M88" s="2"/>
      <c r="N88" s="2"/>
    </row>
    <row r="89" spans="1:14" x14ac:dyDescent="0.2">
      <c r="A89" s="2"/>
      <c r="B89" s="2"/>
      <c r="C89" s="2"/>
      <c r="D89" s="2"/>
      <c r="E89" s="2"/>
      <c r="K89" s="2"/>
      <c r="L89" s="2"/>
      <c r="M89" s="2"/>
      <c r="N89" s="2"/>
    </row>
    <row r="90" spans="1:14" x14ac:dyDescent="0.2">
      <c r="A90" s="2"/>
      <c r="B90" s="2"/>
      <c r="C90" s="2"/>
      <c r="D90" s="2"/>
      <c r="E90" s="2"/>
      <c r="K90" s="2"/>
      <c r="L90" s="2"/>
      <c r="M90" s="2"/>
      <c r="N90" s="2"/>
    </row>
    <row r="91" spans="1:14" x14ac:dyDescent="0.2">
      <c r="A91" s="2"/>
      <c r="B91" s="2"/>
      <c r="C91" s="2"/>
      <c r="D91" s="2"/>
      <c r="E91" s="2"/>
      <c r="K91" s="2"/>
      <c r="L91" s="2"/>
      <c r="M91" s="2"/>
      <c r="N91" s="2"/>
    </row>
    <row r="92" spans="1:14" x14ac:dyDescent="0.2">
      <c r="A92" s="2"/>
      <c r="B92" s="2"/>
      <c r="C92" s="2"/>
      <c r="D92" s="2"/>
      <c r="E92" s="2"/>
      <c r="K92" s="2"/>
      <c r="L92" s="2"/>
      <c r="M92" s="2"/>
      <c r="N92" s="2"/>
    </row>
    <row r="93" spans="1:14" x14ac:dyDescent="0.2">
      <c r="A93" s="2"/>
      <c r="B93" s="2"/>
      <c r="C93" s="2"/>
      <c r="D93" s="2"/>
      <c r="E93" s="2"/>
      <c r="K93" s="2"/>
      <c r="L93" s="2"/>
      <c r="M93" s="2"/>
      <c r="N93" s="2"/>
    </row>
    <row r="94" spans="1:14" x14ac:dyDescent="0.2">
      <c r="A94" s="2"/>
      <c r="B94" s="2"/>
      <c r="C94" s="2"/>
      <c r="D94" s="2"/>
      <c r="E94" s="2"/>
      <c r="K94" s="2"/>
      <c r="L94" s="2"/>
      <c r="M94" s="2"/>
      <c r="N94" s="2"/>
    </row>
    <row r="95" spans="1:14" x14ac:dyDescent="0.2">
      <c r="A95" s="2"/>
      <c r="B95" s="2"/>
      <c r="C95" s="2"/>
      <c r="D95" s="2"/>
      <c r="E95" s="2"/>
      <c r="K95" s="2"/>
      <c r="L95" s="2"/>
      <c r="M95" s="2"/>
      <c r="N95" s="2"/>
    </row>
    <row r="96" spans="1:14" x14ac:dyDescent="0.2">
      <c r="A96" s="2"/>
      <c r="B96" s="2"/>
      <c r="C96" s="2"/>
      <c r="D96" s="2"/>
      <c r="E96" s="2"/>
      <c r="K96" s="2"/>
      <c r="L96" s="2"/>
      <c r="M96" s="2"/>
      <c r="N96" s="2"/>
    </row>
    <row r="97" spans="1:14" x14ac:dyDescent="0.2">
      <c r="A97" s="2"/>
      <c r="B97" s="2"/>
      <c r="C97" s="2"/>
      <c r="D97" s="2"/>
      <c r="E97" s="2"/>
      <c r="K97" s="2"/>
      <c r="L97" s="2"/>
      <c r="M97" s="2"/>
      <c r="N97" s="2"/>
    </row>
    <row r="98" spans="1:14" x14ac:dyDescent="0.2">
      <c r="A98" s="2"/>
      <c r="B98" s="2"/>
      <c r="C98" s="2"/>
      <c r="D98" s="2"/>
      <c r="E98" s="2"/>
      <c r="K98" s="2"/>
      <c r="L98" s="2"/>
      <c r="M98" s="2"/>
      <c r="N98" s="2"/>
    </row>
    <row r="99" spans="1:14" x14ac:dyDescent="0.2">
      <c r="A99" s="2"/>
      <c r="B99" s="2"/>
      <c r="C99" s="2"/>
      <c r="D99" s="2"/>
      <c r="E99" s="2"/>
      <c r="K99" s="2"/>
      <c r="L99" s="2"/>
      <c r="M99" s="2"/>
      <c r="N99" s="2"/>
    </row>
    <row r="100" spans="1:14" x14ac:dyDescent="0.2">
      <c r="A100" s="2"/>
      <c r="B100" s="2"/>
      <c r="C100" s="2"/>
      <c r="D100" s="2"/>
      <c r="E100" s="2"/>
      <c r="K100" s="2"/>
      <c r="L100" s="2"/>
      <c r="M100" s="2"/>
      <c r="N100" s="2"/>
    </row>
    <row r="101" spans="1:14" x14ac:dyDescent="0.2">
      <c r="A101" s="2"/>
      <c r="B101" s="2"/>
      <c r="C101" s="2"/>
      <c r="D101" s="2"/>
      <c r="E101" s="2"/>
      <c r="K101" s="2"/>
      <c r="L101" s="2"/>
      <c r="M101" s="2"/>
      <c r="N101" s="2"/>
    </row>
    <row r="102" spans="1:14" x14ac:dyDescent="0.2">
      <c r="A102" s="2"/>
      <c r="B102" s="2"/>
      <c r="C102" s="2"/>
      <c r="D102" s="2"/>
      <c r="E102" s="2"/>
      <c r="K102" s="2"/>
      <c r="L102" s="2"/>
      <c r="M102" s="2"/>
      <c r="N102" s="2"/>
    </row>
    <row r="103" spans="1:14" x14ac:dyDescent="0.2">
      <c r="A103" s="2"/>
      <c r="B103" s="2"/>
      <c r="C103" s="2"/>
      <c r="D103" s="2"/>
      <c r="E103" s="2"/>
      <c r="K103" s="2"/>
      <c r="L103" s="2"/>
      <c r="M103" s="2"/>
      <c r="N103" s="2"/>
    </row>
    <row r="104" spans="1:14" x14ac:dyDescent="0.2">
      <c r="A104" s="2"/>
      <c r="B104" s="2"/>
      <c r="C104" s="2"/>
      <c r="D104" s="2"/>
      <c r="E104" s="2"/>
      <c r="K104" s="2"/>
      <c r="L104" s="2"/>
      <c r="M104" s="2"/>
      <c r="N104" s="2"/>
    </row>
    <row r="105" spans="1:14" x14ac:dyDescent="0.2">
      <c r="A105" s="2"/>
      <c r="B105" s="2"/>
      <c r="C105" s="2"/>
      <c r="D105" s="2"/>
      <c r="E105" s="2"/>
      <c r="K105" s="2"/>
      <c r="L105" s="2"/>
      <c r="M105" s="2"/>
      <c r="N105" s="2"/>
    </row>
    <row r="106" spans="1:14" x14ac:dyDescent="0.2">
      <c r="A106" s="2"/>
      <c r="B106" s="2"/>
      <c r="C106" s="2"/>
      <c r="D106" s="2"/>
      <c r="E106" s="2"/>
      <c r="K106" s="2"/>
      <c r="L106" s="2"/>
      <c r="M106" s="2"/>
      <c r="N106" s="2"/>
    </row>
    <row r="107" spans="1:14" x14ac:dyDescent="0.2">
      <c r="A107" s="2"/>
      <c r="B107" s="2"/>
      <c r="C107" s="2"/>
      <c r="D107" s="2"/>
      <c r="E107" s="2"/>
      <c r="K107" s="2"/>
      <c r="L107" s="2"/>
      <c r="M107" s="2"/>
      <c r="N107" s="2"/>
    </row>
    <row r="108" spans="1:14" x14ac:dyDescent="0.2">
      <c r="A108" s="2"/>
      <c r="B108" s="2"/>
      <c r="C108" s="2"/>
      <c r="D108" s="2"/>
      <c r="E108" s="2"/>
      <c r="K108" s="2"/>
      <c r="L108" s="2"/>
      <c r="M108" s="2"/>
      <c r="N108" s="2"/>
    </row>
    <row r="109" spans="1:14" x14ac:dyDescent="0.2">
      <c r="A109" s="2"/>
      <c r="B109" s="2"/>
      <c r="C109" s="2"/>
      <c r="D109" s="2"/>
      <c r="E109" s="2"/>
      <c r="K109" s="2"/>
      <c r="L109" s="2"/>
      <c r="M109" s="2"/>
      <c r="N109" s="2"/>
    </row>
    <row r="110" spans="1:14" x14ac:dyDescent="0.2">
      <c r="A110" s="2"/>
      <c r="B110" s="2"/>
      <c r="C110" s="2"/>
      <c r="D110" s="2"/>
      <c r="E110" s="2"/>
      <c r="K110" s="2"/>
      <c r="L110" s="2"/>
      <c r="M110" s="2"/>
      <c r="N110" s="2"/>
    </row>
    <row r="111" spans="1:14" x14ac:dyDescent="0.2">
      <c r="A111" s="2"/>
      <c r="B111" s="2"/>
      <c r="C111" s="2"/>
      <c r="D111" s="2"/>
      <c r="E111" s="2"/>
      <c r="K111" s="2"/>
      <c r="L111" s="2"/>
      <c r="M111" s="2"/>
      <c r="N111" s="2"/>
    </row>
    <row r="112" spans="1:14" x14ac:dyDescent="0.2">
      <c r="A112" s="2"/>
      <c r="B112" s="2"/>
      <c r="C112" s="2"/>
      <c r="D112" s="2"/>
      <c r="E112" s="2"/>
      <c r="K112" s="2"/>
      <c r="L112" s="2"/>
      <c r="M112" s="2"/>
      <c r="N112" s="2"/>
    </row>
    <row r="113" spans="1:14" x14ac:dyDescent="0.2">
      <c r="A113" s="2"/>
      <c r="B113" s="2"/>
      <c r="C113" s="2"/>
      <c r="D113" s="2"/>
      <c r="E113" s="2"/>
      <c r="K113" s="2"/>
      <c r="L113" s="2"/>
      <c r="M113" s="2"/>
      <c r="N113" s="2"/>
    </row>
    <row r="114" spans="1:14" x14ac:dyDescent="0.2">
      <c r="A114" s="2"/>
      <c r="B114" s="2"/>
      <c r="C114" s="2"/>
      <c r="D114" s="2"/>
      <c r="E114" s="2"/>
      <c r="K114" s="2"/>
      <c r="L114" s="2"/>
      <c r="M114" s="2"/>
      <c r="N114" s="2"/>
    </row>
    <row r="115" spans="1:14" x14ac:dyDescent="0.2">
      <c r="A115" s="2"/>
      <c r="B115" s="2"/>
      <c r="C115" s="2"/>
      <c r="D115" s="2"/>
      <c r="E115" s="2"/>
      <c r="K115" s="2"/>
      <c r="L115" s="2"/>
      <c r="M115" s="2"/>
      <c r="N115" s="2"/>
    </row>
    <row r="116" spans="1:14" x14ac:dyDescent="0.2">
      <c r="A116" s="2"/>
      <c r="B116" s="2"/>
      <c r="C116" s="2"/>
      <c r="D116" s="2"/>
      <c r="E116" s="2"/>
      <c r="K116" s="2"/>
      <c r="L116" s="2"/>
      <c r="M116" s="2"/>
      <c r="N116" s="2"/>
    </row>
    <row r="117" spans="1:14" x14ac:dyDescent="0.2">
      <c r="A117" s="2"/>
      <c r="B117" s="2"/>
      <c r="C117" s="2"/>
      <c r="D117" s="2"/>
      <c r="E117" s="2"/>
      <c r="K117" s="2"/>
      <c r="L117" s="2"/>
      <c r="M117" s="2"/>
      <c r="N117" s="2"/>
    </row>
    <row r="118" spans="1:14" x14ac:dyDescent="0.2">
      <c r="A118" s="2"/>
      <c r="B118" s="2"/>
      <c r="C118" s="2"/>
      <c r="D118" s="2"/>
      <c r="E118" s="2"/>
      <c r="K118" s="2"/>
      <c r="L118" s="2"/>
      <c r="M118" s="2"/>
      <c r="N118" s="2"/>
    </row>
    <row r="119" spans="1:14" x14ac:dyDescent="0.2">
      <c r="A119" s="2"/>
      <c r="B119" s="2"/>
      <c r="C119" s="2"/>
      <c r="D119" s="2"/>
      <c r="E119" s="2"/>
      <c r="K119" s="2"/>
      <c r="L119" s="2"/>
      <c r="M119" s="2"/>
      <c r="N119" s="2"/>
    </row>
    <row r="120" spans="1:14" x14ac:dyDescent="0.2">
      <c r="A120" s="2"/>
      <c r="B120" s="2"/>
      <c r="C120" s="2"/>
      <c r="D120" s="2"/>
      <c r="E120" s="2"/>
      <c r="K120" s="2"/>
      <c r="L120" s="2"/>
      <c r="M120" s="2"/>
      <c r="N120" s="2"/>
    </row>
    <row r="121" spans="1:14" x14ac:dyDescent="0.2">
      <c r="A121" s="2"/>
      <c r="B121" s="2"/>
      <c r="C121" s="2"/>
      <c r="D121" s="2"/>
      <c r="E121" s="2"/>
      <c r="K121" s="2"/>
      <c r="L121" s="2"/>
      <c r="M121" s="2"/>
      <c r="N121" s="2"/>
    </row>
    <row r="122" spans="1:14" x14ac:dyDescent="0.2">
      <c r="A122" s="2"/>
      <c r="B122" s="2"/>
      <c r="C122" s="2"/>
      <c r="D122" s="2"/>
      <c r="E122" s="2"/>
      <c r="K122" s="2"/>
      <c r="L122" s="2"/>
      <c r="M122" s="2"/>
      <c r="N122" s="2"/>
    </row>
    <row r="123" spans="1:14" x14ac:dyDescent="0.2">
      <c r="A123" s="2"/>
      <c r="B123" s="2"/>
      <c r="C123" s="2"/>
      <c r="D123" s="2"/>
      <c r="E123" s="2"/>
      <c r="K123" s="2"/>
      <c r="L123" s="2"/>
      <c r="M123" s="2"/>
      <c r="N123" s="2"/>
    </row>
    <row r="124" spans="1:14" x14ac:dyDescent="0.2">
      <c r="A124" s="2"/>
      <c r="B124" s="2"/>
      <c r="C124" s="2"/>
      <c r="D124" s="2"/>
      <c r="E124" s="2"/>
      <c r="K124" s="2"/>
      <c r="L124" s="2"/>
      <c r="M124" s="2"/>
      <c r="N124" s="2"/>
    </row>
    <row r="125" spans="1:14" x14ac:dyDescent="0.2">
      <c r="A125" s="2"/>
      <c r="B125" s="2"/>
      <c r="C125" s="2"/>
      <c r="D125" s="2"/>
      <c r="E125" s="2"/>
      <c r="K125" s="2"/>
      <c r="L125" s="2"/>
      <c r="M125" s="2"/>
      <c r="N125" s="2"/>
    </row>
    <row r="126" spans="1:14" x14ac:dyDescent="0.2">
      <c r="A126" s="2"/>
      <c r="B126" s="2"/>
      <c r="C126" s="2"/>
      <c r="D126" s="2"/>
      <c r="E126" s="2"/>
      <c r="K126" s="2"/>
      <c r="L126" s="2"/>
      <c r="M126" s="2"/>
      <c r="N126" s="2"/>
    </row>
    <row r="127" spans="1:14" x14ac:dyDescent="0.2">
      <c r="A127" s="2"/>
      <c r="B127" s="2"/>
      <c r="C127" s="2"/>
      <c r="D127" s="2"/>
      <c r="E127" s="2"/>
      <c r="K127" s="2"/>
      <c r="L127" s="2"/>
      <c r="M127" s="2"/>
      <c r="N127" s="2"/>
    </row>
    <row r="128" spans="1:14" x14ac:dyDescent="0.2">
      <c r="A128" s="2"/>
      <c r="B128" s="2"/>
      <c r="C128" s="2"/>
      <c r="D128" s="2"/>
      <c r="E128" s="2"/>
      <c r="K128" s="2"/>
      <c r="L128" s="2"/>
      <c r="M128" s="2"/>
      <c r="N128" s="2"/>
    </row>
    <row r="129" spans="1:14" x14ac:dyDescent="0.2">
      <c r="A129" s="2"/>
      <c r="B129" s="2"/>
      <c r="C129" s="2"/>
      <c r="D129" s="2"/>
      <c r="E129" s="2"/>
      <c r="K129" s="2"/>
      <c r="L129" s="2"/>
      <c r="M129" s="2"/>
      <c r="N129" s="2"/>
    </row>
    <row r="130" spans="1:14" x14ac:dyDescent="0.2">
      <c r="A130" s="2"/>
      <c r="B130" s="2"/>
      <c r="C130" s="2"/>
      <c r="D130" s="2"/>
      <c r="E130" s="2"/>
      <c r="K130" s="2"/>
      <c r="L130" s="2"/>
      <c r="M130" s="2"/>
      <c r="N130" s="2"/>
    </row>
    <row r="131" spans="1:14" x14ac:dyDescent="0.2">
      <c r="A131" s="2"/>
      <c r="B131" s="2"/>
      <c r="C131" s="2"/>
      <c r="D131" s="2"/>
      <c r="E131" s="2"/>
      <c r="K131" s="2"/>
      <c r="L131" s="2"/>
      <c r="M131" s="2"/>
      <c r="N131" s="2"/>
    </row>
    <row r="132" spans="1:14" x14ac:dyDescent="0.2">
      <c r="A132" s="2"/>
      <c r="B132" s="2"/>
      <c r="C132" s="2"/>
      <c r="D132" s="2"/>
      <c r="E132" s="2"/>
      <c r="K132" s="2"/>
      <c r="L132" s="2"/>
      <c r="M132" s="2"/>
      <c r="N132" s="2"/>
    </row>
    <row r="133" spans="1:14" x14ac:dyDescent="0.2">
      <c r="A133" s="2"/>
      <c r="B133" s="2"/>
      <c r="C133" s="2"/>
      <c r="D133" s="2"/>
      <c r="E133" s="2"/>
      <c r="K133" s="2"/>
      <c r="L133" s="2"/>
      <c r="M133" s="2"/>
      <c r="N133" s="2"/>
    </row>
    <row r="134" spans="1:14" x14ac:dyDescent="0.2">
      <c r="A134" s="2"/>
      <c r="B134" s="2"/>
      <c r="C134" s="2"/>
      <c r="D134" s="2"/>
      <c r="E134" s="2"/>
      <c r="K134" s="2"/>
      <c r="L134" s="2"/>
      <c r="M134" s="2"/>
      <c r="N134" s="2"/>
    </row>
    <row r="135" spans="1:14" x14ac:dyDescent="0.2">
      <c r="A135" s="2"/>
      <c r="B135" s="2"/>
      <c r="C135" s="2"/>
      <c r="D135" s="2"/>
      <c r="E135" s="2"/>
      <c r="K135" s="2"/>
      <c r="L135" s="2"/>
      <c r="M135" s="2"/>
      <c r="N135" s="2"/>
    </row>
    <row r="136" spans="1:14" x14ac:dyDescent="0.2">
      <c r="A136" s="2"/>
      <c r="B136" s="2"/>
      <c r="C136" s="2"/>
      <c r="D136" s="2"/>
      <c r="E136" s="2"/>
      <c r="K136" s="2"/>
      <c r="L136" s="2"/>
      <c r="M136" s="2"/>
      <c r="N136" s="2"/>
    </row>
    <row r="137" spans="1:14" x14ac:dyDescent="0.2">
      <c r="A137" s="2"/>
      <c r="B137" s="2"/>
      <c r="C137" s="2"/>
      <c r="D137" s="2"/>
      <c r="E137" s="2"/>
      <c r="K137" s="2"/>
      <c r="L137" s="2"/>
      <c r="M137" s="2"/>
      <c r="N137" s="2"/>
    </row>
    <row r="138" spans="1:14" x14ac:dyDescent="0.2">
      <c r="A138" s="2"/>
      <c r="B138" s="2"/>
      <c r="C138" s="2"/>
      <c r="D138" s="2"/>
      <c r="E138" s="2"/>
      <c r="K138" s="2"/>
      <c r="L138" s="2"/>
      <c r="M138" s="2"/>
      <c r="N138" s="2"/>
    </row>
    <row r="139" spans="1:14" x14ac:dyDescent="0.2">
      <c r="A139" s="2"/>
      <c r="B139" s="2"/>
      <c r="C139" s="2"/>
      <c r="D139" s="2"/>
      <c r="E139" s="2"/>
      <c r="K139" s="2"/>
      <c r="L139" s="2"/>
      <c r="M139" s="2"/>
      <c r="N139" s="2"/>
    </row>
    <row r="140" spans="1:14" x14ac:dyDescent="0.2">
      <c r="A140" s="2"/>
      <c r="B140" s="2"/>
      <c r="C140" s="2"/>
      <c r="D140" s="2"/>
      <c r="E140" s="2"/>
      <c r="K140" s="2"/>
      <c r="L140" s="2"/>
      <c r="M140" s="2"/>
      <c r="N140" s="2"/>
    </row>
    <row r="141" spans="1:14" x14ac:dyDescent="0.2">
      <c r="A141" s="2"/>
      <c r="B141" s="2"/>
      <c r="C141" s="2"/>
      <c r="D141" s="2"/>
      <c r="E141" s="2"/>
      <c r="K141" s="2"/>
      <c r="L141" s="2"/>
      <c r="M141" s="2"/>
      <c r="N141" s="2"/>
    </row>
    <row r="142" spans="1:14" x14ac:dyDescent="0.2">
      <c r="A142" s="2"/>
      <c r="B142" s="2"/>
      <c r="C142" s="2"/>
      <c r="D142" s="2"/>
      <c r="E142" s="2"/>
      <c r="K142" s="2"/>
      <c r="L142" s="2"/>
      <c r="M142" s="2"/>
      <c r="N142" s="2"/>
    </row>
    <row r="143" spans="1:14" x14ac:dyDescent="0.2">
      <c r="A143" s="2"/>
      <c r="B143" s="2"/>
      <c r="C143" s="2"/>
      <c r="D143" s="2"/>
      <c r="E143" s="2"/>
      <c r="K143" s="2"/>
      <c r="L143" s="2"/>
      <c r="M143" s="2"/>
      <c r="N143" s="2"/>
    </row>
    <row r="144" spans="1:14" x14ac:dyDescent="0.2">
      <c r="A144" s="2"/>
      <c r="B144" s="2"/>
      <c r="C144" s="2"/>
      <c r="D144" s="2"/>
      <c r="E144" s="2"/>
      <c r="K144" s="2"/>
      <c r="L144" s="2"/>
      <c r="M144" s="2"/>
      <c r="N144" s="2"/>
    </row>
    <row r="145" spans="1:14" x14ac:dyDescent="0.2">
      <c r="A145" s="2"/>
      <c r="B145" s="2"/>
      <c r="C145" s="2"/>
      <c r="D145" s="2"/>
      <c r="E145" s="2"/>
      <c r="K145" s="2"/>
      <c r="L145" s="2"/>
      <c r="M145" s="2"/>
      <c r="N145" s="2"/>
    </row>
    <row r="146" spans="1:14" x14ac:dyDescent="0.2">
      <c r="A146" s="2"/>
      <c r="B146" s="2"/>
      <c r="C146" s="2"/>
      <c r="D146" s="2"/>
      <c r="E146" s="2"/>
      <c r="K146" s="2"/>
      <c r="L146" s="2"/>
      <c r="M146" s="2"/>
      <c r="N146" s="2"/>
    </row>
    <row r="147" spans="1:14" x14ac:dyDescent="0.2">
      <c r="A147" s="2"/>
      <c r="B147" s="2"/>
      <c r="C147" s="2"/>
      <c r="D147" s="2"/>
      <c r="E147" s="2"/>
      <c r="K147" s="2"/>
      <c r="L147" s="2"/>
      <c r="M147" s="2"/>
      <c r="N147" s="2"/>
    </row>
    <row r="148" spans="1:14" x14ac:dyDescent="0.2">
      <c r="A148" s="2"/>
      <c r="B148" s="2"/>
      <c r="C148" s="2"/>
      <c r="D148" s="2"/>
      <c r="E148" s="2"/>
      <c r="K148" s="2"/>
      <c r="L148" s="2"/>
      <c r="M148" s="2"/>
      <c r="N148" s="2"/>
    </row>
    <row r="149" spans="1:14" x14ac:dyDescent="0.2">
      <c r="A149" s="2"/>
      <c r="B149" s="2"/>
      <c r="C149" s="2"/>
      <c r="D149" s="2"/>
      <c r="E149" s="2"/>
      <c r="K149" s="2"/>
      <c r="L149" s="2"/>
      <c r="M149" s="2"/>
      <c r="N149" s="2"/>
    </row>
    <row r="150" spans="1:14" x14ac:dyDescent="0.2">
      <c r="A150" s="2"/>
      <c r="B150" s="2"/>
      <c r="C150" s="2"/>
      <c r="D150" s="2"/>
      <c r="E150" s="2"/>
      <c r="K150" s="2"/>
      <c r="L150" s="2"/>
      <c r="M150" s="2"/>
      <c r="N150" s="2"/>
    </row>
    <row r="151" spans="1:14" x14ac:dyDescent="0.2">
      <c r="A151" s="2"/>
      <c r="B151" s="2"/>
      <c r="C151" s="2"/>
      <c r="D151" s="2"/>
      <c r="E151" s="2"/>
      <c r="K151" s="2"/>
      <c r="L151" s="2"/>
      <c r="M151" s="2"/>
      <c r="N151" s="2"/>
    </row>
    <row r="152" spans="1:14" x14ac:dyDescent="0.2">
      <c r="A152" s="2"/>
      <c r="B152" s="2"/>
      <c r="C152" s="2"/>
      <c r="D152" s="2"/>
      <c r="E152" s="2"/>
      <c r="K152" s="2"/>
      <c r="L152" s="2"/>
      <c r="M152" s="2"/>
      <c r="N152" s="2"/>
    </row>
    <row r="153" spans="1:14" x14ac:dyDescent="0.2">
      <c r="A153" s="2"/>
      <c r="B153" s="2"/>
      <c r="C153" s="2"/>
      <c r="D153" s="2"/>
      <c r="E153" s="2"/>
      <c r="K153" s="2"/>
      <c r="L153" s="2"/>
      <c r="M153" s="2"/>
      <c r="N153" s="2"/>
    </row>
    <row r="154" spans="1:14" x14ac:dyDescent="0.2">
      <c r="A154" s="2"/>
      <c r="B154" s="2"/>
      <c r="C154" s="2"/>
      <c r="D154" s="2"/>
      <c r="E154" s="2"/>
      <c r="K154" s="2"/>
      <c r="L154" s="2"/>
      <c r="M154" s="2"/>
      <c r="N154" s="2"/>
    </row>
    <row r="155" spans="1:14" x14ac:dyDescent="0.2">
      <c r="A155" s="2"/>
      <c r="B155" s="2"/>
      <c r="C155" s="2"/>
      <c r="D155" s="2"/>
      <c r="E155" s="2"/>
      <c r="K155" s="2"/>
      <c r="L155" s="2"/>
      <c r="M155" s="2"/>
      <c r="N155" s="2"/>
    </row>
    <row r="156" spans="1:14" x14ac:dyDescent="0.2">
      <c r="A156" s="2"/>
      <c r="B156" s="2"/>
      <c r="C156" s="2"/>
      <c r="D156" s="2"/>
      <c r="E156" s="2"/>
      <c r="K156" s="2"/>
      <c r="L156" s="2"/>
      <c r="M156" s="2"/>
      <c r="N156" s="2"/>
    </row>
    <row r="157" spans="1:14" x14ac:dyDescent="0.2">
      <c r="A157" s="2"/>
      <c r="B157" s="2"/>
      <c r="C157" s="2"/>
      <c r="D157" s="2"/>
      <c r="E157" s="2"/>
      <c r="K157" s="2"/>
      <c r="L157" s="2"/>
      <c r="M157" s="2"/>
      <c r="N157" s="2"/>
    </row>
    <row r="158" spans="1:14" x14ac:dyDescent="0.2">
      <c r="A158" s="2"/>
      <c r="B158" s="2"/>
      <c r="C158" s="2"/>
      <c r="D158" s="2"/>
      <c r="E158" s="2"/>
      <c r="K158" s="2"/>
      <c r="L158" s="2"/>
      <c r="M158" s="2"/>
      <c r="N158" s="2"/>
    </row>
    <row r="159" spans="1:14" x14ac:dyDescent="0.2">
      <c r="A159" s="2"/>
      <c r="B159" s="2"/>
      <c r="C159" s="2"/>
      <c r="D159" s="2"/>
      <c r="E159" s="2"/>
      <c r="K159" s="2"/>
      <c r="L159" s="2"/>
      <c r="M159" s="2"/>
      <c r="N159" s="2"/>
    </row>
    <row r="160" spans="1:14" x14ac:dyDescent="0.2">
      <c r="A160" s="2"/>
      <c r="B160" s="2"/>
      <c r="C160" s="2"/>
      <c r="D160" s="2"/>
      <c r="E160" s="2"/>
      <c r="K160" s="2"/>
      <c r="L160" s="2"/>
      <c r="M160" s="2"/>
      <c r="N160" s="2"/>
    </row>
    <row r="161" spans="1:14" x14ac:dyDescent="0.2">
      <c r="A161" s="2"/>
      <c r="B161" s="2"/>
      <c r="C161" s="2"/>
      <c r="D161" s="2"/>
      <c r="E161" s="2"/>
      <c r="K161" s="2"/>
      <c r="L161" s="2"/>
      <c r="M161" s="2"/>
      <c r="N161" s="2"/>
    </row>
    <row r="162" spans="1:14" x14ac:dyDescent="0.2">
      <c r="A162" s="2"/>
      <c r="B162" s="2"/>
      <c r="C162" s="2"/>
      <c r="D162" s="2"/>
      <c r="E162" s="2"/>
      <c r="K162" s="2"/>
      <c r="L162" s="2"/>
      <c r="M162" s="2"/>
      <c r="N162" s="2"/>
    </row>
    <row r="163" spans="1:14" x14ac:dyDescent="0.2">
      <c r="A163" s="2"/>
      <c r="B163" s="2"/>
      <c r="C163" s="2"/>
      <c r="D163" s="2"/>
      <c r="E163" s="2"/>
      <c r="K163" s="2"/>
      <c r="L163" s="2"/>
      <c r="M163" s="2"/>
      <c r="N163" s="2"/>
    </row>
    <row r="164" spans="1:14" x14ac:dyDescent="0.2">
      <c r="A164" s="2"/>
      <c r="B164" s="2"/>
      <c r="C164" s="2"/>
      <c r="D164" s="2"/>
      <c r="E164" s="2"/>
      <c r="K164" s="2"/>
      <c r="L164" s="2"/>
      <c r="M164" s="2"/>
      <c r="N164" s="2"/>
    </row>
    <row r="165" spans="1:14" x14ac:dyDescent="0.2">
      <c r="A165" s="2"/>
      <c r="B165" s="2"/>
      <c r="C165" s="2"/>
      <c r="D165" s="2"/>
      <c r="E165" s="2"/>
      <c r="K165" s="2"/>
      <c r="L165" s="2"/>
      <c r="M165" s="2"/>
      <c r="N165" s="2"/>
    </row>
    <row r="166" spans="1:14" x14ac:dyDescent="0.2">
      <c r="A166" s="2"/>
      <c r="B166" s="2"/>
      <c r="C166" s="2"/>
      <c r="D166" s="2"/>
      <c r="E166" s="2"/>
      <c r="K166" s="2"/>
      <c r="L166" s="2"/>
      <c r="M166" s="2"/>
      <c r="N166" s="2"/>
    </row>
    <row r="167" spans="1:14" x14ac:dyDescent="0.2">
      <c r="A167" s="2"/>
      <c r="B167" s="2"/>
      <c r="C167" s="2"/>
      <c r="D167" s="2"/>
      <c r="E167" s="2"/>
      <c r="K167" s="2"/>
      <c r="L167" s="2"/>
      <c r="M167" s="2"/>
      <c r="N167" s="2"/>
    </row>
    <row r="168" spans="1:14" x14ac:dyDescent="0.2">
      <c r="A168" s="2"/>
      <c r="B168" s="2"/>
      <c r="C168" s="2"/>
      <c r="D168" s="2"/>
      <c r="E168" s="2"/>
      <c r="K168" s="2"/>
      <c r="L168" s="2"/>
      <c r="M168" s="2"/>
      <c r="N168" s="2"/>
    </row>
    <row r="169" spans="1:14" x14ac:dyDescent="0.2">
      <c r="A169" s="2"/>
      <c r="B169" s="2"/>
      <c r="C169" s="2"/>
      <c r="D169" s="2"/>
      <c r="E169" s="2"/>
      <c r="K169" s="2"/>
      <c r="L169" s="2"/>
      <c r="M169" s="2"/>
      <c r="N169" s="2"/>
    </row>
    <row r="170" spans="1:14" x14ac:dyDescent="0.2">
      <c r="A170" s="2"/>
      <c r="B170" s="2"/>
      <c r="C170" s="2"/>
      <c r="D170" s="2"/>
      <c r="E170" s="2"/>
      <c r="K170" s="2"/>
      <c r="L170" s="2"/>
      <c r="M170" s="2"/>
      <c r="N170" s="2"/>
    </row>
    <row r="171" spans="1:14" x14ac:dyDescent="0.2">
      <c r="A171" s="2"/>
      <c r="B171" s="2"/>
      <c r="C171" s="2"/>
      <c r="D171" s="2"/>
      <c r="E171" s="2"/>
      <c r="K171" s="2"/>
      <c r="L171" s="2"/>
      <c r="M171" s="2"/>
      <c r="N171" s="2"/>
    </row>
    <row r="172" spans="1:14" x14ac:dyDescent="0.2">
      <c r="A172" s="2"/>
      <c r="B172" s="2"/>
      <c r="C172" s="2"/>
      <c r="D172" s="2"/>
      <c r="E172" s="2"/>
      <c r="K172" s="2"/>
      <c r="L172" s="2"/>
      <c r="M172" s="2"/>
      <c r="N172" s="2"/>
    </row>
    <row r="173" spans="1:14" x14ac:dyDescent="0.2">
      <c r="A173" s="2"/>
      <c r="B173" s="2"/>
      <c r="C173" s="2"/>
      <c r="D173" s="2"/>
      <c r="E173" s="2"/>
      <c r="K173" s="2"/>
      <c r="L173" s="2"/>
      <c r="M173" s="2"/>
      <c r="N173" s="2"/>
    </row>
    <row r="174" spans="1:14" x14ac:dyDescent="0.2">
      <c r="A174" s="2"/>
      <c r="B174" s="2"/>
      <c r="C174" s="2"/>
      <c r="D174" s="2"/>
      <c r="E174" s="2"/>
      <c r="K174" s="2"/>
      <c r="L174" s="2"/>
      <c r="M174" s="2"/>
      <c r="N174" s="2"/>
    </row>
    <row r="175" spans="1:14" x14ac:dyDescent="0.2">
      <c r="A175" s="2"/>
      <c r="B175" s="2"/>
      <c r="C175" s="2"/>
      <c r="D175" s="2"/>
      <c r="E175" s="2"/>
      <c r="K175" s="2"/>
      <c r="L175" s="2"/>
      <c r="M175" s="2"/>
      <c r="N175" s="2"/>
    </row>
    <row r="176" spans="1:14" x14ac:dyDescent="0.2">
      <c r="A176" s="2"/>
      <c r="B176" s="2"/>
      <c r="C176" s="2"/>
      <c r="D176" s="2"/>
      <c r="E176" s="2"/>
      <c r="K176" s="2"/>
      <c r="L176" s="2"/>
      <c r="M176" s="2"/>
      <c r="N176" s="2"/>
    </row>
    <row r="177" spans="1:14" x14ac:dyDescent="0.2">
      <c r="A177" s="2"/>
      <c r="B177" s="2"/>
      <c r="C177" s="2"/>
      <c r="D177" s="2"/>
      <c r="E177" s="2"/>
      <c r="K177" s="2"/>
      <c r="L177" s="2"/>
      <c r="M177" s="2"/>
      <c r="N177" s="2"/>
    </row>
    <row r="178" spans="1:14" x14ac:dyDescent="0.2">
      <c r="A178" s="2"/>
      <c r="B178" s="2"/>
      <c r="C178" s="2"/>
      <c r="D178" s="2"/>
      <c r="E178" s="2"/>
      <c r="K178" s="2"/>
      <c r="L178" s="2"/>
      <c r="M178" s="2"/>
      <c r="N178" s="2"/>
    </row>
    <row r="179" spans="1:14" x14ac:dyDescent="0.2">
      <c r="A179" s="2"/>
      <c r="B179" s="2"/>
      <c r="C179" s="2"/>
      <c r="D179" s="2"/>
      <c r="E179" s="2"/>
      <c r="K179" s="2"/>
      <c r="L179" s="2"/>
      <c r="M179" s="2"/>
      <c r="N179" s="2"/>
    </row>
    <row r="180" spans="1:14" x14ac:dyDescent="0.2">
      <c r="A180" s="2"/>
      <c r="B180" s="2"/>
      <c r="C180" s="2"/>
      <c r="D180" s="2"/>
      <c r="E180" s="2"/>
      <c r="K180" s="2"/>
      <c r="L180" s="2"/>
      <c r="M180" s="2"/>
      <c r="N180" s="2"/>
    </row>
    <row r="181" spans="1:14" x14ac:dyDescent="0.2">
      <c r="A181" s="2"/>
      <c r="B181" s="2"/>
      <c r="C181" s="2"/>
      <c r="D181" s="2"/>
      <c r="E181" s="2"/>
      <c r="K181" s="2"/>
      <c r="L181" s="2"/>
      <c r="M181" s="2"/>
      <c r="N181" s="2"/>
    </row>
    <row r="182" spans="1:14" x14ac:dyDescent="0.2">
      <c r="A182" s="2"/>
      <c r="B182" s="2"/>
      <c r="C182" s="2"/>
      <c r="D182" s="2"/>
      <c r="E182" s="2"/>
      <c r="K182" s="2"/>
      <c r="L182" s="2"/>
      <c r="M182" s="2"/>
      <c r="N182" s="2"/>
    </row>
    <row r="183" spans="1:14" x14ac:dyDescent="0.2">
      <c r="A183" s="2"/>
      <c r="B183" s="2"/>
      <c r="C183" s="2"/>
      <c r="D183" s="2"/>
      <c r="E183" s="2"/>
      <c r="K183" s="2"/>
      <c r="L183" s="2"/>
      <c r="M183" s="2"/>
      <c r="N183" s="2"/>
    </row>
    <row r="184" spans="1:14" x14ac:dyDescent="0.2">
      <c r="A184" s="2"/>
      <c r="B184" s="2"/>
      <c r="C184" s="2"/>
      <c r="D184" s="2"/>
      <c r="E184" s="2"/>
      <c r="K184" s="2"/>
      <c r="L184" s="2"/>
      <c r="M184" s="2"/>
      <c r="N184" s="2"/>
    </row>
    <row r="185" spans="1:14" x14ac:dyDescent="0.2">
      <c r="A185" s="2"/>
      <c r="B185" s="2"/>
      <c r="C185" s="2"/>
      <c r="D185" s="2"/>
      <c r="E185" s="2"/>
      <c r="K185" s="2"/>
      <c r="L185" s="2"/>
      <c r="M185" s="2"/>
      <c r="N185" s="2"/>
    </row>
    <row r="186" spans="1:14" x14ac:dyDescent="0.2">
      <c r="A186" s="2"/>
      <c r="B186" s="2"/>
      <c r="C186" s="2"/>
      <c r="D186" s="2"/>
      <c r="E186" s="2"/>
      <c r="K186" s="2"/>
      <c r="L186" s="2"/>
      <c r="M186" s="2"/>
      <c r="N186" s="2"/>
    </row>
    <row r="187" spans="1:14" x14ac:dyDescent="0.2">
      <c r="A187" s="2"/>
      <c r="B187" s="2"/>
      <c r="C187" s="2"/>
      <c r="D187" s="2"/>
      <c r="E187" s="2"/>
      <c r="K187" s="2"/>
      <c r="L187" s="2"/>
      <c r="M187" s="2"/>
      <c r="N187" s="2"/>
    </row>
    <row r="188" spans="1:14" x14ac:dyDescent="0.2">
      <c r="A188" s="2"/>
      <c r="B188" s="2"/>
      <c r="C188" s="2"/>
      <c r="D188" s="2"/>
      <c r="E188" s="2"/>
      <c r="K188" s="2"/>
      <c r="L188" s="2"/>
      <c r="M188" s="2"/>
      <c r="N188" s="2"/>
    </row>
    <row r="189" spans="1:14" x14ac:dyDescent="0.2">
      <c r="A189" s="2"/>
      <c r="B189" s="2"/>
      <c r="C189" s="2"/>
      <c r="D189" s="2"/>
      <c r="E189" s="2"/>
      <c r="K189" s="2"/>
      <c r="L189" s="2"/>
      <c r="M189" s="2"/>
      <c r="N189" s="2"/>
    </row>
    <row r="190" spans="1:14" x14ac:dyDescent="0.2">
      <c r="A190" s="2"/>
      <c r="B190" s="2"/>
      <c r="C190" s="2"/>
      <c r="D190" s="2"/>
      <c r="E190" s="2"/>
      <c r="K190" s="2"/>
      <c r="L190" s="2"/>
      <c r="M190" s="2"/>
      <c r="N190" s="2"/>
    </row>
    <row r="191" spans="1:14" x14ac:dyDescent="0.2">
      <c r="A191" s="2"/>
      <c r="B191" s="2"/>
      <c r="C191" s="2"/>
      <c r="D191" s="2"/>
      <c r="E191" s="2"/>
      <c r="K191" s="2"/>
      <c r="L191" s="2"/>
      <c r="M191" s="2"/>
      <c r="N191" s="2"/>
    </row>
    <row r="192" spans="1:14" x14ac:dyDescent="0.2">
      <c r="A192" s="2"/>
      <c r="B192" s="2"/>
      <c r="C192" s="2"/>
      <c r="D192" s="2"/>
      <c r="E192" s="2"/>
      <c r="K192" s="2"/>
      <c r="L192" s="2"/>
      <c r="M192" s="2"/>
      <c r="N192" s="2"/>
    </row>
    <row r="193" spans="1:14" x14ac:dyDescent="0.2">
      <c r="A193" s="2"/>
      <c r="B193" s="2"/>
      <c r="C193" s="2"/>
      <c r="D193" s="2"/>
      <c r="E193" s="2"/>
      <c r="K193" s="2"/>
      <c r="L193" s="2"/>
      <c r="M193" s="2"/>
      <c r="N193" s="2"/>
    </row>
    <row r="194" spans="1:14" x14ac:dyDescent="0.2">
      <c r="A194" s="2"/>
      <c r="B194" s="2"/>
      <c r="C194" s="2"/>
      <c r="D194" s="2"/>
      <c r="E194" s="2"/>
      <c r="K194" s="2"/>
      <c r="L194" s="2"/>
      <c r="M194" s="2"/>
      <c r="N194" s="2"/>
    </row>
    <row r="195" spans="1:14" x14ac:dyDescent="0.2">
      <c r="A195" s="2"/>
      <c r="B195" s="2"/>
      <c r="C195" s="2"/>
      <c r="D195" s="2"/>
      <c r="E195" s="2"/>
      <c r="K195" s="2"/>
      <c r="L195" s="2"/>
      <c r="M195" s="2"/>
      <c r="N195" s="2"/>
    </row>
    <row r="196" spans="1:14" x14ac:dyDescent="0.2">
      <c r="A196" s="2"/>
      <c r="B196" s="2"/>
      <c r="C196" s="2"/>
      <c r="D196" s="2"/>
      <c r="E196" s="2"/>
      <c r="K196" s="2"/>
      <c r="L196" s="2"/>
      <c r="M196" s="2"/>
      <c r="N196" s="2"/>
    </row>
    <row r="197" spans="1:14" x14ac:dyDescent="0.2">
      <c r="A197" s="2"/>
      <c r="B197" s="2"/>
      <c r="C197" s="2"/>
      <c r="D197" s="2"/>
      <c r="E197" s="2"/>
      <c r="K197" s="2"/>
      <c r="L197" s="2"/>
      <c r="M197" s="2"/>
      <c r="N197" s="2"/>
    </row>
    <row r="198" spans="1:14" x14ac:dyDescent="0.2">
      <c r="A198" s="2"/>
      <c r="B198" s="2"/>
      <c r="C198" s="2"/>
      <c r="D198" s="2"/>
      <c r="E198" s="2"/>
      <c r="K198" s="2"/>
      <c r="L198" s="2"/>
      <c r="M198" s="2"/>
      <c r="N198" s="2"/>
    </row>
    <row r="199" spans="1:14" x14ac:dyDescent="0.2">
      <c r="A199" s="2"/>
      <c r="B199" s="2"/>
      <c r="C199" s="2"/>
      <c r="D199" s="2"/>
      <c r="E199" s="2"/>
      <c r="K199" s="2"/>
      <c r="L199" s="2"/>
      <c r="M199" s="2"/>
      <c r="N199" s="2"/>
    </row>
    <row r="200" spans="1:14" x14ac:dyDescent="0.2">
      <c r="A200" s="2"/>
      <c r="B200" s="2"/>
      <c r="C200" s="2"/>
      <c r="D200" s="2"/>
      <c r="E200" s="2"/>
      <c r="K200" s="2"/>
      <c r="L200" s="2"/>
      <c r="M200" s="2"/>
      <c r="N200" s="2"/>
    </row>
    <row r="201" spans="1:14" x14ac:dyDescent="0.2">
      <c r="A201" s="2"/>
      <c r="B201" s="2"/>
      <c r="C201" s="2"/>
      <c r="D201" s="2"/>
      <c r="E201" s="2"/>
      <c r="K201" s="2"/>
      <c r="L201" s="2"/>
      <c r="M201" s="2"/>
      <c r="N201" s="2"/>
    </row>
    <row r="202" spans="1:14" x14ac:dyDescent="0.2">
      <c r="A202" s="2"/>
      <c r="B202" s="2"/>
      <c r="C202" s="2"/>
      <c r="D202" s="2"/>
      <c r="E202" s="2"/>
      <c r="K202" s="2"/>
      <c r="L202" s="2"/>
      <c r="M202" s="2"/>
      <c r="N202" s="2"/>
    </row>
    <row r="203" spans="1:14" x14ac:dyDescent="0.2">
      <c r="A203" s="2"/>
      <c r="B203" s="2"/>
      <c r="C203" s="2"/>
      <c r="D203" s="2"/>
      <c r="E203" s="2"/>
      <c r="K203" s="2"/>
      <c r="L203" s="2"/>
      <c r="M203" s="2"/>
      <c r="N203" s="2"/>
    </row>
    <row r="204" spans="1:14" x14ac:dyDescent="0.2">
      <c r="A204" s="2"/>
      <c r="B204" s="2"/>
      <c r="C204" s="2"/>
      <c r="D204" s="2"/>
      <c r="E204" s="2"/>
      <c r="K204" s="2"/>
      <c r="L204" s="2"/>
      <c r="M204" s="2"/>
      <c r="N204" s="2"/>
    </row>
    <row r="205" spans="1:14" x14ac:dyDescent="0.2">
      <c r="A205" s="2"/>
      <c r="B205" s="2"/>
      <c r="C205" s="2"/>
      <c r="D205" s="2"/>
      <c r="E205" s="2"/>
      <c r="K205" s="2"/>
      <c r="L205" s="2"/>
      <c r="M205" s="2"/>
      <c r="N205" s="2"/>
    </row>
    <row r="206" spans="1:14" x14ac:dyDescent="0.2">
      <c r="A206" s="2"/>
      <c r="B206" s="2"/>
      <c r="C206" s="2"/>
      <c r="D206" s="2"/>
      <c r="E206" s="2"/>
      <c r="K206" s="2"/>
      <c r="L206" s="2"/>
      <c r="M206" s="2"/>
      <c r="N206" s="2"/>
    </row>
    <row r="207" spans="1:14" x14ac:dyDescent="0.2">
      <c r="A207" s="2"/>
      <c r="B207" s="2"/>
      <c r="C207" s="2"/>
      <c r="D207" s="2"/>
      <c r="E207" s="2"/>
      <c r="K207" s="2"/>
      <c r="L207" s="2"/>
      <c r="M207" s="2"/>
      <c r="N207" s="2"/>
    </row>
    <row r="208" spans="1:14" x14ac:dyDescent="0.2">
      <c r="A208" s="2"/>
      <c r="B208" s="2"/>
      <c r="C208" s="2"/>
      <c r="D208" s="2"/>
      <c r="E208" s="2"/>
      <c r="K208" s="2"/>
      <c r="L208" s="2"/>
      <c r="M208" s="2"/>
      <c r="N208" s="2"/>
    </row>
    <row r="209" spans="1:14" x14ac:dyDescent="0.2">
      <c r="A209" s="2"/>
      <c r="B209" s="2"/>
      <c r="C209" s="2"/>
      <c r="D209" s="2"/>
      <c r="E209" s="2"/>
      <c r="K209" s="2"/>
      <c r="L209" s="2"/>
      <c r="M209" s="2"/>
      <c r="N209" s="2"/>
    </row>
    <row r="210" spans="1:14" x14ac:dyDescent="0.2">
      <c r="A210" s="2"/>
      <c r="B210" s="2"/>
      <c r="C210" s="2"/>
      <c r="D210" s="2"/>
      <c r="E210" s="2"/>
      <c r="K210" s="2"/>
      <c r="L210" s="2"/>
      <c r="M210" s="2"/>
      <c r="N210" s="2"/>
    </row>
    <row r="211" spans="1:14" x14ac:dyDescent="0.2">
      <c r="A211" s="2"/>
      <c r="B211" s="2"/>
      <c r="C211" s="2"/>
      <c r="D211" s="2"/>
      <c r="E211" s="2"/>
      <c r="K211" s="2"/>
      <c r="L211" s="2"/>
      <c r="M211" s="2"/>
      <c r="N211" s="2"/>
    </row>
    <row r="212" spans="1:14" x14ac:dyDescent="0.2">
      <c r="A212" s="2"/>
      <c r="B212" s="2"/>
      <c r="C212" s="2"/>
      <c r="D212" s="2"/>
      <c r="E212" s="2"/>
      <c r="K212" s="2"/>
      <c r="L212" s="2"/>
      <c r="M212" s="2"/>
      <c r="N212" s="2"/>
    </row>
    <row r="213" spans="1:14" x14ac:dyDescent="0.2">
      <c r="A213" s="2"/>
      <c r="B213" s="2"/>
      <c r="C213" s="2"/>
      <c r="D213" s="2"/>
      <c r="E213" s="2"/>
      <c r="K213" s="2"/>
      <c r="L213" s="2"/>
      <c r="M213" s="2"/>
      <c r="N213" s="2"/>
    </row>
    <row r="214" spans="1:14" x14ac:dyDescent="0.2">
      <c r="A214" s="2"/>
      <c r="B214" s="2"/>
      <c r="C214" s="2"/>
      <c r="D214" s="2"/>
      <c r="E214" s="2"/>
      <c r="K214" s="2"/>
      <c r="L214" s="2"/>
      <c r="M214" s="2"/>
      <c r="N214" s="2"/>
    </row>
    <row r="215" spans="1:14" x14ac:dyDescent="0.2">
      <c r="A215" s="2"/>
      <c r="B215" s="2"/>
      <c r="C215" s="2"/>
      <c r="D215" s="2"/>
      <c r="E215" s="2"/>
      <c r="K215" s="2"/>
      <c r="L215" s="2"/>
      <c r="M215" s="2"/>
      <c r="N215" s="2"/>
    </row>
    <row r="216" spans="1:14" x14ac:dyDescent="0.2">
      <c r="A216" s="2"/>
      <c r="B216" s="2"/>
      <c r="C216" s="2"/>
      <c r="D216" s="2"/>
      <c r="E216" s="2"/>
      <c r="K216" s="2"/>
      <c r="L216" s="2"/>
      <c r="M216" s="2"/>
      <c r="N216" s="2"/>
    </row>
    <row r="217" spans="1:14" x14ac:dyDescent="0.2">
      <c r="A217" s="2"/>
      <c r="B217" s="2"/>
      <c r="C217" s="2"/>
      <c r="D217" s="2"/>
      <c r="E217" s="2"/>
      <c r="K217" s="2"/>
      <c r="L217" s="2"/>
      <c r="M217" s="2"/>
      <c r="N217" s="2"/>
    </row>
    <row r="218" spans="1:14" x14ac:dyDescent="0.2">
      <c r="A218" s="2"/>
      <c r="B218" s="2"/>
      <c r="C218" s="2"/>
      <c r="D218" s="2"/>
      <c r="E218" s="2"/>
      <c r="K218" s="2"/>
      <c r="L218" s="2"/>
      <c r="M218" s="2"/>
      <c r="N218" s="2"/>
    </row>
    <row r="219" spans="1:14" x14ac:dyDescent="0.2">
      <c r="A219" s="2"/>
      <c r="B219" s="2"/>
      <c r="C219" s="2"/>
      <c r="D219" s="2"/>
      <c r="E219" s="2"/>
      <c r="K219" s="2"/>
      <c r="L219" s="2"/>
      <c r="M219" s="2"/>
      <c r="N219" s="2"/>
    </row>
    <row r="220" spans="1:14" x14ac:dyDescent="0.2">
      <c r="A220" s="2"/>
      <c r="B220" s="2"/>
      <c r="C220" s="2"/>
      <c r="D220" s="2"/>
      <c r="E220" s="2"/>
      <c r="K220" s="2"/>
      <c r="L220" s="2"/>
      <c r="M220" s="2"/>
      <c r="N220" s="2"/>
    </row>
    <row r="221" spans="1:14" x14ac:dyDescent="0.2">
      <c r="A221" s="2"/>
      <c r="B221" s="2"/>
      <c r="C221" s="2"/>
      <c r="D221" s="2"/>
      <c r="E221" s="2"/>
      <c r="K221" s="2"/>
      <c r="L221" s="2"/>
      <c r="M221" s="2"/>
      <c r="N221" s="2"/>
    </row>
    <row r="222" spans="1:14" x14ac:dyDescent="0.2">
      <c r="A222" s="2"/>
      <c r="B222" s="2"/>
      <c r="C222" s="2"/>
      <c r="D222" s="2"/>
      <c r="E222" s="2"/>
      <c r="K222" s="2"/>
      <c r="L222" s="2"/>
      <c r="M222" s="2"/>
      <c r="N222" s="2"/>
    </row>
    <row r="223" spans="1:14" x14ac:dyDescent="0.2">
      <c r="A223" s="2"/>
      <c r="B223" s="2"/>
      <c r="C223" s="2"/>
      <c r="D223" s="2"/>
      <c r="E223" s="2"/>
      <c r="K223" s="2"/>
      <c r="L223" s="2"/>
      <c r="M223" s="2"/>
      <c r="N223" s="2"/>
    </row>
    <row r="224" spans="1:14" x14ac:dyDescent="0.2">
      <c r="A224" s="2"/>
      <c r="B224" s="2"/>
      <c r="C224" s="2"/>
      <c r="D224" s="2"/>
      <c r="E224" s="2"/>
      <c r="K224" s="2"/>
      <c r="L224" s="2"/>
      <c r="M224" s="2"/>
      <c r="N224" s="2"/>
    </row>
    <row r="225" spans="1:14" x14ac:dyDescent="0.2">
      <c r="A225" s="2"/>
      <c r="B225" s="2"/>
      <c r="C225" s="2"/>
      <c r="D225" s="2"/>
      <c r="E225" s="2"/>
      <c r="K225" s="2"/>
      <c r="L225" s="2"/>
      <c r="M225" s="2"/>
      <c r="N225" s="2"/>
    </row>
    <row r="226" spans="1:14" x14ac:dyDescent="0.2">
      <c r="A226" s="2"/>
      <c r="B226" s="2"/>
      <c r="C226" s="2"/>
      <c r="D226" s="2"/>
      <c r="E226" s="2"/>
      <c r="K226" s="2"/>
      <c r="L226" s="2"/>
      <c r="M226" s="2"/>
      <c r="N226" s="2"/>
    </row>
    <row r="227" spans="1:14" x14ac:dyDescent="0.2">
      <c r="A227" s="2"/>
      <c r="B227" s="2"/>
      <c r="C227" s="2"/>
      <c r="D227" s="2"/>
      <c r="E227" s="2"/>
      <c r="K227" s="2"/>
      <c r="L227" s="2"/>
      <c r="M227" s="2"/>
      <c r="N227" s="2"/>
    </row>
    <row r="228" spans="1:14" x14ac:dyDescent="0.2">
      <c r="A228" s="2"/>
      <c r="B228" s="2"/>
      <c r="C228" s="2"/>
      <c r="D228" s="2"/>
      <c r="E228" s="2"/>
      <c r="K228" s="2"/>
      <c r="L228" s="2"/>
      <c r="M228" s="2"/>
      <c r="N228" s="2"/>
    </row>
    <row r="229" spans="1:14" x14ac:dyDescent="0.2">
      <c r="A229" s="2"/>
      <c r="B229" s="2"/>
      <c r="C229" s="2"/>
      <c r="D229" s="2"/>
      <c r="E229" s="2"/>
      <c r="K229" s="2"/>
      <c r="L229" s="2"/>
      <c r="M229" s="2"/>
      <c r="N229" s="2"/>
    </row>
    <row r="230" spans="1:14" x14ac:dyDescent="0.2">
      <c r="A230" s="2"/>
      <c r="B230" s="2"/>
      <c r="C230" s="2"/>
      <c r="D230" s="2"/>
      <c r="E230" s="2"/>
      <c r="K230" s="2"/>
      <c r="L230" s="2"/>
      <c r="M230" s="2"/>
      <c r="N230" s="2"/>
    </row>
    <row r="231" spans="1:14" x14ac:dyDescent="0.2">
      <c r="A231" s="2"/>
      <c r="B231" s="2"/>
      <c r="C231" s="2"/>
      <c r="D231" s="2"/>
      <c r="E231" s="2"/>
      <c r="K231" s="2"/>
      <c r="L231" s="2"/>
      <c r="M231" s="2"/>
      <c r="N231" s="2"/>
    </row>
    <row r="232" spans="1:14" x14ac:dyDescent="0.2">
      <c r="A232" s="2"/>
      <c r="B232" s="2"/>
      <c r="C232" s="2"/>
      <c r="D232" s="2"/>
      <c r="E232" s="2"/>
      <c r="K232" s="2"/>
      <c r="L232" s="2"/>
      <c r="M232" s="2"/>
      <c r="N232" s="2"/>
    </row>
    <row r="233" spans="1:14" x14ac:dyDescent="0.2">
      <c r="A233" s="2"/>
      <c r="B233" s="2"/>
      <c r="C233" s="2"/>
      <c r="D233" s="2"/>
      <c r="E233" s="2"/>
      <c r="K233" s="2"/>
      <c r="L233" s="2"/>
      <c r="M233" s="2"/>
      <c r="N233" s="2"/>
    </row>
    <row r="234" spans="1:14" x14ac:dyDescent="0.2">
      <c r="A234" s="2"/>
      <c r="B234" s="2"/>
      <c r="C234" s="2"/>
      <c r="D234" s="2"/>
      <c r="E234" s="2"/>
      <c r="K234" s="2"/>
      <c r="L234" s="2"/>
      <c r="M234" s="2"/>
      <c r="N234" s="2"/>
    </row>
    <row r="235" spans="1:14" x14ac:dyDescent="0.2">
      <c r="A235" s="2"/>
      <c r="B235" s="2"/>
      <c r="C235" s="2"/>
      <c r="D235" s="2"/>
      <c r="E235" s="2"/>
      <c r="K235" s="2"/>
      <c r="L235" s="2"/>
      <c r="M235" s="2"/>
      <c r="N235" s="2"/>
    </row>
    <row r="236" spans="1:14" x14ac:dyDescent="0.2">
      <c r="A236" s="2"/>
      <c r="B236" s="2"/>
      <c r="C236" s="2"/>
      <c r="D236" s="2"/>
      <c r="E236" s="2"/>
      <c r="K236" s="2"/>
      <c r="L236" s="2"/>
      <c r="M236" s="2"/>
      <c r="N236" s="2"/>
    </row>
    <row r="237" spans="1:14" x14ac:dyDescent="0.2">
      <c r="A237" s="2"/>
      <c r="B237" s="2"/>
      <c r="C237" s="2"/>
      <c r="D237" s="2"/>
      <c r="E237" s="2"/>
      <c r="K237" s="2"/>
      <c r="L237" s="2"/>
      <c r="M237" s="2"/>
      <c r="N237" s="2"/>
    </row>
    <row r="238" spans="1:14" x14ac:dyDescent="0.2">
      <c r="A238" s="2"/>
      <c r="B238" s="2"/>
      <c r="C238" s="2"/>
      <c r="D238" s="2"/>
      <c r="E238" s="2"/>
      <c r="K238" s="2"/>
      <c r="L238" s="2"/>
      <c r="M238" s="2"/>
      <c r="N238" s="2"/>
    </row>
    <row r="239" spans="1:14" x14ac:dyDescent="0.2">
      <c r="A239" s="2"/>
      <c r="B239" s="2"/>
      <c r="C239" s="2"/>
      <c r="D239" s="2"/>
      <c r="E239" s="2"/>
      <c r="K239" s="2"/>
      <c r="L239" s="2"/>
      <c r="M239" s="2"/>
      <c r="N239" s="2"/>
    </row>
    <row r="240" spans="1:14" x14ac:dyDescent="0.2">
      <c r="A240" s="2"/>
      <c r="B240" s="2"/>
      <c r="C240" s="2"/>
      <c r="D240" s="2"/>
      <c r="E240" s="2"/>
      <c r="K240" s="2"/>
      <c r="L240" s="2"/>
      <c r="M240" s="2"/>
      <c r="N240" s="2"/>
    </row>
    <row r="241" spans="1:14" x14ac:dyDescent="0.2">
      <c r="A241" s="2"/>
      <c r="B241" s="2"/>
      <c r="C241" s="2"/>
      <c r="D241" s="2"/>
      <c r="E241" s="2"/>
      <c r="K241" s="2"/>
      <c r="L241" s="2"/>
      <c r="M241" s="2"/>
      <c r="N241" s="2"/>
    </row>
    <row r="242" spans="1:14" x14ac:dyDescent="0.2">
      <c r="A242" s="2"/>
      <c r="B242" s="2"/>
      <c r="C242" s="2"/>
      <c r="D242" s="2"/>
      <c r="E242" s="2"/>
      <c r="K242" s="2"/>
      <c r="L242" s="2"/>
      <c r="M242" s="2"/>
      <c r="N242" s="2"/>
    </row>
    <row r="243" spans="1:14" x14ac:dyDescent="0.2">
      <c r="A243" s="2"/>
      <c r="B243" s="2"/>
      <c r="C243" s="2"/>
      <c r="D243" s="2"/>
      <c r="E243" s="2"/>
      <c r="K243" s="2"/>
      <c r="L243" s="2"/>
      <c r="M243" s="2"/>
      <c r="N243" s="2"/>
    </row>
    <row r="244" spans="1:14" x14ac:dyDescent="0.2">
      <c r="A244" s="2"/>
      <c r="B244" s="2"/>
      <c r="C244" s="2"/>
      <c r="D244" s="2"/>
      <c r="E244" s="2"/>
      <c r="K244" s="2"/>
      <c r="L244" s="2"/>
      <c r="M244" s="2"/>
      <c r="N244" s="2"/>
    </row>
    <row r="245" spans="1:14" x14ac:dyDescent="0.2">
      <c r="A245" s="2"/>
      <c r="B245" s="2"/>
      <c r="C245" s="2"/>
      <c r="D245" s="2"/>
      <c r="E245" s="2"/>
      <c r="K245" s="2"/>
      <c r="L245" s="2"/>
      <c r="M245" s="2"/>
      <c r="N245" s="2"/>
    </row>
    <row r="246" spans="1:14" x14ac:dyDescent="0.2">
      <c r="A246" s="2"/>
      <c r="B246" s="2"/>
      <c r="C246" s="2"/>
      <c r="D246" s="2"/>
      <c r="E246" s="2"/>
      <c r="K246" s="2"/>
      <c r="L246" s="2"/>
      <c r="M246" s="2"/>
      <c r="N246" s="2"/>
    </row>
    <row r="247" spans="1:14" x14ac:dyDescent="0.2">
      <c r="A247" s="2"/>
      <c r="B247" s="2"/>
      <c r="C247" s="2"/>
      <c r="D247" s="2"/>
      <c r="E247" s="2"/>
      <c r="K247" s="2"/>
      <c r="L247" s="2"/>
      <c r="M247" s="2"/>
      <c r="N247" s="2"/>
    </row>
    <row r="248" spans="1:14" x14ac:dyDescent="0.2">
      <c r="A248" s="2"/>
      <c r="B248" s="2"/>
      <c r="C248" s="2"/>
      <c r="D248" s="2"/>
      <c r="E248" s="2"/>
      <c r="K248" s="2"/>
      <c r="L248" s="2"/>
      <c r="M248" s="2"/>
      <c r="N248" s="2"/>
    </row>
    <row r="249" spans="1:14" x14ac:dyDescent="0.2">
      <c r="A249" s="2"/>
      <c r="B249" s="2"/>
      <c r="C249" s="2"/>
      <c r="D249" s="2"/>
      <c r="E249" s="2"/>
      <c r="K249" s="2"/>
      <c r="L249" s="2"/>
      <c r="M249" s="2"/>
      <c r="N249" s="2"/>
    </row>
    <row r="250" spans="1:14" x14ac:dyDescent="0.2">
      <c r="A250" s="2"/>
      <c r="B250" s="2"/>
      <c r="C250" s="2"/>
      <c r="D250" s="2"/>
      <c r="E250" s="2"/>
      <c r="K250" s="2"/>
      <c r="L250" s="2"/>
      <c r="M250" s="2"/>
      <c r="N250" s="2"/>
    </row>
    <row r="251" spans="1:14" x14ac:dyDescent="0.2">
      <c r="A251" s="2"/>
      <c r="B251" s="2"/>
      <c r="C251" s="2"/>
      <c r="D251" s="2"/>
      <c r="E251" s="2"/>
      <c r="K251" s="2"/>
      <c r="L251" s="2"/>
      <c r="M251" s="2"/>
      <c r="N251" s="2"/>
    </row>
    <row r="252" spans="1:14" x14ac:dyDescent="0.2">
      <c r="A252" s="2"/>
      <c r="B252" s="2"/>
      <c r="C252" s="2"/>
      <c r="D252" s="2"/>
      <c r="E252" s="2"/>
      <c r="K252" s="2"/>
      <c r="L252" s="2"/>
      <c r="M252" s="2"/>
      <c r="N252" s="2"/>
    </row>
    <row r="253" spans="1:14" x14ac:dyDescent="0.2">
      <c r="A253" s="2"/>
      <c r="B253" s="2"/>
      <c r="C253" s="2"/>
      <c r="D253" s="2"/>
      <c r="E253" s="2"/>
      <c r="K253" s="2"/>
      <c r="L253" s="2"/>
      <c r="M253" s="2"/>
      <c r="N253" s="2"/>
    </row>
    <row r="254" spans="1:14" x14ac:dyDescent="0.2">
      <c r="A254" s="2"/>
      <c r="B254" s="2"/>
      <c r="C254" s="2"/>
      <c r="D254" s="2"/>
      <c r="E254" s="2"/>
      <c r="K254" s="2"/>
      <c r="L254" s="2"/>
      <c r="M254" s="2"/>
      <c r="N254" s="2"/>
    </row>
    <row r="255" spans="1:14" x14ac:dyDescent="0.2">
      <c r="A255" s="2"/>
      <c r="B255" s="2"/>
      <c r="C255" s="2"/>
      <c r="D255" s="2"/>
      <c r="E255" s="2"/>
      <c r="K255" s="2"/>
      <c r="L255" s="2"/>
      <c r="M255" s="2"/>
      <c r="N255" s="2"/>
    </row>
    <row r="256" spans="1:14" x14ac:dyDescent="0.2">
      <c r="A256" s="2"/>
      <c r="B256" s="2"/>
      <c r="C256" s="2"/>
      <c r="D256" s="2"/>
      <c r="E256" s="2"/>
      <c r="K256" s="2"/>
      <c r="L256" s="2"/>
      <c r="M256" s="2"/>
      <c r="N256" s="2"/>
    </row>
    <row r="257" spans="1:14" x14ac:dyDescent="0.2">
      <c r="A257" s="2"/>
      <c r="B257" s="2"/>
      <c r="C257" s="2"/>
      <c r="D257" s="2"/>
      <c r="E257" s="2"/>
      <c r="K257" s="2"/>
      <c r="L257" s="2"/>
      <c r="M257" s="2"/>
      <c r="N257" s="2"/>
    </row>
    <row r="258" spans="1:14" x14ac:dyDescent="0.2">
      <c r="A258" s="2"/>
      <c r="B258" s="2"/>
      <c r="C258" s="2"/>
      <c r="D258" s="2"/>
      <c r="E258" s="2"/>
      <c r="K258" s="2"/>
      <c r="L258" s="2"/>
      <c r="M258" s="2"/>
      <c r="N258" s="2"/>
    </row>
    <row r="259" spans="1:14" x14ac:dyDescent="0.2">
      <c r="A259" s="2"/>
      <c r="B259" s="2"/>
      <c r="C259" s="2"/>
      <c r="D259" s="2"/>
      <c r="E259" s="2"/>
      <c r="K259" s="2"/>
      <c r="L259" s="2"/>
      <c r="M259" s="2"/>
      <c r="N259" s="2"/>
    </row>
    <row r="260" spans="1:14" x14ac:dyDescent="0.2">
      <c r="A260" s="2"/>
      <c r="B260" s="2"/>
      <c r="C260" s="2"/>
      <c r="D260" s="2"/>
      <c r="E260" s="2"/>
      <c r="K260" s="2"/>
      <c r="L260" s="2"/>
      <c r="M260" s="2"/>
      <c r="N260" s="2"/>
    </row>
    <row r="261" spans="1:14" x14ac:dyDescent="0.2">
      <c r="A261" s="2"/>
      <c r="B261" s="2"/>
      <c r="C261" s="2"/>
      <c r="D261" s="2"/>
      <c r="E261" s="2"/>
      <c r="K261" s="2"/>
      <c r="L261" s="2"/>
      <c r="M261" s="2"/>
      <c r="N261" s="2"/>
    </row>
    <row r="262" spans="1:14" x14ac:dyDescent="0.2">
      <c r="A262" s="2"/>
      <c r="B262" s="2"/>
      <c r="C262" s="2"/>
      <c r="D262" s="2"/>
      <c r="E262" s="2"/>
      <c r="K262" s="2"/>
      <c r="L262" s="2"/>
      <c r="M262" s="2"/>
      <c r="N262" s="2"/>
    </row>
    <row r="263" spans="1:14" x14ac:dyDescent="0.2">
      <c r="A263" s="2"/>
      <c r="B263" s="2"/>
      <c r="C263" s="2"/>
      <c r="D263" s="2"/>
      <c r="E263" s="2"/>
      <c r="K263" s="2"/>
      <c r="L263" s="2"/>
      <c r="M263" s="2"/>
      <c r="N263" s="2"/>
    </row>
    <row r="264" spans="1:14" x14ac:dyDescent="0.2">
      <c r="A264" s="2"/>
      <c r="B264" s="2"/>
      <c r="C264" s="2"/>
      <c r="D264" s="2"/>
      <c r="E264" s="2"/>
      <c r="K264" s="2"/>
      <c r="L264" s="2"/>
      <c r="M264" s="2"/>
      <c r="N264" s="2"/>
    </row>
    <row r="265" spans="1:14" x14ac:dyDescent="0.2">
      <c r="A265" s="2"/>
      <c r="B265" s="2"/>
      <c r="C265" s="2"/>
      <c r="D265" s="2"/>
      <c r="E265" s="2"/>
      <c r="K265" s="2"/>
      <c r="L265" s="2"/>
      <c r="M265" s="2"/>
      <c r="N265" s="2"/>
    </row>
    <row r="266" spans="1:14" x14ac:dyDescent="0.2">
      <c r="A266" s="2"/>
      <c r="B266" s="2"/>
      <c r="C266" s="2"/>
      <c r="D266" s="2"/>
      <c r="E266" s="2"/>
      <c r="K266" s="2"/>
      <c r="L266" s="2"/>
      <c r="M266" s="2"/>
      <c r="N266" s="2"/>
    </row>
    <row r="267" spans="1:14" x14ac:dyDescent="0.2">
      <c r="A267" s="2"/>
      <c r="B267" s="2"/>
      <c r="C267" s="2"/>
      <c r="D267" s="2"/>
      <c r="E267" s="2"/>
      <c r="K267" s="2"/>
      <c r="L267" s="2"/>
      <c r="M267" s="2"/>
      <c r="N267" s="2"/>
    </row>
    <row r="268" spans="1:14" x14ac:dyDescent="0.2">
      <c r="A268" s="2"/>
      <c r="B268" s="2"/>
      <c r="C268" s="2"/>
      <c r="D268" s="2"/>
      <c r="E268" s="2"/>
      <c r="K268" s="2"/>
      <c r="L268" s="2"/>
      <c r="M268" s="2"/>
      <c r="N268" s="2"/>
    </row>
    <row r="269" spans="1:14" x14ac:dyDescent="0.2">
      <c r="A269" s="2"/>
      <c r="B269" s="2"/>
      <c r="C269" s="2"/>
      <c r="D269" s="2"/>
      <c r="E269" s="2"/>
      <c r="K269" s="2"/>
      <c r="L269" s="2"/>
      <c r="M269" s="2"/>
      <c r="N269" s="2"/>
    </row>
    <row r="270" spans="1:14" x14ac:dyDescent="0.2">
      <c r="A270" s="2"/>
      <c r="B270" s="2"/>
      <c r="C270" s="2"/>
      <c r="D270" s="2"/>
      <c r="E270" s="2"/>
      <c r="K270" s="2"/>
      <c r="L270" s="2"/>
      <c r="M270" s="2"/>
      <c r="N270" s="2"/>
    </row>
    <row r="271" spans="1:14" x14ac:dyDescent="0.2">
      <c r="A271" s="2"/>
      <c r="B271" s="2"/>
      <c r="C271" s="2"/>
      <c r="D271" s="2"/>
      <c r="E271" s="2"/>
      <c r="K271" s="2"/>
      <c r="L271" s="2"/>
      <c r="M271" s="2"/>
      <c r="N271" s="2"/>
    </row>
    <row r="272" spans="1:14" x14ac:dyDescent="0.2">
      <c r="A272" s="2"/>
      <c r="B272" s="2"/>
      <c r="C272" s="2"/>
      <c r="D272" s="2"/>
      <c r="E272" s="2"/>
      <c r="K272" s="2"/>
      <c r="L272" s="2"/>
      <c r="M272" s="2"/>
      <c r="N272" s="2"/>
    </row>
    <row r="273" spans="1:14" x14ac:dyDescent="0.2">
      <c r="A273" s="2"/>
      <c r="B273" s="2"/>
      <c r="C273" s="2"/>
      <c r="D273" s="2"/>
      <c r="E273" s="2"/>
      <c r="K273" s="2"/>
      <c r="L273" s="2"/>
      <c r="M273" s="2"/>
      <c r="N273" s="2"/>
    </row>
    <row r="274" spans="1:14" x14ac:dyDescent="0.2">
      <c r="A274" s="2"/>
      <c r="B274" s="2"/>
      <c r="C274" s="2"/>
      <c r="D274" s="2"/>
      <c r="E274" s="2"/>
      <c r="K274" s="2"/>
      <c r="L274" s="2"/>
      <c r="M274" s="2"/>
      <c r="N274" s="2"/>
    </row>
    <row r="275" spans="1:14" x14ac:dyDescent="0.2">
      <c r="A275" s="2"/>
      <c r="B275" s="2"/>
      <c r="C275" s="2"/>
      <c r="D275" s="2"/>
      <c r="E275" s="2"/>
      <c r="K275" s="2"/>
      <c r="L275" s="2"/>
      <c r="M275" s="2"/>
      <c r="N275" s="2"/>
    </row>
    <row r="276" spans="1:14" x14ac:dyDescent="0.2">
      <c r="A276" s="2"/>
      <c r="B276" s="2"/>
      <c r="C276" s="2"/>
      <c r="D276" s="2"/>
      <c r="E276" s="2"/>
      <c r="K276" s="2"/>
      <c r="L276" s="2"/>
      <c r="M276" s="2"/>
      <c r="N276" s="2"/>
    </row>
    <row r="277" spans="1:14" x14ac:dyDescent="0.2">
      <c r="A277" s="2"/>
      <c r="B277" s="2"/>
      <c r="C277" s="2"/>
      <c r="D277" s="2"/>
      <c r="E277" s="2"/>
      <c r="K277" s="2"/>
      <c r="L277" s="2"/>
      <c r="M277" s="2"/>
      <c r="N277" s="2"/>
    </row>
    <row r="278" spans="1:14" x14ac:dyDescent="0.2">
      <c r="A278" s="2"/>
      <c r="B278" s="2"/>
      <c r="C278" s="2"/>
      <c r="D278" s="2"/>
      <c r="E278" s="2"/>
      <c r="K278" s="2"/>
      <c r="L278" s="2"/>
      <c r="M278" s="2"/>
      <c r="N278" s="2"/>
    </row>
    <row r="279" spans="1:14" x14ac:dyDescent="0.2">
      <c r="A279" s="2"/>
      <c r="B279" s="2"/>
      <c r="C279" s="2"/>
      <c r="D279" s="2"/>
      <c r="E279" s="2"/>
      <c r="K279" s="2"/>
      <c r="L279" s="2"/>
      <c r="M279" s="2"/>
      <c r="N279" s="2"/>
    </row>
    <row r="280" spans="1:14" x14ac:dyDescent="0.2">
      <c r="A280" s="2"/>
      <c r="B280" s="2"/>
      <c r="C280" s="2"/>
      <c r="D280" s="2"/>
      <c r="E280" s="2"/>
      <c r="K280" s="2"/>
      <c r="L280" s="2"/>
      <c r="M280" s="2"/>
      <c r="N280" s="2"/>
    </row>
    <row r="281" spans="1:14" x14ac:dyDescent="0.2">
      <c r="A281" s="2"/>
      <c r="B281" s="2"/>
      <c r="C281" s="2"/>
      <c r="D281" s="2"/>
      <c r="E281" s="2"/>
      <c r="K281" s="2"/>
      <c r="L281" s="2"/>
      <c r="M281" s="2"/>
      <c r="N281" s="2"/>
    </row>
    <row r="282" spans="1:14" x14ac:dyDescent="0.2">
      <c r="A282" s="2"/>
      <c r="B282" s="2"/>
      <c r="C282" s="2"/>
      <c r="D282" s="2"/>
      <c r="E282" s="2"/>
      <c r="K282" s="2"/>
      <c r="L282" s="2"/>
      <c r="M282" s="2"/>
      <c r="N282" s="2"/>
    </row>
    <row r="283" spans="1:14" x14ac:dyDescent="0.2">
      <c r="A283" s="2"/>
      <c r="B283" s="2"/>
      <c r="C283" s="2"/>
      <c r="D283" s="2"/>
      <c r="E283" s="2"/>
      <c r="K283" s="2"/>
      <c r="L283" s="2"/>
      <c r="M283" s="2"/>
      <c r="N283" s="2"/>
    </row>
    <row r="284" spans="1:14" x14ac:dyDescent="0.2">
      <c r="A284" s="2"/>
      <c r="B284" s="2"/>
      <c r="C284" s="2"/>
      <c r="D284" s="2"/>
      <c r="E284" s="2"/>
      <c r="K284" s="2"/>
      <c r="L284" s="2"/>
      <c r="M284" s="2"/>
      <c r="N284" s="2"/>
    </row>
    <row r="285" spans="1:14" x14ac:dyDescent="0.2">
      <c r="A285" s="2"/>
      <c r="B285" s="2"/>
      <c r="C285" s="2"/>
      <c r="D285" s="2"/>
      <c r="E285" s="2"/>
      <c r="K285" s="2"/>
      <c r="L285" s="2"/>
      <c r="M285" s="2"/>
      <c r="N285" s="2"/>
    </row>
    <row r="286" spans="1:14" x14ac:dyDescent="0.2">
      <c r="A286" s="2"/>
      <c r="B286" s="2"/>
      <c r="C286" s="2"/>
      <c r="D286" s="2"/>
      <c r="E286" s="2"/>
      <c r="K286" s="2"/>
      <c r="L286" s="2"/>
      <c r="M286" s="2"/>
      <c r="N286" s="2"/>
    </row>
    <row r="287" spans="1:14" x14ac:dyDescent="0.2">
      <c r="A287" s="2"/>
      <c r="B287" s="2"/>
      <c r="C287" s="2"/>
      <c r="D287" s="2"/>
      <c r="E287" s="2"/>
      <c r="K287" s="2"/>
      <c r="L287" s="2"/>
      <c r="M287" s="2"/>
      <c r="N287" s="2"/>
    </row>
    <row r="288" spans="1:14" x14ac:dyDescent="0.2">
      <c r="A288" s="2"/>
      <c r="B288" s="2"/>
      <c r="C288" s="2"/>
      <c r="D288" s="2"/>
      <c r="E288" s="2"/>
      <c r="K288" s="2"/>
      <c r="L288" s="2"/>
      <c r="M288" s="2"/>
      <c r="N288" s="2"/>
    </row>
    <row r="289" spans="1:14" x14ac:dyDescent="0.2">
      <c r="A289" s="2"/>
      <c r="B289" s="2"/>
      <c r="C289" s="2"/>
      <c r="D289" s="2"/>
      <c r="E289" s="2"/>
      <c r="K289" s="2"/>
      <c r="L289" s="2"/>
      <c r="M289" s="2"/>
      <c r="N289" s="2"/>
    </row>
    <row r="290" spans="1:14" x14ac:dyDescent="0.2">
      <c r="A290" s="2"/>
      <c r="B290" s="2"/>
      <c r="C290" s="2"/>
      <c r="D290" s="2"/>
      <c r="E290" s="2"/>
      <c r="K290" s="2"/>
      <c r="L290" s="2"/>
      <c r="M290" s="2"/>
      <c r="N290" s="2"/>
    </row>
    <row r="291" spans="1:14" x14ac:dyDescent="0.2">
      <c r="A291" s="2"/>
      <c r="B291" s="2"/>
      <c r="C291" s="2"/>
      <c r="D291" s="2"/>
      <c r="E291" s="2"/>
      <c r="K291" s="2"/>
      <c r="L291" s="2"/>
      <c r="M291" s="2"/>
      <c r="N291" s="2"/>
    </row>
    <row r="292" spans="1:14" x14ac:dyDescent="0.2">
      <c r="A292" s="2"/>
      <c r="B292" s="2"/>
      <c r="C292" s="2"/>
      <c r="D292" s="2"/>
      <c r="E292" s="2"/>
      <c r="K292" s="2"/>
      <c r="L292" s="2"/>
      <c r="M292" s="2"/>
      <c r="N292" s="2"/>
    </row>
    <row r="293" spans="1:14" x14ac:dyDescent="0.2">
      <c r="A293" s="2"/>
      <c r="B293" s="2"/>
      <c r="C293" s="2"/>
      <c r="D293" s="2"/>
      <c r="E293" s="2"/>
      <c r="K293" s="2"/>
      <c r="L293" s="2"/>
      <c r="M293" s="2"/>
      <c r="N293" s="2"/>
    </row>
    <row r="294" spans="1:14" x14ac:dyDescent="0.2">
      <c r="A294" s="2"/>
      <c r="B294" s="2"/>
      <c r="C294" s="2"/>
      <c r="D294" s="2"/>
      <c r="E294" s="2"/>
      <c r="K294" s="2"/>
      <c r="L294" s="2"/>
      <c r="M294" s="2"/>
      <c r="N294" s="2"/>
    </row>
    <row r="295" spans="1:14" x14ac:dyDescent="0.2">
      <c r="A295" s="2"/>
      <c r="B295" s="2"/>
      <c r="C295" s="2"/>
      <c r="D295" s="2"/>
      <c r="E295" s="2"/>
      <c r="K295" s="2"/>
      <c r="L295" s="2"/>
      <c r="M295" s="2"/>
      <c r="N295" s="2"/>
    </row>
    <row r="296" spans="1:14" x14ac:dyDescent="0.2">
      <c r="A296" s="2"/>
      <c r="B296" s="2"/>
      <c r="C296" s="2"/>
      <c r="D296" s="2"/>
      <c r="E296" s="2"/>
      <c r="K296" s="2"/>
      <c r="L296" s="2"/>
      <c r="M296" s="2"/>
      <c r="N296" s="2"/>
    </row>
    <row r="297" spans="1:14" x14ac:dyDescent="0.2">
      <c r="A297" s="2"/>
      <c r="B297" s="2"/>
      <c r="C297" s="2"/>
      <c r="D297" s="2"/>
      <c r="E297" s="2"/>
      <c r="K297" s="2"/>
      <c r="L297" s="2"/>
      <c r="M297" s="2"/>
      <c r="N297" s="2"/>
    </row>
    <row r="298" spans="1:14" x14ac:dyDescent="0.2">
      <c r="A298" s="2"/>
      <c r="B298" s="2"/>
      <c r="C298" s="2"/>
      <c r="D298" s="2"/>
      <c r="E298" s="2"/>
      <c r="K298" s="2"/>
      <c r="L298" s="2"/>
      <c r="M298" s="2"/>
      <c r="N298" s="2"/>
    </row>
    <row r="299" spans="1:14" x14ac:dyDescent="0.2">
      <c r="A299" s="2"/>
      <c r="B299" s="2"/>
      <c r="C299" s="2"/>
      <c r="D299" s="2"/>
      <c r="E299" s="2"/>
      <c r="K299" s="2"/>
      <c r="L299" s="2"/>
      <c r="M299" s="2"/>
      <c r="N299" s="2"/>
    </row>
    <row r="300" spans="1:14" x14ac:dyDescent="0.2">
      <c r="A300" s="2"/>
      <c r="B300" s="2"/>
      <c r="C300" s="2"/>
      <c r="D300" s="2"/>
      <c r="E300" s="2"/>
      <c r="K300" s="2"/>
      <c r="L300" s="2"/>
      <c r="M300" s="2"/>
      <c r="N300" s="2"/>
    </row>
    <row r="301" spans="1:14" x14ac:dyDescent="0.2">
      <c r="A301" s="2"/>
      <c r="B301" s="2"/>
      <c r="C301" s="2"/>
      <c r="D301" s="2"/>
      <c r="E301" s="2"/>
      <c r="K301" s="2"/>
      <c r="L301" s="2"/>
      <c r="M301" s="2"/>
      <c r="N301" s="2"/>
    </row>
    <row r="302" spans="1:14" x14ac:dyDescent="0.2">
      <c r="A302" s="2"/>
      <c r="B302" s="2"/>
      <c r="C302" s="2"/>
      <c r="D302" s="2"/>
      <c r="E302" s="2"/>
      <c r="K302" s="2"/>
      <c r="L302" s="2"/>
      <c r="M302" s="2"/>
      <c r="N302" s="2"/>
    </row>
    <row r="303" spans="1:14" x14ac:dyDescent="0.2">
      <c r="A303" s="2"/>
      <c r="B303" s="2"/>
      <c r="C303" s="2"/>
      <c r="D303" s="2"/>
      <c r="E303" s="2"/>
      <c r="K303" s="2"/>
      <c r="L303" s="2"/>
      <c r="M303" s="2"/>
      <c r="N303" s="2"/>
    </row>
    <row r="304" spans="1:14" x14ac:dyDescent="0.2">
      <c r="A304" s="2"/>
      <c r="B304" s="2"/>
      <c r="C304" s="2"/>
      <c r="D304" s="2"/>
      <c r="E304" s="2"/>
      <c r="K304" s="2"/>
      <c r="L304" s="2"/>
      <c r="M304" s="2"/>
      <c r="N304" s="2"/>
    </row>
    <row r="305" spans="1:14" x14ac:dyDescent="0.2">
      <c r="A305" s="2"/>
      <c r="B305" s="2"/>
      <c r="C305" s="2"/>
      <c r="D305" s="2"/>
      <c r="E305" s="2"/>
      <c r="K305" s="2"/>
      <c r="L305" s="2"/>
      <c r="M305" s="2"/>
      <c r="N305" s="2"/>
    </row>
    <row r="306" spans="1:14" x14ac:dyDescent="0.2">
      <c r="A306" s="2"/>
      <c r="B306" s="2"/>
      <c r="C306" s="2"/>
      <c r="D306" s="2"/>
      <c r="E306" s="2"/>
      <c r="K306" s="2"/>
      <c r="L306" s="2"/>
      <c r="M306" s="2"/>
      <c r="N306" s="2"/>
    </row>
    <row r="307" spans="1:14" x14ac:dyDescent="0.2">
      <c r="A307" s="2"/>
      <c r="B307" s="2"/>
      <c r="C307" s="2"/>
      <c r="D307" s="2"/>
      <c r="E307" s="2"/>
      <c r="K307" s="2"/>
      <c r="L307" s="2"/>
      <c r="M307" s="2"/>
      <c r="N307" s="2"/>
    </row>
    <row r="308" spans="1:14" x14ac:dyDescent="0.2">
      <c r="A308" s="2"/>
      <c r="B308" s="2"/>
      <c r="C308" s="2"/>
      <c r="D308" s="2"/>
      <c r="E308" s="2"/>
      <c r="K308" s="2"/>
      <c r="L308" s="2"/>
      <c r="M308" s="2"/>
      <c r="N308" s="2"/>
    </row>
    <row r="309" spans="1:14" x14ac:dyDescent="0.2">
      <c r="A309" s="2"/>
      <c r="B309" s="2"/>
      <c r="C309" s="2"/>
      <c r="D309" s="2"/>
      <c r="E309" s="2"/>
      <c r="K309" s="2"/>
      <c r="L309" s="2"/>
      <c r="M309" s="2"/>
      <c r="N309" s="2"/>
    </row>
    <row r="310" spans="1:14" x14ac:dyDescent="0.2">
      <c r="A310" s="2"/>
      <c r="B310" s="2"/>
      <c r="C310" s="2"/>
      <c r="D310" s="2"/>
      <c r="E310" s="2"/>
      <c r="K310" s="2"/>
      <c r="L310" s="2"/>
      <c r="M310" s="2"/>
      <c r="N310" s="2"/>
    </row>
    <row r="311" spans="1:14" x14ac:dyDescent="0.2">
      <c r="A311" s="2"/>
      <c r="B311" s="2"/>
      <c r="C311" s="2"/>
      <c r="D311" s="2"/>
      <c r="E311" s="2"/>
      <c r="K311" s="2"/>
      <c r="L311" s="2"/>
      <c r="M311" s="2"/>
      <c r="N311" s="2"/>
    </row>
    <row r="312" spans="1:14" x14ac:dyDescent="0.2">
      <c r="A312" s="2"/>
      <c r="B312" s="2"/>
      <c r="C312" s="2"/>
      <c r="D312" s="2"/>
      <c r="E312" s="2"/>
      <c r="K312" s="2"/>
      <c r="L312" s="2"/>
      <c r="M312" s="2"/>
      <c r="N312" s="2"/>
    </row>
    <row r="313" spans="1:14" x14ac:dyDescent="0.2">
      <c r="A313" s="2"/>
      <c r="B313" s="2"/>
      <c r="C313" s="2"/>
      <c r="D313" s="2"/>
      <c r="E313" s="2"/>
      <c r="K313" s="2"/>
      <c r="L313" s="2"/>
      <c r="M313" s="2"/>
      <c r="N313" s="2"/>
    </row>
    <row r="314" spans="1:14" x14ac:dyDescent="0.2">
      <c r="A314" s="2"/>
      <c r="B314" s="2"/>
      <c r="C314" s="2"/>
      <c r="D314" s="2"/>
      <c r="E314" s="2"/>
      <c r="K314" s="2"/>
      <c r="L314" s="2"/>
      <c r="M314" s="2"/>
      <c r="N314" s="2"/>
    </row>
    <row r="315" spans="1:14" x14ac:dyDescent="0.2">
      <c r="A315" s="2"/>
      <c r="B315" s="2"/>
      <c r="C315" s="2"/>
      <c r="D315" s="2"/>
      <c r="E315" s="2"/>
      <c r="K315" s="2"/>
      <c r="L315" s="2"/>
      <c r="M315" s="2"/>
      <c r="N315" s="2"/>
    </row>
    <row r="316" spans="1:14" x14ac:dyDescent="0.2">
      <c r="A316" s="2"/>
      <c r="B316" s="2"/>
      <c r="C316" s="2"/>
      <c r="D316" s="2"/>
      <c r="E316" s="2"/>
      <c r="K316" s="2"/>
      <c r="L316" s="2"/>
      <c r="M316" s="2"/>
      <c r="N316" s="2"/>
    </row>
    <row r="317" spans="1:14" x14ac:dyDescent="0.2">
      <c r="A317" s="2"/>
      <c r="B317" s="2"/>
      <c r="C317" s="2"/>
      <c r="D317" s="2"/>
      <c r="E317" s="2"/>
      <c r="K317" s="2"/>
      <c r="L317" s="2"/>
      <c r="M317" s="2"/>
      <c r="N317" s="2"/>
    </row>
    <row r="318" spans="1:14" x14ac:dyDescent="0.2">
      <c r="A318" s="2"/>
      <c r="B318" s="2"/>
      <c r="C318" s="2"/>
      <c r="D318" s="2"/>
      <c r="E318" s="2"/>
      <c r="K318" s="2"/>
      <c r="L318" s="2"/>
      <c r="M318" s="2"/>
      <c r="N318" s="2"/>
    </row>
    <row r="319" spans="1:14" x14ac:dyDescent="0.2">
      <c r="A319" s="2"/>
      <c r="B319" s="2"/>
      <c r="C319" s="2"/>
      <c r="D319" s="2"/>
      <c r="E319" s="2"/>
      <c r="K319" s="2"/>
      <c r="L319" s="2"/>
      <c r="M319" s="2"/>
      <c r="N319" s="2"/>
    </row>
    <row r="320" spans="1:14" x14ac:dyDescent="0.2">
      <c r="A320" s="2"/>
      <c r="B320" s="2"/>
      <c r="C320" s="2"/>
      <c r="D320" s="2"/>
      <c r="E320" s="2"/>
      <c r="K320" s="2"/>
      <c r="L320" s="2"/>
      <c r="M320" s="2"/>
      <c r="N320" s="2"/>
    </row>
    <row r="321" spans="1:14" x14ac:dyDescent="0.2">
      <c r="A321" s="2"/>
      <c r="B321" s="2"/>
      <c r="C321" s="2"/>
      <c r="D321" s="2"/>
      <c r="E321" s="2"/>
      <c r="K321" s="2"/>
      <c r="L321" s="2"/>
      <c r="M321" s="2"/>
      <c r="N321" s="2"/>
    </row>
    <row r="322" spans="1:14" x14ac:dyDescent="0.2">
      <c r="A322" s="2"/>
      <c r="B322" s="2"/>
      <c r="C322" s="2"/>
      <c r="D322" s="2"/>
      <c r="E322" s="2"/>
      <c r="K322" s="2"/>
      <c r="L322" s="2"/>
      <c r="M322" s="2"/>
      <c r="N322" s="2"/>
    </row>
    <row r="323" spans="1:14" x14ac:dyDescent="0.2">
      <c r="A323" s="2"/>
      <c r="B323" s="2"/>
      <c r="C323" s="2"/>
      <c r="D323" s="2"/>
      <c r="E323" s="2"/>
      <c r="K323" s="2"/>
      <c r="L323" s="2"/>
      <c r="M323" s="2"/>
      <c r="N323" s="2"/>
    </row>
    <row r="324" spans="1:14" x14ac:dyDescent="0.2">
      <c r="A324" s="2"/>
      <c r="B324" s="2"/>
      <c r="C324" s="2"/>
      <c r="D324" s="2"/>
      <c r="E324" s="2"/>
      <c r="K324" s="2"/>
      <c r="L324" s="2"/>
      <c r="M324" s="2"/>
      <c r="N324" s="2"/>
    </row>
    <row r="325" spans="1:14" x14ac:dyDescent="0.2">
      <c r="A325" s="2"/>
      <c r="B325" s="2"/>
      <c r="C325" s="2"/>
      <c r="D325" s="2"/>
      <c r="E325" s="2"/>
      <c r="K325" s="2"/>
      <c r="L325" s="2"/>
      <c r="M325" s="2"/>
      <c r="N325" s="2"/>
    </row>
    <row r="326" spans="1:14" x14ac:dyDescent="0.2">
      <c r="A326" s="2"/>
      <c r="B326" s="2"/>
      <c r="C326" s="2"/>
      <c r="D326" s="2"/>
      <c r="E326" s="2"/>
      <c r="K326" s="2"/>
      <c r="L326" s="2"/>
      <c r="M326" s="2"/>
      <c r="N326" s="2"/>
    </row>
    <row r="327" spans="1:14" x14ac:dyDescent="0.2">
      <c r="A327" s="2"/>
      <c r="B327" s="2"/>
      <c r="C327" s="2"/>
      <c r="D327" s="2"/>
      <c r="E327" s="2"/>
      <c r="K327" s="2"/>
      <c r="L327" s="2"/>
      <c r="M327" s="2"/>
      <c r="N327" s="2"/>
    </row>
    <row r="328" spans="1:14" x14ac:dyDescent="0.2">
      <c r="A328" s="2"/>
      <c r="B328" s="2"/>
      <c r="C328" s="2"/>
      <c r="D328" s="2"/>
      <c r="E328" s="2"/>
      <c r="K328" s="2"/>
      <c r="L328" s="2"/>
      <c r="M328" s="2"/>
      <c r="N328" s="2"/>
    </row>
    <row r="329" spans="1:14" x14ac:dyDescent="0.2">
      <c r="A329" s="2"/>
      <c r="B329" s="2"/>
      <c r="C329" s="2"/>
      <c r="D329" s="2"/>
      <c r="E329" s="2"/>
      <c r="K329" s="2"/>
      <c r="L329" s="2"/>
      <c r="M329" s="2"/>
      <c r="N329" s="2"/>
    </row>
    <row r="330" spans="1:14" x14ac:dyDescent="0.2">
      <c r="A330" s="2"/>
      <c r="B330" s="2"/>
      <c r="C330" s="2"/>
      <c r="D330" s="2"/>
      <c r="E330" s="2"/>
      <c r="K330" s="2"/>
      <c r="L330" s="2"/>
      <c r="M330" s="2"/>
      <c r="N330" s="2"/>
    </row>
    <row r="331" spans="1:14" x14ac:dyDescent="0.2">
      <c r="A331" s="2"/>
      <c r="B331" s="2"/>
      <c r="C331" s="2"/>
      <c r="D331" s="2"/>
      <c r="E331" s="2"/>
      <c r="K331" s="2"/>
      <c r="L331" s="2"/>
      <c r="M331" s="2"/>
      <c r="N331" s="2"/>
    </row>
    <row r="332" spans="1:14" x14ac:dyDescent="0.2">
      <c r="A332" s="2"/>
      <c r="B332" s="2"/>
      <c r="C332" s="2"/>
      <c r="D332" s="2"/>
      <c r="E332" s="2"/>
      <c r="K332" s="2"/>
      <c r="L332" s="2"/>
      <c r="M332" s="2"/>
      <c r="N332" s="2"/>
    </row>
    <row r="333" spans="1:14" x14ac:dyDescent="0.2">
      <c r="A333" s="2"/>
      <c r="B333" s="2"/>
      <c r="C333" s="2"/>
      <c r="D333" s="2"/>
      <c r="E333" s="2"/>
      <c r="K333" s="2"/>
      <c r="L333" s="2"/>
      <c r="M333" s="2"/>
      <c r="N333" s="2"/>
    </row>
    <row r="334" spans="1:14" x14ac:dyDescent="0.2">
      <c r="A334" s="2"/>
      <c r="B334" s="2"/>
      <c r="C334" s="2"/>
      <c r="D334" s="2"/>
      <c r="E334" s="2"/>
      <c r="K334" s="2"/>
      <c r="L334" s="2"/>
      <c r="M334" s="2"/>
      <c r="N334" s="2"/>
    </row>
    <row r="335" spans="1:14" x14ac:dyDescent="0.2">
      <c r="A335" s="2"/>
      <c r="B335" s="2"/>
      <c r="C335" s="2"/>
      <c r="D335" s="2"/>
      <c r="E335" s="2"/>
      <c r="K335" s="2"/>
      <c r="L335" s="2"/>
      <c r="M335" s="2"/>
      <c r="N335" s="2"/>
    </row>
    <row r="336" spans="1:14" x14ac:dyDescent="0.2">
      <c r="A336" s="2"/>
      <c r="B336" s="2"/>
      <c r="C336" s="2"/>
      <c r="D336" s="2"/>
      <c r="E336" s="2"/>
      <c r="K336" s="2"/>
      <c r="L336" s="2"/>
      <c r="M336" s="2"/>
      <c r="N336" s="2"/>
    </row>
    <row r="337" spans="1:14" x14ac:dyDescent="0.2">
      <c r="A337" s="2"/>
      <c r="B337" s="2"/>
      <c r="C337" s="2"/>
      <c r="D337" s="2"/>
      <c r="E337" s="2"/>
      <c r="K337" s="2"/>
      <c r="L337" s="2"/>
      <c r="M337" s="2"/>
      <c r="N337" s="2"/>
    </row>
    <row r="338" spans="1:14" x14ac:dyDescent="0.2">
      <c r="A338" s="2"/>
      <c r="B338" s="2"/>
      <c r="C338" s="2"/>
      <c r="D338" s="2"/>
      <c r="E338" s="2"/>
      <c r="K338" s="2"/>
      <c r="L338" s="2"/>
      <c r="M338" s="2"/>
      <c r="N338" s="2"/>
    </row>
    <row r="339" spans="1:14" x14ac:dyDescent="0.2">
      <c r="A339" s="2"/>
      <c r="B339" s="2"/>
      <c r="C339" s="2"/>
      <c r="D339" s="2"/>
      <c r="E339" s="2"/>
      <c r="K339" s="2"/>
      <c r="L339" s="2"/>
      <c r="M339" s="2"/>
      <c r="N339" s="2"/>
    </row>
    <row r="340" spans="1:14" x14ac:dyDescent="0.2">
      <c r="A340" s="2"/>
      <c r="B340" s="2"/>
      <c r="C340" s="2"/>
      <c r="D340" s="2"/>
      <c r="E340" s="2"/>
      <c r="K340" s="2"/>
      <c r="L340" s="2"/>
      <c r="M340" s="2"/>
      <c r="N340" s="2"/>
    </row>
    <row r="341" spans="1:14" x14ac:dyDescent="0.2">
      <c r="A341" s="2"/>
      <c r="B341" s="2"/>
      <c r="C341" s="2"/>
      <c r="D341" s="2"/>
      <c r="E341" s="2"/>
      <c r="K341" s="2"/>
      <c r="L341" s="2"/>
      <c r="M341" s="2"/>
      <c r="N341" s="2"/>
    </row>
    <row r="342" spans="1:14" x14ac:dyDescent="0.2">
      <c r="A342" s="2"/>
      <c r="B342" s="2"/>
      <c r="C342" s="2"/>
      <c r="D342" s="2"/>
      <c r="E342" s="2"/>
      <c r="K342" s="2"/>
      <c r="L342" s="2"/>
      <c r="M342" s="2"/>
      <c r="N342" s="2"/>
    </row>
    <row r="343" spans="1:14" x14ac:dyDescent="0.2">
      <c r="A343" s="2"/>
      <c r="B343" s="2"/>
      <c r="C343" s="2"/>
      <c r="D343" s="2"/>
      <c r="E343" s="2"/>
      <c r="K343" s="2"/>
      <c r="L343" s="2"/>
      <c r="M343" s="2"/>
      <c r="N343" s="2"/>
    </row>
    <row r="344" spans="1:14" x14ac:dyDescent="0.2">
      <c r="A344" s="2"/>
      <c r="B344" s="2"/>
      <c r="C344" s="2"/>
      <c r="D344" s="2"/>
      <c r="E344" s="2"/>
      <c r="K344" s="2"/>
      <c r="L344" s="2"/>
      <c r="M344" s="2"/>
      <c r="N344" s="2"/>
    </row>
    <row r="345" spans="1:14" x14ac:dyDescent="0.2">
      <c r="A345" s="2"/>
      <c r="B345" s="2"/>
      <c r="C345" s="2"/>
      <c r="D345" s="2"/>
      <c r="E345" s="2"/>
      <c r="K345" s="2"/>
      <c r="L345" s="2"/>
      <c r="M345" s="2"/>
      <c r="N345" s="2"/>
    </row>
    <row r="346" spans="1:14" x14ac:dyDescent="0.2">
      <c r="A346" s="2"/>
      <c r="B346" s="2"/>
      <c r="C346" s="2"/>
      <c r="D346" s="2"/>
      <c r="E346" s="2"/>
      <c r="K346" s="2"/>
      <c r="L346" s="2"/>
      <c r="M346" s="2"/>
      <c r="N346" s="2"/>
    </row>
    <row r="347" spans="1:14" x14ac:dyDescent="0.2">
      <c r="A347" s="2"/>
      <c r="B347" s="2"/>
      <c r="C347" s="2"/>
      <c r="D347" s="2"/>
      <c r="E347" s="2"/>
      <c r="K347" s="2"/>
      <c r="L347" s="2"/>
      <c r="M347" s="2"/>
      <c r="N347" s="2"/>
    </row>
    <row r="348" spans="1:14" x14ac:dyDescent="0.2">
      <c r="A348" s="2"/>
      <c r="B348" s="2"/>
      <c r="C348" s="2"/>
      <c r="D348" s="2"/>
      <c r="E348" s="2"/>
      <c r="K348" s="2"/>
      <c r="L348" s="2"/>
      <c r="M348" s="2"/>
      <c r="N348" s="2"/>
    </row>
    <row r="349" spans="1:14" x14ac:dyDescent="0.2">
      <c r="A349" s="2"/>
      <c r="B349" s="2"/>
      <c r="C349" s="2"/>
      <c r="D349" s="2"/>
      <c r="E349" s="2"/>
      <c r="K349" s="2"/>
      <c r="L349" s="2"/>
      <c r="M349" s="2"/>
      <c r="N349" s="2"/>
    </row>
    <row r="350" spans="1:14" x14ac:dyDescent="0.2">
      <c r="A350" s="2"/>
      <c r="B350" s="2"/>
      <c r="C350" s="2"/>
      <c r="D350" s="2"/>
      <c r="E350" s="2"/>
      <c r="K350" s="2"/>
      <c r="L350" s="2"/>
      <c r="M350" s="2"/>
      <c r="N350" s="2"/>
    </row>
    <row r="351" spans="1:14" x14ac:dyDescent="0.2">
      <c r="A351" s="2"/>
      <c r="B351" s="2"/>
      <c r="C351" s="2"/>
      <c r="D351" s="2"/>
      <c r="E351" s="2"/>
      <c r="K351" s="2"/>
      <c r="L351" s="2"/>
      <c r="M351" s="2"/>
      <c r="N351" s="2"/>
    </row>
    <row r="352" spans="1:14" x14ac:dyDescent="0.2">
      <c r="A352" s="2"/>
      <c r="B352" s="2"/>
      <c r="C352" s="2"/>
      <c r="D352" s="2"/>
      <c r="E352" s="2"/>
      <c r="K352" s="2"/>
      <c r="L352" s="2"/>
      <c r="M352" s="2"/>
      <c r="N352" s="2"/>
    </row>
    <row r="353" spans="1:14" x14ac:dyDescent="0.2">
      <c r="A353" s="2"/>
      <c r="B353" s="2"/>
      <c r="C353" s="2"/>
      <c r="D353" s="2"/>
      <c r="E353" s="2"/>
      <c r="K353" s="2"/>
      <c r="L353" s="2"/>
      <c r="M353" s="2"/>
      <c r="N353" s="2"/>
    </row>
    <row r="354" spans="1:14" x14ac:dyDescent="0.2">
      <c r="A354" s="2"/>
      <c r="B354" s="2"/>
      <c r="C354" s="2"/>
      <c r="D354" s="2"/>
      <c r="E354" s="2"/>
      <c r="K354" s="2"/>
      <c r="L354" s="2"/>
      <c r="M354" s="2"/>
      <c r="N354" s="2"/>
    </row>
    <row r="355" spans="1:14" x14ac:dyDescent="0.2">
      <c r="A355" s="2"/>
      <c r="B355" s="2"/>
      <c r="C355" s="2"/>
      <c r="D355" s="2"/>
      <c r="E355" s="2"/>
      <c r="K355" s="2"/>
      <c r="L355" s="2"/>
      <c r="M355" s="2"/>
      <c r="N355" s="2"/>
    </row>
    <row r="356" spans="1:14" x14ac:dyDescent="0.2">
      <c r="A356" s="2"/>
      <c r="B356" s="2"/>
      <c r="C356" s="2"/>
      <c r="D356" s="2"/>
      <c r="E356" s="2"/>
      <c r="K356" s="2"/>
      <c r="L356" s="2"/>
      <c r="M356" s="2"/>
      <c r="N356" s="2"/>
    </row>
    <row r="357" spans="1:14" x14ac:dyDescent="0.2">
      <c r="A357" s="2"/>
      <c r="B357" s="2"/>
      <c r="C357" s="2"/>
      <c r="D357" s="2"/>
      <c r="E357" s="2"/>
      <c r="K357" s="2"/>
      <c r="L357" s="2"/>
      <c r="M357" s="2"/>
      <c r="N357" s="2"/>
    </row>
    <row r="358" spans="1:14" x14ac:dyDescent="0.2">
      <c r="A358" s="2"/>
      <c r="B358" s="2"/>
      <c r="C358" s="2"/>
      <c r="D358" s="2"/>
      <c r="E358" s="2"/>
      <c r="K358" s="2"/>
      <c r="L358" s="2"/>
      <c r="M358" s="2"/>
      <c r="N358" s="2"/>
    </row>
    <row r="359" spans="1:14" x14ac:dyDescent="0.2">
      <c r="A359" s="2"/>
      <c r="B359" s="2"/>
      <c r="C359" s="2"/>
      <c r="D359" s="2"/>
      <c r="E359" s="2"/>
      <c r="K359" s="2"/>
      <c r="L359" s="2"/>
      <c r="M359" s="2"/>
      <c r="N359" s="2"/>
    </row>
    <row r="360" spans="1:14" x14ac:dyDescent="0.2">
      <c r="A360" s="2"/>
      <c r="B360" s="2"/>
      <c r="C360" s="2"/>
      <c r="D360" s="2"/>
      <c r="E360" s="2"/>
      <c r="K360" s="2"/>
      <c r="L360" s="2"/>
      <c r="M360" s="2"/>
      <c r="N360" s="2"/>
    </row>
    <row r="361" spans="1:14" x14ac:dyDescent="0.2">
      <c r="A361" s="2"/>
      <c r="B361" s="2"/>
      <c r="C361" s="2"/>
      <c r="D361" s="2"/>
      <c r="E361" s="2"/>
      <c r="K361" s="2"/>
      <c r="L361" s="2"/>
      <c r="M361" s="2"/>
      <c r="N361" s="2"/>
    </row>
    <row r="362" spans="1:14" x14ac:dyDescent="0.2">
      <c r="A362" s="2"/>
      <c r="B362" s="2"/>
      <c r="C362" s="2"/>
      <c r="D362" s="2"/>
      <c r="E362" s="2"/>
      <c r="K362" s="2"/>
      <c r="L362" s="2"/>
      <c r="M362" s="2"/>
      <c r="N362" s="2"/>
    </row>
    <row r="363" spans="1:14" x14ac:dyDescent="0.2">
      <c r="A363" s="2"/>
      <c r="B363" s="2"/>
      <c r="C363" s="2"/>
      <c r="D363" s="2"/>
      <c r="E363" s="2"/>
      <c r="K363" s="2"/>
      <c r="L363" s="2"/>
      <c r="M363" s="2"/>
      <c r="N363" s="2"/>
    </row>
    <row r="364" spans="1:14" x14ac:dyDescent="0.2">
      <c r="A364" s="2"/>
      <c r="B364" s="2"/>
      <c r="C364" s="2"/>
      <c r="D364" s="2"/>
      <c r="E364" s="2"/>
      <c r="K364" s="2"/>
      <c r="L364" s="2"/>
      <c r="M364" s="2"/>
      <c r="N364" s="2"/>
    </row>
    <row r="365" spans="1:14" x14ac:dyDescent="0.2">
      <c r="A365" s="2"/>
      <c r="B365" s="2"/>
      <c r="C365" s="2"/>
      <c r="D365" s="2"/>
      <c r="E365" s="2"/>
      <c r="K365" s="2"/>
      <c r="L365" s="2"/>
      <c r="M365" s="2"/>
      <c r="N365" s="2"/>
    </row>
    <row r="366" spans="1:14" x14ac:dyDescent="0.2">
      <c r="A366" s="2"/>
      <c r="B366" s="2"/>
      <c r="C366" s="2"/>
      <c r="D366" s="2"/>
      <c r="E366" s="2"/>
      <c r="K366" s="2"/>
      <c r="L366" s="2"/>
      <c r="M366" s="2"/>
      <c r="N366" s="2"/>
    </row>
    <row r="367" spans="1:14" x14ac:dyDescent="0.2">
      <c r="A367" s="2"/>
      <c r="B367" s="2"/>
      <c r="C367" s="2"/>
      <c r="D367" s="2"/>
      <c r="E367" s="2"/>
      <c r="K367" s="2"/>
      <c r="L367" s="2"/>
      <c r="M367" s="2"/>
      <c r="N367" s="2"/>
    </row>
    <row r="368" spans="1:14" x14ac:dyDescent="0.2">
      <c r="A368" s="2"/>
      <c r="B368" s="2"/>
      <c r="C368" s="2"/>
      <c r="D368" s="2"/>
      <c r="E368" s="2"/>
      <c r="K368" s="2"/>
      <c r="L368" s="2"/>
      <c r="M368" s="2"/>
      <c r="N368" s="2"/>
    </row>
    <row r="369" spans="1:14" x14ac:dyDescent="0.2">
      <c r="A369" s="2"/>
      <c r="B369" s="2"/>
      <c r="C369" s="2"/>
      <c r="D369" s="2"/>
      <c r="E369" s="2"/>
      <c r="K369" s="2"/>
      <c r="L369" s="2"/>
      <c r="M369" s="2"/>
      <c r="N369" s="2"/>
    </row>
    <row r="370" spans="1:14" x14ac:dyDescent="0.2">
      <c r="A370" s="2"/>
      <c r="B370" s="2"/>
      <c r="C370" s="2"/>
      <c r="D370" s="2"/>
      <c r="E370" s="2"/>
      <c r="K370" s="2"/>
      <c r="L370" s="2"/>
      <c r="M370" s="2"/>
      <c r="N370" s="2"/>
    </row>
    <row r="371" spans="1:14" x14ac:dyDescent="0.2">
      <c r="A371" s="2"/>
      <c r="B371" s="2"/>
      <c r="C371" s="2"/>
      <c r="D371" s="2"/>
      <c r="E371" s="2"/>
      <c r="K371" s="2"/>
      <c r="L371" s="2"/>
      <c r="M371" s="2"/>
      <c r="N371" s="2"/>
    </row>
    <row r="372" spans="1:14" x14ac:dyDescent="0.2">
      <c r="A372" s="2"/>
      <c r="B372" s="2"/>
      <c r="C372" s="2"/>
      <c r="D372" s="2"/>
      <c r="E372" s="2"/>
      <c r="K372" s="2"/>
      <c r="L372" s="2"/>
      <c r="M372" s="2"/>
      <c r="N372" s="2"/>
    </row>
    <row r="373" spans="1:14" x14ac:dyDescent="0.2">
      <c r="A373" s="2"/>
      <c r="B373" s="2"/>
      <c r="C373" s="2"/>
      <c r="D373" s="2"/>
      <c r="E373" s="2"/>
      <c r="K373" s="2"/>
      <c r="L373" s="2"/>
      <c r="M373" s="2"/>
      <c r="N373" s="2"/>
    </row>
    <row r="374" spans="1:14" x14ac:dyDescent="0.2">
      <c r="A374" s="2"/>
      <c r="B374" s="2"/>
      <c r="C374" s="2"/>
      <c r="D374" s="2"/>
      <c r="E374" s="2"/>
      <c r="K374" s="2"/>
      <c r="L374" s="2"/>
      <c r="M374" s="2"/>
      <c r="N374" s="2"/>
    </row>
    <row r="375" spans="1:14" x14ac:dyDescent="0.2">
      <c r="A375" s="2"/>
      <c r="B375" s="2"/>
      <c r="C375" s="2"/>
      <c r="D375" s="2"/>
      <c r="E375" s="2"/>
      <c r="K375" s="2"/>
      <c r="L375" s="2"/>
      <c r="M375" s="2"/>
      <c r="N375" s="2"/>
    </row>
    <row r="376" spans="1:14" x14ac:dyDescent="0.2">
      <c r="A376" s="2"/>
      <c r="B376" s="2"/>
      <c r="C376" s="2"/>
      <c r="D376" s="2"/>
      <c r="E376" s="2"/>
      <c r="K376" s="2"/>
      <c r="L376" s="2"/>
      <c r="M376" s="2"/>
      <c r="N376" s="2"/>
    </row>
    <row r="377" spans="1:14" x14ac:dyDescent="0.2">
      <c r="A377" s="2"/>
      <c r="B377" s="2"/>
      <c r="C377" s="2"/>
      <c r="D377" s="2"/>
      <c r="E377" s="2"/>
      <c r="K377" s="2"/>
      <c r="L377" s="2"/>
      <c r="M377" s="2"/>
      <c r="N377" s="2"/>
    </row>
    <row r="378" spans="1:14" x14ac:dyDescent="0.2">
      <c r="A378" s="2"/>
      <c r="B378" s="2"/>
      <c r="C378" s="2"/>
      <c r="D378" s="2"/>
      <c r="E378" s="2"/>
      <c r="K378" s="2"/>
      <c r="L378" s="2"/>
      <c r="M378" s="2"/>
      <c r="N378" s="2"/>
    </row>
    <row r="379" spans="1:14" x14ac:dyDescent="0.2">
      <c r="A379" s="2"/>
      <c r="B379" s="2"/>
      <c r="C379" s="2"/>
      <c r="D379" s="2"/>
      <c r="E379" s="2"/>
      <c r="K379" s="2"/>
      <c r="L379" s="2"/>
      <c r="M379" s="2"/>
      <c r="N379" s="2"/>
    </row>
    <row r="380" spans="1:14" x14ac:dyDescent="0.2">
      <c r="A380" s="2"/>
      <c r="B380" s="2"/>
      <c r="C380" s="2"/>
      <c r="D380" s="2"/>
      <c r="E380" s="2"/>
      <c r="K380" s="2"/>
      <c r="L380" s="2"/>
      <c r="M380" s="2"/>
      <c r="N380" s="2"/>
    </row>
    <row r="381" spans="1:14" x14ac:dyDescent="0.2">
      <c r="A381" s="2"/>
      <c r="B381" s="2"/>
      <c r="C381" s="2"/>
      <c r="D381" s="2"/>
      <c r="E381" s="2"/>
      <c r="K381" s="2"/>
      <c r="L381" s="2"/>
      <c r="M381" s="2"/>
      <c r="N381" s="2"/>
    </row>
    <row r="382" spans="1:14" x14ac:dyDescent="0.2">
      <c r="A382" s="2"/>
      <c r="B382" s="2"/>
      <c r="C382" s="2"/>
      <c r="D382" s="2"/>
      <c r="E382" s="2"/>
      <c r="K382" s="2"/>
      <c r="L382" s="2"/>
      <c r="M382" s="2"/>
      <c r="N382" s="2"/>
    </row>
    <row r="383" spans="1:14" x14ac:dyDescent="0.2">
      <c r="A383" s="2"/>
      <c r="B383" s="2"/>
      <c r="C383" s="2"/>
      <c r="D383" s="2"/>
      <c r="E383" s="2"/>
      <c r="K383" s="2"/>
      <c r="L383" s="2"/>
      <c r="M383" s="2"/>
      <c r="N383" s="2"/>
    </row>
    <row r="384" spans="1:14" x14ac:dyDescent="0.2">
      <c r="A384" s="2"/>
      <c r="B384" s="2"/>
      <c r="C384" s="2"/>
      <c r="D384" s="2"/>
      <c r="E384" s="2"/>
      <c r="K384" s="2"/>
      <c r="L384" s="2"/>
      <c r="M384" s="2"/>
      <c r="N384" s="2"/>
    </row>
    <row r="385" spans="1:14" x14ac:dyDescent="0.2">
      <c r="A385" s="2"/>
      <c r="B385" s="2"/>
      <c r="C385" s="2"/>
      <c r="D385" s="2"/>
      <c r="E385" s="2"/>
      <c r="K385" s="2"/>
      <c r="L385" s="2"/>
      <c r="M385" s="2"/>
      <c r="N385" s="2"/>
    </row>
    <row r="386" spans="1:14" x14ac:dyDescent="0.2">
      <c r="A386" s="2"/>
      <c r="B386" s="2"/>
      <c r="C386" s="2"/>
      <c r="D386" s="2"/>
      <c r="E386" s="2"/>
      <c r="K386" s="2"/>
      <c r="L386" s="2"/>
      <c r="M386" s="2"/>
      <c r="N386" s="2"/>
    </row>
    <row r="387" spans="1:14" x14ac:dyDescent="0.2">
      <c r="A387" s="2"/>
      <c r="B387" s="2"/>
      <c r="C387" s="2"/>
      <c r="D387" s="2"/>
      <c r="E387" s="2"/>
      <c r="K387" s="2"/>
      <c r="L387" s="2"/>
      <c r="M387" s="2"/>
      <c r="N387" s="2"/>
    </row>
    <row r="388" spans="1:14" x14ac:dyDescent="0.2">
      <c r="A388" s="2"/>
      <c r="B388" s="2"/>
      <c r="C388" s="2"/>
      <c r="D388" s="2"/>
      <c r="E388" s="2"/>
      <c r="K388" s="2"/>
      <c r="L388" s="2"/>
      <c r="M388" s="2"/>
      <c r="N388" s="2"/>
    </row>
    <row r="389" spans="1:14" x14ac:dyDescent="0.2">
      <c r="A389" s="2"/>
      <c r="B389" s="2"/>
      <c r="C389" s="2"/>
      <c r="D389" s="2"/>
      <c r="E389" s="2"/>
      <c r="K389" s="2"/>
      <c r="L389" s="2"/>
      <c r="M389" s="2"/>
      <c r="N389" s="2"/>
    </row>
    <row r="390" spans="1:14" x14ac:dyDescent="0.2">
      <c r="A390" s="2"/>
      <c r="B390" s="2"/>
      <c r="C390" s="2"/>
      <c r="D390" s="2"/>
      <c r="E390" s="2"/>
      <c r="K390" s="2"/>
      <c r="L390" s="2"/>
      <c r="M390" s="2"/>
      <c r="N390" s="2"/>
    </row>
    <row r="391" spans="1:14" x14ac:dyDescent="0.2">
      <c r="A391" s="2"/>
      <c r="B391" s="2"/>
      <c r="C391" s="2"/>
      <c r="D391" s="2"/>
      <c r="E391" s="2"/>
      <c r="K391" s="2"/>
      <c r="L391" s="2"/>
      <c r="M391" s="2"/>
      <c r="N391" s="2"/>
    </row>
    <row r="392" spans="1:14" x14ac:dyDescent="0.2">
      <c r="A392" s="2"/>
      <c r="B392" s="2"/>
      <c r="C392" s="2"/>
      <c r="D392" s="2"/>
      <c r="E392" s="2"/>
      <c r="K392" s="2"/>
      <c r="L392" s="2"/>
      <c r="M392" s="2"/>
      <c r="N392" s="2"/>
    </row>
    <row r="393" spans="1:14" x14ac:dyDescent="0.2">
      <c r="A393" s="2"/>
      <c r="B393" s="2"/>
      <c r="C393" s="2"/>
      <c r="D393" s="2"/>
      <c r="E393" s="2"/>
      <c r="K393" s="2"/>
      <c r="L393" s="2"/>
      <c r="M393" s="2"/>
      <c r="N393" s="2"/>
    </row>
    <row r="394" spans="1:14" x14ac:dyDescent="0.2">
      <c r="A394" s="2"/>
      <c r="B394" s="2"/>
      <c r="C394" s="2"/>
      <c r="D394" s="2"/>
      <c r="E394" s="2"/>
      <c r="K394" s="2"/>
      <c r="L394" s="2"/>
      <c r="M394" s="2"/>
      <c r="N394" s="2"/>
    </row>
    <row r="395" spans="1:14" x14ac:dyDescent="0.2">
      <c r="A395" s="2"/>
      <c r="B395" s="2"/>
      <c r="C395" s="2"/>
      <c r="D395" s="2"/>
      <c r="E395" s="2"/>
      <c r="K395" s="2"/>
      <c r="L395" s="2"/>
      <c r="M395" s="2"/>
      <c r="N395" s="2"/>
    </row>
    <row r="396" spans="1:14" x14ac:dyDescent="0.2">
      <c r="A396" s="2"/>
      <c r="B396" s="2"/>
      <c r="C396" s="2"/>
      <c r="D396" s="2"/>
      <c r="E396" s="2"/>
      <c r="K396" s="2"/>
      <c r="L396" s="2"/>
      <c r="M396" s="2"/>
      <c r="N396" s="2"/>
    </row>
    <row r="397" spans="1:14" x14ac:dyDescent="0.2">
      <c r="A397" s="2"/>
      <c r="B397" s="2"/>
      <c r="C397" s="2"/>
      <c r="D397" s="2"/>
      <c r="E397" s="2"/>
      <c r="K397" s="2"/>
      <c r="L397" s="2"/>
      <c r="M397" s="2"/>
      <c r="N397" s="2"/>
    </row>
    <row r="398" spans="1:14" x14ac:dyDescent="0.2">
      <c r="A398" s="2"/>
      <c r="B398" s="2"/>
      <c r="C398" s="2"/>
      <c r="D398" s="2"/>
      <c r="E398" s="2"/>
      <c r="K398" s="2"/>
      <c r="L398" s="2"/>
      <c r="M398" s="2"/>
      <c r="N398" s="2"/>
    </row>
    <row r="399" spans="1:14" x14ac:dyDescent="0.2">
      <c r="A399" s="2"/>
      <c r="B399" s="2"/>
      <c r="C399" s="2"/>
      <c r="D399" s="2"/>
      <c r="E399" s="2"/>
      <c r="K399" s="2"/>
      <c r="L399" s="2"/>
      <c r="M399" s="2"/>
      <c r="N399" s="2"/>
    </row>
    <row r="400" spans="1:14" x14ac:dyDescent="0.2">
      <c r="A400" s="2"/>
      <c r="B400" s="2"/>
      <c r="C400" s="2"/>
      <c r="D400" s="2"/>
      <c r="E400" s="2"/>
      <c r="K400" s="2"/>
      <c r="L400" s="2"/>
      <c r="M400" s="2"/>
      <c r="N400" s="2"/>
    </row>
    <row r="401" spans="1:14" x14ac:dyDescent="0.2">
      <c r="A401" s="2"/>
      <c r="B401" s="2"/>
      <c r="C401" s="2"/>
      <c r="D401" s="2"/>
      <c r="E401" s="2"/>
      <c r="K401" s="2"/>
      <c r="L401" s="2"/>
      <c r="M401" s="2"/>
      <c r="N401" s="2"/>
    </row>
    <row r="402" spans="1:14" x14ac:dyDescent="0.2">
      <c r="A402" s="2"/>
      <c r="B402" s="2"/>
      <c r="C402" s="2"/>
      <c r="D402" s="2"/>
      <c r="E402" s="2"/>
      <c r="K402" s="2"/>
      <c r="L402" s="2"/>
      <c r="M402" s="2"/>
      <c r="N402" s="2"/>
    </row>
    <row r="403" spans="1:14" x14ac:dyDescent="0.2">
      <c r="A403" s="2"/>
      <c r="B403" s="2"/>
      <c r="C403" s="2"/>
      <c r="D403" s="2"/>
      <c r="E403" s="2"/>
      <c r="K403" s="2"/>
      <c r="L403" s="2"/>
      <c r="M403" s="2"/>
      <c r="N403" s="2"/>
    </row>
    <row r="404" spans="1:14" x14ac:dyDescent="0.2">
      <c r="A404" s="2"/>
      <c r="B404" s="2"/>
      <c r="C404" s="2"/>
      <c r="D404" s="2"/>
      <c r="E404" s="2"/>
      <c r="K404" s="2"/>
      <c r="L404" s="2"/>
      <c r="M404" s="2"/>
      <c r="N404" s="2"/>
    </row>
    <row r="405" spans="1:14" x14ac:dyDescent="0.2">
      <c r="A405" s="2"/>
      <c r="B405" s="2"/>
      <c r="C405" s="2"/>
      <c r="D405" s="2"/>
      <c r="E405" s="2"/>
      <c r="K405" s="2"/>
      <c r="L405" s="2"/>
      <c r="M405" s="2"/>
      <c r="N405" s="2"/>
    </row>
    <row r="406" spans="1:14" x14ac:dyDescent="0.2">
      <c r="A406" s="2"/>
      <c r="B406" s="2"/>
      <c r="C406" s="2"/>
      <c r="D406" s="2"/>
      <c r="E406" s="2"/>
      <c r="K406" s="2"/>
      <c r="L406" s="2"/>
      <c r="M406" s="2"/>
      <c r="N406" s="2"/>
    </row>
    <row r="407" spans="1:14" x14ac:dyDescent="0.2">
      <c r="A407" s="2"/>
      <c r="B407" s="2"/>
      <c r="C407" s="2"/>
      <c r="D407" s="2"/>
      <c r="E407" s="2"/>
      <c r="K407" s="2"/>
      <c r="L407" s="2"/>
      <c r="M407" s="2"/>
      <c r="N407" s="2"/>
    </row>
    <row r="408" spans="1:14" x14ac:dyDescent="0.2">
      <c r="A408" s="2"/>
      <c r="B408" s="2"/>
      <c r="C408" s="2"/>
      <c r="D408" s="2"/>
      <c r="E408" s="2"/>
      <c r="K408" s="2"/>
      <c r="L408" s="2"/>
      <c r="M408" s="2"/>
      <c r="N408" s="2"/>
    </row>
    <row r="409" spans="1:14" x14ac:dyDescent="0.2">
      <c r="A409" s="2"/>
      <c r="B409" s="2"/>
      <c r="C409" s="2"/>
      <c r="D409" s="2"/>
      <c r="E409" s="2"/>
      <c r="K409" s="2"/>
      <c r="L409" s="2"/>
      <c r="M409" s="2"/>
      <c r="N409" s="2"/>
    </row>
    <row r="410" spans="1:14" x14ac:dyDescent="0.2">
      <c r="A410" s="2"/>
      <c r="B410" s="2"/>
      <c r="C410" s="2"/>
      <c r="D410" s="2"/>
      <c r="E410" s="2"/>
      <c r="K410" s="2"/>
      <c r="L410" s="2"/>
      <c r="M410" s="2"/>
      <c r="N410" s="2"/>
    </row>
    <row r="411" spans="1:14" x14ac:dyDescent="0.2">
      <c r="A411" s="2"/>
      <c r="B411" s="2"/>
      <c r="C411" s="2"/>
      <c r="D411" s="2"/>
      <c r="E411" s="2"/>
      <c r="K411" s="2"/>
      <c r="L411" s="2"/>
      <c r="M411" s="2"/>
      <c r="N411" s="2"/>
    </row>
    <row r="412" spans="1:14" x14ac:dyDescent="0.2">
      <c r="A412" s="2"/>
      <c r="B412" s="2"/>
      <c r="C412" s="2"/>
      <c r="D412" s="2"/>
      <c r="E412" s="2"/>
      <c r="K412" s="2"/>
      <c r="L412" s="2"/>
      <c r="M412" s="2"/>
      <c r="N412" s="2"/>
    </row>
    <row r="413" spans="1:14" x14ac:dyDescent="0.2">
      <c r="A413" s="2"/>
      <c r="B413" s="2"/>
      <c r="C413" s="2"/>
      <c r="D413" s="2"/>
      <c r="E413" s="2"/>
      <c r="K413" s="2"/>
      <c r="L413" s="2"/>
      <c r="M413" s="2"/>
      <c r="N413" s="2"/>
    </row>
    <row r="414" spans="1:14" x14ac:dyDescent="0.2">
      <c r="A414" s="2"/>
      <c r="B414" s="2"/>
      <c r="C414" s="2"/>
      <c r="D414" s="2"/>
      <c r="E414" s="2"/>
      <c r="K414" s="2"/>
      <c r="L414" s="2"/>
      <c r="M414" s="2"/>
      <c r="N414" s="2"/>
    </row>
    <row r="415" spans="1:14" x14ac:dyDescent="0.2">
      <c r="A415" s="2"/>
      <c r="B415" s="2"/>
      <c r="C415" s="2"/>
      <c r="D415" s="2"/>
      <c r="E415" s="2"/>
      <c r="K415" s="2"/>
      <c r="L415" s="2"/>
      <c r="M415" s="2"/>
      <c r="N415" s="2"/>
    </row>
    <row r="416" spans="1:14" x14ac:dyDescent="0.2">
      <c r="A416" s="2"/>
      <c r="B416" s="2"/>
      <c r="C416" s="2"/>
      <c r="D416" s="2"/>
      <c r="E416" s="2"/>
      <c r="K416" s="2"/>
      <c r="L416" s="2"/>
      <c r="M416" s="2"/>
      <c r="N416" s="2"/>
    </row>
    <row r="417" spans="1:14" x14ac:dyDescent="0.2">
      <c r="A417" s="2"/>
      <c r="B417" s="2"/>
      <c r="C417" s="2"/>
      <c r="D417" s="2"/>
      <c r="E417" s="2"/>
      <c r="K417" s="2"/>
      <c r="L417" s="2"/>
      <c r="M417" s="2"/>
      <c r="N417" s="2"/>
    </row>
    <row r="418" spans="1:14" x14ac:dyDescent="0.2">
      <c r="A418" s="2"/>
      <c r="B418" s="2"/>
      <c r="C418" s="2"/>
      <c r="D418" s="2"/>
      <c r="E418" s="2"/>
      <c r="K418" s="2"/>
      <c r="L418" s="2"/>
      <c r="M418" s="2"/>
      <c r="N418" s="2"/>
    </row>
    <row r="419" spans="1:14" x14ac:dyDescent="0.2">
      <c r="A419" s="2"/>
      <c r="B419" s="2"/>
      <c r="C419" s="2"/>
      <c r="D419" s="2"/>
      <c r="E419" s="2"/>
      <c r="K419" s="2"/>
      <c r="L419" s="2"/>
      <c r="M419" s="2"/>
      <c r="N419" s="2"/>
    </row>
    <row r="420" spans="1:14" x14ac:dyDescent="0.2">
      <c r="A420" s="2"/>
      <c r="B420" s="2"/>
      <c r="C420" s="2"/>
      <c r="D420" s="2"/>
      <c r="E420" s="2"/>
      <c r="K420" s="2"/>
      <c r="L420" s="2"/>
      <c r="M420" s="2"/>
      <c r="N420" s="2"/>
    </row>
    <row r="421" spans="1:14" x14ac:dyDescent="0.2">
      <c r="A421" s="2"/>
      <c r="B421" s="2"/>
      <c r="C421" s="2"/>
      <c r="D421" s="2"/>
      <c r="E421" s="2"/>
      <c r="K421" s="2"/>
      <c r="L421" s="2"/>
      <c r="M421" s="2"/>
      <c r="N421" s="2"/>
    </row>
    <row r="422" spans="1:14" x14ac:dyDescent="0.2">
      <c r="A422" s="2"/>
      <c r="B422" s="2"/>
      <c r="C422" s="2"/>
      <c r="D422" s="2"/>
      <c r="E422" s="2"/>
      <c r="K422" s="2"/>
      <c r="L422" s="2"/>
      <c r="M422" s="2"/>
      <c r="N422" s="2"/>
    </row>
    <row r="423" spans="1:14" x14ac:dyDescent="0.2">
      <c r="A423" s="2"/>
      <c r="B423" s="2"/>
      <c r="C423" s="2"/>
      <c r="D423" s="2"/>
      <c r="E423" s="2"/>
      <c r="K423" s="2"/>
      <c r="L423" s="2"/>
      <c r="M423" s="2"/>
      <c r="N423" s="2"/>
    </row>
    <row r="424" spans="1:14" x14ac:dyDescent="0.2">
      <c r="A424" s="2"/>
      <c r="B424" s="2"/>
      <c r="C424" s="2"/>
      <c r="D424" s="2"/>
      <c r="E424" s="2"/>
      <c r="K424" s="2"/>
      <c r="L424" s="2"/>
      <c r="M424" s="2"/>
      <c r="N424" s="2"/>
    </row>
    <row r="425" spans="1:14" x14ac:dyDescent="0.2">
      <c r="A425" s="2"/>
      <c r="B425" s="2"/>
      <c r="C425" s="2"/>
      <c r="D425" s="2"/>
      <c r="E425" s="2"/>
      <c r="K425" s="2"/>
      <c r="L425" s="2"/>
      <c r="M425" s="2"/>
      <c r="N425" s="2"/>
    </row>
    <row r="426" spans="1:14" x14ac:dyDescent="0.2">
      <c r="A426" s="2"/>
      <c r="B426" s="2"/>
      <c r="C426" s="2"/>
      <c r="D426" s="2"/>
      <c r="E426" s="2"/>
      <c r="K426" s="2"/>
      <c r="L426" s="2"/>
      <c r="M426" s="2"/>
      <c r="N426" s="2"/>
    </row>
    <row r="427" spans="1:14" x14ac:dyDescent="0.2">
      <c r="A427" s="2"/>
      <c r="B427" s="2"/>
      <c r="C427" s="2"/>
      <c r="D427" s="2"/>
      <c r="E427" s="2"/>
      <c r="K427" s="2"/>
      <c r="L427" s="2"/>
      <c r="M427" s="2"/>
      <c r="N427" s="2"/>
    </row>
    <row r="428" spans="1:14" x14ac:dyDescent="0.2">
      <c r="A428" s="2"/>
      <c r="B428" s="2"/>
      <c r="C428" s="2"/>
      <c r="D428" s="2"/>
      <c r="E428" s="2"/>
      <c r="K428" s="2"/>
      <c r="L428" s="2"/>
      <c r="M428" s="2"/>
      <c r="N428" s="2"/>
    </row>
    <row r="429" spans="1:14" x14ac:dyDescent="0.2">
      <c r="A429" s="2"/>
      <c r="B429" s="2"/>
      <c r="C429" s="2"/>
      <c r="D429" s="2"/>
      <c r="E429" s="2"/>
      <c r="K429" s="2"/>
      <c r="L429" s="2"/>
      <c r="M429" s="2"/>
      <c r="N429" s="2"/>
    </row>
    <row r="430" spans="1:14" x14ac:dyDescent="0.2">
      <c r="A430" s="2"/>
      <c r="B430" s="2"/>
      <c r="C430" s="2"/>
      <c r="D430" s="2"/>
      <c r="E430" s="2"/>
      <c r="K430" s="2"/>
      <c r="L430" s="2"/>
      <c r="M430" s="2"/>
      <c r="N430" s="2"/>
    </row>
    <row r="431" spans="1:14" x14ac:dyDescent="0.2">
      <c r="A431" s="2"/>
      <c r="B431" s="2"/>
      <c r="C431" s="2"/>
      <c r="D431" s="2"/>
      <c r="E431" s="2"/>
      <c r="K431" s="2"/>
      <c r="L431" s="2"/>
      <c r="M431" s="2"/>
      <c r="N431" s="2"/>
    </row>
    <row r="432" spans="1:14" x14ac:dyDescent="0.2">
      <c r="A432" s="2"/>
      <c r="B432" s="2"/>
      <c r="C432" s="2"/>
      <c r="D432" s="2"/>
      <c r="E432" s="2"/>
      <c r="K432" s="2"/>
      <c r="L432" s="2"/>
      <c r="M432" s="2"/>
      <c r="N432" s="2"/>
    </row>
    <row r="433" spans="1:14" x14ac:dyDescent="0.2">
      <c r="A433" s="2"/>
      <c r="B433" s="2"/>
      <c r="C433" s="2"/>
      <c r="D433" s="2"/>
      <c r="E433" s="2"/>
      <c r="K433" s="2"/>
      <c r="L433" s="2"/>
      <c r="M433" s="2"/>
      <c r="N433" s="2"/>
    </row>
    <row r="434" spans="1:14" x14ac:dyDescent="0.2">
      <c r="A434" s="2"/>
      <c r="B434" s="2"/>
      <c r="C434" s="2"/>
      <c r="D434" s="2"/>
      <c r="E434" s="2"/>
      <c r="K434" s="2"/>
      <c r="L434" s="2"/>
      <c r="M434" s="2"/>
      <c r="N434" s="2"/>
    </row>
    <row r="435" spans="1:14" x14ac:dyDescent="0.2">
      <c r="A435" s="2"/>
      <c r="B435" s="2"/>
      <c r="C435" s="2"/>
      <c r="D435" s="2"/>
      <c r="E435" s="2"/>
      <c r="K435" s="2"/>
      <c r="L435" s="2"/>
      <c r="M435" s="2"/>
      <c r="N435" s="2"/>
    </row>
    <row r="436" spans="1:14" x14ac:dyDescent="0.2">
      <c r="A436" s="2"/>
      <c r="B436" s="2"/>
      <c r="C436" s="2"/>
      <c r="D436" s="2"/>
      <c r="E436" s="2"/>
      <c r="K436" s="2"/>
      <c r="L436" s="2"/>
      <c r="M436" s="2"/>
      <c r="N436" s="2"/>
    </row>
    <row r="437" spans="1:14" x14ac:dyDescent="0.2">
      <c r="A437" s="2"/>
      <c r="B437" s="2"/>
      <c r="C437" s="2"/>
      <c r="D437" s="2"/>
      <c r="E437" s="2"/>
      <c r="K437" s="2"/>
      <c r="L437" s="2"/>
      <c r="M437" s="2"/>
      <c r="N437" s="2"/>
    </row>
    <row r="438" spans="1:14" x14ac:dyDescent="0.2">
      <c r="A438" s="2"/>
      <c r="B438" s="2"/>
      <c r="C438" s="2"/>
      <c r="D438" s="2"/>
      <c r="E438" s="2"/>
      <c r="K438" s="2"/>
      <c r="L438" s="2"/>
      <c r="M438" s="2"/>
      <c r="N438" s="2"/>
    </row>
    <row r="439" spans="1:14" x14ac:dyDescent="0.2">
      <c r="A439" s="2"/>
      <c r="B439" s="2"/>
      <c r="C439" s="2"/>
      <c r="D439" s="2"/>
      <c r="E439" s="2"/>
      <c r="K439" s="2"/>
      <c r="L439" s="2"/>
      <c r="M439" s="2"/>
      <c r="N439" s="2"/>
    </row>
    <row r="440" spans="1:14" x14ac:dyDescent="0.2">
      <c r="A440" s="2"/>
      <c r="B440" s="2"/>
      <c r="C440" s="2"/>
      <c r="D440" s="2"/>
      <c r="E440" s="2"/>
      <c r="K440" s="2"/>
      <c r="L440" s="2"/>
      <c r="M440" s="2"/>
      <c r="N440" s="2"/>
    </row>
    <row r="441" spans="1:14" x14ac:dyDescent="0.2">
      <c r="A441" s="2"/>
      <c r="B441" s="2"/>
      <c r="C441" s="2"/>
      <c r="D441" s="2"/>
      <c r="E441" s="2"/>
      <c r="K441" s="2"/>
      <c r="L441" s="2"/>
      <c r="M441" s="2"/>
      <c r="N441" s="2"/>
    </row>
    <row r="442" spans="1:14" x14ac:dyDescent="0.2">
      <c r="A442" s="2"/>
      <c r="B442" s="2"/>
      <c r="C442" s="2"/>
      <c r="D442" s="2"/>
      <c r="E442" s="2"/>
      <c r="K442" s="2"/>
      <c r="L442" s="2"/>
      <c r="M442" s="2"/>
      <c r="N442" s="2"/>
    </row>
    <row r="443" spans="1:14" x14ac:dyDescent="0.2">
      <c r="A443" s="2"/>
      <c r="B443" s="2"/>
      <c r="C443" s="2"/>
      <c r="D443" s="2"/>
      <c r="E443" s="2"/>
      <c r="K443" s="2"/>
      <c r="L443" s="2"/>
      <c r="M443" s="2"/>
      <c r="N443" s="2"/>
    </row>
    <row r="444" spans="1:14" x14ac:dyDescent="0.2">
      <c r="A444" s="2"/>
      <c r="B444" s="2"/>
      <c r="C444" s="2"/>
      <c r="D444" s="2"/>
      <c r="E444" s="2"/>
      <c r="K444" s="2"/>
      <c r="L444" s="2"/>
      <c r="M444" s="2"/>
      <c r="N444" s="2"/>
    </row>
    <row r="445" spans="1:14" x14ac:dyDescent="0.2">
      <c r="A445" s="2"/>
      <c r="B445" s="2"/>
      <c r="C445" s="2"/>
      <c r="D445" s="2"/>
      <c r="E445" s="2"/>
      <c r="K445" s="2"/>
      <c r="L445" s="2"/>
      <c r="M445" s="2"/>
      <c r="N445" s="2"/>
    </row>
    <row r="446" spans="1:14" x14ac:dyDescent="0.2">
      <c r="A446" s="2"/>
      <c r="B446" s="2"/>
      <c r="C446" s="2"/>
      <c r="D446" s="2"/>
      <c r="E446" s="2"/>
      <c r="K446" s="2"/>
      <c r="L446" s="2"/>
      <c r="M446" s="2"/>
      <c r="N446" s="2"/>
    </row>
    <row r="447" spans="1:14" x14ac:dyDescent="0.2">
      <c r="A447" s="2"/>
      <c r="B447" s="2"/>
      <c r="C447" s="2"/>
      <c r="D447" s="2"/>
      <c r="E447" s="2"/>
      <c r="K447" s="2"/>
      <c r="L447" s="2"/>
      <c r="M447" s="2"/>
      <c r="N447" s="2"/>
    </row>
    <row r="448" spans="1:14" x14ac:dyDescent="0.2">
      <c r="A448" s="2"/>
      <c r="B448" s="2"/>
      <c r="C448" s="2"/>
      <c r="D448" s="2"/>
      <c r="E448" s="2"/>
      <c r="K448" s="2"/>
      <c r="L448" s="2"/>
      <c r="M448" s="2"/>
      <c r="N448" s="2"/>
    </row>
    <row r="449" spans="1:14" x14ac:dyDescent="0.2">
      <c r="A449" s="2"/>
      <c r="B449" s="2"/>
      <c r="C449" s="2"/>
      <c r="D449" s="2"/>
      <c r="E449" s="2"/>
      <c r="K449" s="2"/>
      <c r="L449" s="2"/>
      <c r="M449" s="2"/>
      <c r="N449" s="2"/>
    </row>
    <row r="450" spans="1:14" x14ac:dyDescent="0.2">
      <c r="A450" s="2"/>
      <c r="B450" s="2"/>
      <c r="C450" s="2"/>
      <c r="D450" s="2"/>
      <c r="E450" s="2"/>
      <c r="K450" s="2"/>
      <c r="L450" s="2"/>
      <c r="M450" s="2"/>
      <c r="N450" s="2"/>
    </row>
    <row r="451" spans="1:14" x14ac:dyDescent="0.2">
      <c r="A451" s="2"/>
      <c r="B451" s="2"/>
      <c r="C451" s="2"/>
      <c r="D451" s="2"/>
      <c r="E451" s="2"/>
      <c r="K451" s="2"/>
      <c r="L451" s="2"/>
      <c r="M451" s="2"/>
      <c r="N451" s="2"/>
    </row>
    <row r="452" spans="1:14" x14ac:dyDescent="0.2">
      <c r="A452" s="2"/>
      <c r="B452" s="2"/>
      <c r="C452" s="2"/>
      <c r="D452" s="2"/>
      <c r="E452" s="2"/>
      <c r="K452" s="2"/>
      <c r="L452" s="2"/>
      <c r="M452" s="2"/>
      <c r="N452" s="2"/>
    </row>
    <row r="453" spans="1:14" x14ac:dyDescent="0.2">
      <c r="A453" s="2"/>
      <c r="B453" s="2"/>
      <c r="C453" s="2"/>
      <c r="D453" s="2"/>
      <c r="E453" s="2"/>
      <c r="K453" s="2"/>
      <c r="L453" s="2"/>
      <c r="M453" s="2"/>
      <c r="N453" s="2"/>
    </row>
    <row r="454" spans="1:14" x14ac:dyDescent="0.2">
      <c r="A454" s="2"/>
      <c r="B454" s="2"/>
      <c r="C454" s="2"/>
      <c r="D454" s="2"/>
      <c r="E454" s="2"/>
      <c r="K454" s="2"/>
      <c r="L454" s="2"/>
      <c r="M454" s="2"/>
      <c r="N454" s="2"/>
    </row>
    <row r="455" spans="1:14" x14ac:dyDescent="0.2">
      <c r="A455" s="2"/>
      <c r="B455" s="2"/>
      <c r="C455" s="2"/>
      <c r="D455" s="2"/>
      <c r="E455" s="2"/>
      <c r="K455" s="2"/>
      <c r="L455" s="2"/>
      <c r="M455" s="2"/>
      <c r="N455" s="2"/>
    </row>
    <row r="456" spans="1:14" x14ac:dyDescent="0.2">
      <c r="A456" s="2"/>
      <c r="B456" s="2"/>
      <c r="C456" s="2"/>
      <c r="D456" s="2"/>
      <c r="E456" s="2"/>
      <c r="K456" s="2"/>
      <c r="L456" s="2"/>
      <c r="M456" s="2"/>
      <c r="N456" s="2"/>
    </row>
    <row r="457" spans="1:14" x14ac:dyDescent="0.2">
      <c r="A457" s="2"/>
      <c r="B457" s="2"/>
      <c r="C457" s="2"/>
      <c r="D457" s="2"/>
      <c r="E457" s="2"/>
      <c r="K457" s="2"/>
      <c r="L457" s="2"/>
      <c r="M457" s="2"/>
      <c r="N457" s="2"/>
    </row>
    <row r="458" spans="1:14" x14ac:dyDescent="0.2">
      <c r="A458" s="2"/>
      <c r="B458" s="2"/>
      <c r="C458" s="2"/>
      <c r="D458" s="2"/>
      <c r="E458" s="2"/>
      <c r="K458" s="2"/>
      <c r="L458" s="2"/>
      <c r="M458" s="2"/>
      <c r="N458" s="2"/>
    </row>
    <row r="459" spans="1:14" x14ac:dyDescent="0.2">
      <c r="A459" s="2"/>
      <c r="B459" s="2"/>
      <c r="C459" s="2"/>
      <c r="D459" s="2"/>
      <c r="E459" s="2"/>
      <c r="K459" s="2"/>
      <c r="L459" s="2"/>
      <c r="M459" s="2"/>
      <c r="N459" s="2"/>
    </row>
    <row r="460" spans="1:14" x14ac:dyDescent="0.2">
      <c r="A460" s="2"/>
      <c r="B460" s="2"/>
      <c r="C460" s="2"/>
      <c r="D460" s="2"/>
      <c r="E460" s="2"/>
      <c r="K460" s="2"/>
      <c r="L460" s="2"/>
      <c r="M460" s="2"/>
      <c r="N460" s="2"/>
    </row>
    <row r="461" spans="1:14" x14ac:dyDescent="0.2">
      <c r="A461" s="2"/>
      <c r="B461" s="2"/>
      <c r="C461" s="2"/>
      <c r="D461" s="2"/>
      <c r="E461" s="2"/>
      <c r="K461" s="2"/>
      <c r="L461" s="2"/>
      <c r="M461" s="2"/>
      <c r="N461" s="2"/>
    </row>
    <row r="462" spans="1:14" x14ac:dyDescent="0.2">
      <c r="A462" s="2"/>
      <c r="B462" s="2"/>
      <c r="C462" s="2"/>
      <c r="D462" s="2"/>
      <c r="E462" s="2"/>
      <c r="K462" s="2"/>
      <c r="L462" s="2"/>
      <c r="M462" s="2"/>
      <c r="N462" s="2"/>
    </row>
    <row r="463" spans="1:14" x14ac:dyDescent="0.2">
      <c r="A463" s="2"/>
      <c r="B463" s="2"/>
      <c r="C463" s="2"/>
      <c r="D463" s="2"/>
      <c r="E463" s="2"/>
      <c r="K463" s="2"/>
      <c r="L463" s="2"/>
      <c r="M463" s="2"/>
      <c r="N463" s="2"/>
    </row>
    <row r="464" spans="1:14" x14ac:dyDescent="0.2">
      <c r="A464" s="2"/>
      <c r="B464" s="2"/>
      <c r="C464" s="2"/>
      <c r="D464" s="2"/>
      <c r="E464" s="2"/>
      <c r="K464" s="2"/>
      <c r="L464" s="2"/>
      <c r="M464" s="2"/>
      <c r="N464" s="2"/>
    </row>
    <row r="465" spans="1:14" x14ac:dyDescent="0.2">
      <c r="A465" s="2"/>
      <c r="B465" s="2"/>
      <c r="C465" s="2"/>
      <c r="D465" s="2"/>
      <c r="E465" s="2"/>
      <c r="K465" s="2"/>
      <c r="L465" s="2"/>
      <c r="M465" s="2"/>
      <c r="N465" s="2"/>
    </row>
    <row r="466" spans="1:14" x14ac:dyDescent="0.2">
      <c r="A466" s="2"/>
      <c r="B466" s="2"/>
      <c r="C466" s="2"/>
      <c r="D466" s="2"/>
      <c r="E466" s="2"/>
      <c r="K466" s="2"/>
      <c r="L466" s="2"/>
      <c r="M466" s="2"/>
      <c r="N466" s="2"/>
    </row>
    <row r="467" spans="1:14" x14ac:dyDescent="0.2">
      <c r="A467" s="2"/>
      <c r="B467" s="2"/>
      <c r="C467" s="2"/>
      <c r="D467" s="2"/>
      <c r="E467" s="2"/>
      <c r="K467" s="2"/>
      <c r="L467" s="2"/>
      <c r="M467" s="2"/>
      <c r="N467" s="2"/>
    </row>
    <row r="468" spans="1:14" x14ac:dyDescent="0.2">
      <c r="A468" s="2"/>
      <c r="B468" s="2"/>
      <c r="C468" s="2"/>
      <c r="D468" s="2"/>
      <c r="E468" s="2"/>
      <c r="K468" s="2"/>
      <c r="L468" s="2"/>
      <c r="M468" s="2"/>
      <c r="N468" s="2"/>
    </row>
    <row r="469" spans="1:14" x14ac:dyDescent="0.2">
      <c r="A469" s="2"/>
      <c r="B469" s="2"/>
      <c r="C469" s="2"/>
      <c r="D469" s="2"/>
      <c r="E469" s="2"/>
      <c r="K469" s="2"/>
      <c r="L469" s="2"/>
      <c r="M469" s="2"/>
      <c r="N469" s="2"/>
    </row>
    <row r="470" spans="1:14" x14ac:dyDescent="0.2">
      <c r="A470" s="2"/>
      <c r="B470" s="2"/>
      <c r="C470" s="2"/>
      <c r="D470" s="2"/>
      <c r="E470" s="2"/>
      <c r="K470" s="2"/>
      <c r="L470" s="2"/>
      <c r="M470" s="2"/>
      <c r="N470" s="2"/>
    </row>
    <row r="471" spans="1:14" x14ac:dyDescent="0.2">
      <c r="A471" s="2"/>
      <c r="B471" s="2"/>
      <c r="C471" s="2"/>
      <c r="D471" s="2"/>
      <c r="E471" s="2"/>
      <c r="K471" s="2"/>
      <c r="L471" s="2"/>
      <c r="M471" s="2"/>
      <c r="N471" s="2"/>
    </row>
    <row r="472" spans="1:14" x14ac:dyDescent="0.2">
      <c r="A472" s="2"/>
      <c r="B472" s="2"/>
      <c r="C472" s="2"/>
      <c r="D472" s="2"/>
      <c r="E472" s="2"/>
      <c r="K472" s="2"/>
      <c r="L472" s="2"/>
      <c r="M472" s="2"/>
      <c r="N472" s="2"/>
    </row>
    <row r="473" spans="1:14" x14ac:dyDescent="0.2">
      <c r="A473" s="2"/>
      <c r="B473" s="2"/>
      <c r="C473" s="2"/>
      <c r="D473" s="2"/>
      <c r="E473" s="2"/>
      <c r="K473" s="2"/>
      <c r="L473" s="2"/>
      <c r="M473" s="2"/>
      <c r="N473" s="2"/>
    </row>
    <row r="474" spans="1:14" x14ac:dyDescent="0.2">
      <c r="A474" s="2"/>
      <c r="B474" s="2"/>
      <c r="C474" s="2"/>
      <c r="D474" s="2"/>
      <c r="E474" s="2"/>
      <c r="K474" s="2"/>
      <c r="L474" s="2"/>
      <c r="M474" s="2"/>
      <c r="N474" s="2"/>
    </row>
    <row r="475" spans="1:14" x14ac:dyDescent="0.2">
      <c r="A475" s="2"/>
      <c r="B475" s="2"/>
      <c r="C475" s="2"/>
      <c r="D475" s="2"/>
      <c r="E475" s="2"/>
      <c r="K475" s="2"/>
      <c r="L475" s="2"/>
      <c r="M475" s="2"/>
      <c r="N475" s="2"/>
    </row>
    <row r="476" spans="1:14" x14ac:dyDescent="0.2">
      <c r="A476" s="2"/>
      <c r="B476" s="2"/>
      <c r="C476" s="2"/>
      <c r="D476" s="2"/>
      <c r="E476" s="2"/>
      <c r="K476" s="2"/>
      <c r="L476" s="2"/>
      <c r="M476" s="2"/>
      <c r="N476" s="2"/>
    </row>
    <row r="477" spans="1:14" x14ac:dyDescent="0.2">
      <c r="A477" s="2"/>
      <c r="B477" s="2"/>
      <c r="C477" s="2"/>
      <c r="D477" s="2"/>
      <c r="E477" s="2"/>
      <c r="K477" s="2"/>
      <c r="L477" s="2"/>
      <c r="M477" s="2"/>
      <c r="N477" s="2"/>
    </row>
    <row r="478" spans="1:14" x14ac:dyDescent="0.2">
      <c r="A478" s="2"/>
      <c r="B478" s="2"/>
      <c r="C478" s="2"/>
      <c r="D478" s="2"/>
      <c r="E478" s="2"/>
      <c r="K478" s="2"/>
      <c r="L478" s="2"/>
      <c r="M478" s="2"/>
      <c r="N478" s="2"/>
    </row>
    <row r="479" spans="1:14" x14ac:dyDescent="0.2">
      <c r="A479" s="2"/>
      <c r="B479" s="2"/>
      <c r="C479" s="2"/>
      <c r="D479" s="2"/>
      <c r="E479" s="2"/>
      <c r="K479" s="2"/>
      <c r="L479" s="2"/>
      <c r="M479" s="2"/>
      <c r="N479" s="2"/>
    </row>
    <row r="480" spans="1:14" x14ac:dyDescent="0.2">
      <c r="A480" s="2"/>
      <c r="B480" s="2"/>
      <c r="C480" s="2"/>
      <c r="D480" s="2"/>
      <c r="E480" s="2"/>
      <c r="K480" s="2"/>
      <c r="L480" s="2"/>
      <c r="M480" s="2"/>
      <c r="N480" s="2"/>
    </row>
    <row r="481" spans="1:14" x14ac:dyDescent="0.2">
      <c r="A481" s="2"/>
      <c r="B481" s="2"/>
      <c r="C481" s="2"/>
      <c r="D481" s="2"/>
      <c r="E481" s="2"/>
      <c r="K481" s="2"/>
      <c r="L481" s="2"/>
      <c r="M481" s="2"/>
      <c r="N481" s="2"/>
    </row>
    <row r="482" spans="1:14" x14ac:dyDescent="0.2">
      <c r="A482" s="2"/>
      <c r="B482" s="2"/>
      <c r="C482" s="2"/>
      <c r="D482" s="2"/>
      <c r="E482" s="2"/>
      <c r="K482" s="2"/>
      <c r="L482" s="2"/>
      <c r="M482" s="2"/>
      <c r="N482" s="2"/>
    </row>
    <row r="483" spans="1:14" x14ac:dyDescent="0.2">
      <c r="A483" s="2"/>
      <c r="B483" s="2"/>
      <c r="C483" s="2"/>
      <c r="D483" s="2"/>
      <c r="E483" s="2"/>
      <c r="K483" s="2"/>
      <c r="L483" s="2"/>
      <c r="M483" s="2"/>
      <c r="N483" s="2"/>
    </row>
    <row r="484" spans="1:14" x14ac:dyDescent="0.2">
      <c r="A484" s="2"/>
      <c r="B484" s="2"/>
      <c r="C484" s="2"/>
      <c r="D484" s="2"/>
      <c r="E484" s="2"/>
      <c r="K484" s="2"/>
      <c r="L484" s="2"/>
      <c r="M484" s="2"/>
      <c r="N484" s="2"/>
    </row>
    <row r="485" spans="1:14" x14ac:dyDescent="0.2">
      <c r="A485" s="2"/>
      <c r="B485" s="2"/>
      <c r="C485" s="2"/>
      <c r="D485" s="2"/>
      <c r="E485" s="2"/>
      <c r="K485" s="2"/>
      <c r="L485" s="2"/>
      <c r="M485" s="2"/>
      <c r="N485" s="2"/>
    </row>
    <row r="486" spans="1:14" x14ac:dyDescent="0.2">
      <c r="A486" s="2"/>
      <c r="B486" s="2"/>
      <c r="C486" s="2"/>
      <c r="D486" s="2"/>
      <c r="E486" s="2"/>
      <c r="K486" s="2"/>
      <c r="L486" s="2"/>
      <c r="M486" s="2"/>
      <c r="N486" s="2"/>
    </row>
    <row r="487" spans="1:14" x14ac:dyDescent="0.2">
      <c r="A487" s="2"/>
      <c r="B487" s="2"/>
      <c r="C487" s="2"/>
      <c r="D487" s="2"/>
      <c r="E487" s="2"/>
      <c r="K487" s="2"/>
      <c r="L487" s="2"/>
      <c r="M487" s="2"/>
      <c r="N487" s="2"/>
    </row>
    <row r="488" spans="1:14" x14ac:dyDescent="0.2">
      <c r="A488" s="2"/>
      <c r="B488" s="2"/>
      <c r="C488" s="2"/>
      <c r="D488" s="2"/>
      <c r="E488" s="2"/>
      <c r="K488" s="2"/>
      <c r="L488" s="2"/>
      <c r="M488" s="2"/>
      <c r="N488" s="2"/>
    </row>
    <row r="489" spans="1:14" x14ac:dyDescent="0.2">
      <c r="A489" s="2"/>
      <c r="B489" s="2"/>
      <c r="C489" s="2"/>
      <c r="D489" s="2"/>
      <c r="E489" s="2"/>
      <c r="K489" s="2"/>
      <c r="L489" s="2"/>
      <c r="M489" s="2"/>
      <c r="N489" s="2"/>
    </row>
    <row r="490" spans="1:14" x14ac:dyDescent="0.2">
      <c r="A490" s="2"/>
      <c r="B490" s="2"/>
      <c r="C490" s="2"/>
      <c r="D490" s="2"/>
      <c r="E490" s="2"/>
      <c r="K490" s="2"/>
      <c r="L490" s="2"/>
      <c r="M490" s="2"/>
      <c r="N490" s="2"/>
    </row>
    <row r="491" spans="1:14" x14ac:dyDescent="0.2">
      <c r="A491" s="2"/>
      <c r="B491" s="2"/>
      <c r="C491" s="2"/>
      <c r="D491" s="2"/>
      <c r="E491" s="2"/>
      <c r="K491" s="2"/>
      <c r="L491" s="2"/>
      <c r="M491" s="2"/>
      <c r="N491" s="2"/>
    </row>
    <row r="492" spans="1:14" x14ac:dyDescent="0.2">
      <c r="A492" s="2"/>
      <c r="B492" s="2"/>
      <c r="C492" s="2"/>
      <c r="D492" s="2"/>
      <c r="E492" s="2"/>
      <c r="K492" s="2"/>
      <c r="L492" s="2"/>
      <c r="M492" s="2"/>
      <c r="N492" s="2"/>
    </row>
    <row r="493" spans="1:14" x14ac:dyDescent="0.2">
      <c r="A493" s="2"/>
      <c r="B493" s="2"/>
      <c r="C493" s="2"/>
      <c r="D493" s="2"/>
      <c r="E493" s="2"/>
      <c r="K493" s="2"/>
      <c r="L493" s="2"/>
      <c r="M493" s="2"/>
      <c r="N493" s="2"/>
    </row>
    <row r="494" spans="1:14" x14ac:dyDescent="0.2">
      <c r="A494" s="2"/>
      <c r="B494" s="2"/>
      <c r="C494" s="2"/>
      <c r="D494" s="2"/>
      <c r="E494" s="2"/>
      <c r="K494" s="2"/>
      <c r="L494" s="2"/>
      <c r="M494" s="2"/>
      <c r="N494" s="2"/>
    </row>
    <row r="495" spans="1:14" x14ac:dyDescent="0.2">
      <c r="A495" s="2"/>
      <c r="B495" s="2"/>
      <c r="C495" s="2"/>
      <c r="D495" s="2"/>
      <c r="E495" s="2"/>
      <c r="K495" s="2"/>
      <c r="L495" s="2"/>
      <c r="M495" s="2"/>
      <c r="N495" s="2"/>
    </row>
    <row r="496" spans="1:14" x14ac:dyDescent="0.2">
      <c r="A496" s="2"/>
      <c r="B496" s="2"/>
      <c r="C496" s="2"/>
      <c r="D496" s="2"/>
      <c r="E496" s="2"/>
      <c r="K496" s="2"/>
      <c r="L496" s="2"/>
      <c r="M496" s="2"/>
      <c r="N496" s="2"/>
    </row>
    <row r="497" spans="1:14" x14ac:dyDescent="0.2">
      <c r="A497" s="2"/>
      <c r="B497" s="2"/>
      <c r="C497" s="2"/>
      <c r="D497" s="2"/>
      <c r="E497" s="2"/>
      <c r="K497" s="2"/>
      <c r="L497" s="2"/>
      <c r="M497" s="2"/>
      <c r="N497" s="2"/>
    </row>
    <row r="498" spans="1:14" x14ac:dyDescent="0.2">
      <c r="A498" s="2"/>
      <c r="B498" s="2"/>
      <c r="C498" s="2"/>
      <c r="D498" s="2"/>
      <c r="E498" s="2"/>
      <c r="K498" s="2"/>
      <c r="L498" s="2"/>
      <c r="M498" s="2"/>
      <c r="N498" s="2"/>
    </row>
    <row r="499" spans="1:14" x14ac:dyDescent="0.2">
      <c r="A499" s="2"/>
      <c r="B499" s="2"/>
      <c r="C499" s="2"/>
      <c r="D499" s="2"/>
      <c r="E499" s="2"/>
      <c r="K499" s="2"/>
      <c r="L499" s="2"/>
      <c r="M499" s="2"/>
      <c r="N499" s="2"/>
    </row>
    <row r="500" spans="1:14" x14ac:dyDescent="0.2">
      <c r="A500" s="2"/>
      <c r="B500" s="2"/>
      <c r="C500" s="2"/>
      <c r="D500" s="2"/>
      <c r="E500" s="2"/>
      <c r="K500" s="2"/>
      <c r="L500" s="2"/>
      <c r="M500" s="2"/>
      <c r="N500" s="2"/>
    </row>
    <row r="501" spans="1:14" x14ac:dyDescent="0.2">
      <c r="A501" s="2"/>
      <c r="B501" s="2"/>
      <c r="C501" s="2"/>
      <c r="D501" s="2"/>
      <c r="E501" s="2"/>
      <c r="K501" s="2"/>
      <c r="L501" s="2"/>
      <c r="M501" s="2"/>
      <c r="N501" s="2"/>
    </row>
    <row r="502" spans="1:14" x14ac:dyDescent="0.2">
      <c r="A502" s="2"/>
      <c r="B502" s="2"/>
      <c r="C502" s="2"/>
      <c r="D502" s="2"/>
      <c r="E502" s="2"/>
      <c r="K502" s="2"/>
      <c r="L502" s="2"/>
      <c r="M502" s="2"/>
      <c r="N502" s="2"/>
    </row>
    <row r="503" spans="1:14" x14ac:dyDescent="0.2">
      <c r="A503" s="2"/>
      <c r="B503" s="2"/>
      <c r="C503" s="2"/>
      <c r="D503" s="2"/>
      <c r="E503" s="2"/>
      <c r="K503" s="2"/>
      <c r="L503" s="2"/>
      <c r="M503" s="2"/>
      <c r="N503" s="2"/>
    </row>
    <row r="504" spans="1:14" x14ac:dyDescent="0.2">
      <c r="A504" s="2"/>
      <c r="B504" s="2"/>
      <c r="C504" s="2"/>
      <c r="D504" s="2"/>
      <c r="E504" s="2"/>
      <c r="K504" s="2"/>
      <c r="L504" s="2"/>
      <c r="M504" s="2"/>
      <c r="N504" s="2"/>
    </row>
    <row r="505" spans="1:14" x14ac:dyDescent="0.2">
      <c r="A505" s="2"/>
      <c r="B505" s="2"/>
      <c r="C505" s="2"/>
      <c r="D505" s="2"/>
      <c r="E505" s="2"/>
      <c r="K505" s="2"/>
      <c r="L505" s="2"/>
      <c r="M505" s="2"/>
      <c r="N505" s="2"/>
    </row>
    <row r="506" spans="1:14" x14ac:dyDescent="0.2">
      <c r="A506" s="2"/>
      <c r="B506" s="2"/>
      <c r="C506" s="2"/>
      <c r="D506" s="2"/>
      <c r="E506" s="2"/>
      <c r="K506" s="2"/>
      <c r="L506" s="2"/>
      <c r="M506" s="2"/>
      <c r="N506" s="2"/>
    </row>
    <row r="507" spans="1:14" x14ac:dyDescent="0.2">
      <c r="A507" s="2"/>
      <c r="B507" s="2"/>
      <c r="C507" s="2"/>
      <c r="D507" s="2"/>
      <c r="E507" s="2"/>
      <c r="K507" s="2"/>
      <c r="L507" s="2"/>
      <c r="M507" s="2"/>
      <c r="N507" s="2"/>
    </row>
    <row r="508" spans="1:14" x14ac:dyDescent="0.2">
      <c r="A508" s="2"/>
      <c r="B508" s="2"/>
      <c r="C508" s="2"/>
      <c r="D508" s="2"/>
      <c r="E508" s="2"/>
      <c r="K508" s="2"/>
      <c r="L508" s="2"/>
      <c r="M508" s="2"/>
      <c r="N508" s="2"/>
    </row>
    <row r="509" spans="1:14" x14ac:dyDescent="0.2">
      <c r="A509" s="2"/>
      <c r="B509" s="2"/>
      <c r="C509" s="2"/>
      <c r="D509" s="2"/>
      <c r="E509" s="2"/>
      <c r="K509" s="2"/>
      <c r="L509" s="2"/>
      <c r="M509" s="2"/>
      <c r="N509" s="2"/>
    </row>
    <row r="510" spans="1:14" x14ac:dyDescent="0.2">
      <c r="A510" s="2"/>
      <c r="B510" s="2"/>
      <c r="C510" s="2"/>
      <c r="D510" s="2"/>
      <c r="E510" s="2"/>
      <c r="K510" s="2"/>
      <c r="L510" s="2"/>
      <c r="M510" s="2"/>
      <c r="N510" s="2"/>
    </row>
    <row r="511" spans="1:14" x14ac:dyDescent="0.2">
      <c r="A511" s="2"/>
      <c r="B511" s="2"/>
      <c r="C511" s="2"/>
      <c r="D511" s="2"/>
      <c r="E511" s="2"/>
      <c r="K511" s="2"/>
      <c r="L511" s="2"/>
      <c r="M511" s="2"/>
      <c r="N511" s="2"/>
    </row>
    <row r="512" spans="1:14" x14ac:dyDescent="0.2">
      <c r="A512" s="2"/>
      <c r="B512" s="2"/>
      <c r="C512" s="2"/>
      <c r="D512" s="2"/>
      <c r="E512" s="2"/>
      <c r="K512" s="2"/>
      <c r="L512" s="2"/>
      <c r="M512" s="2"/>
      <c r="N512" s="2"/>
    </row>
    <row r="513" spans="1:14" x14ac:dyDescent="0.2">
      <c r="A513" s="2"/>
      <c r="B513" s="2"/>
      <c r="C513" s="2"/>
      <c r="D513" s="2"/>
      <c r="E513" s="2"/>
      <c r="K513" s="2"/>
      <c r="L513" s="2"/>
      <c r="M513" s="2"/>
      <c r="N513" s="2"/>
    </row>
    <row r="514" spans="1:14" x14ac:dyDescent="0.2">
      <c r="A514" s="2"/>
      <c r="B514" s="2"/>
      <c r="C514" s="2"/>
      <c r="D514" s="2"/>
      <c r="E514" s="2"/>
      <c r="K514" s="2"/>
      <c r="L514" s="2"/>
      <c r="M514" s="2"/>
      <c r="N514" s="2"/>
    </row>
    <row r="515" spans="1:14" x14ac:dyDescent="0.2">
      <c r="A515" s="2"/>
      <c r="B515" s="2"/>
      <c r="C515" s="2"/>
      <c r="D515" s="2"/>
      <c r="E515" s="2"/>
      <c r="K515" s="2"/>
      <c r="L515" s="2"/>
      <c r="M515" s="2"/>
      <c r="N515" s="2"/>
    </row>
    <row r="516" spans="1:14" x14ac:dyDescent="0.2">
      <c r="A516" s="2"/>
      <c r="B516" s="2"/>
      <c r="C516" s="2"/>
      <c r="D516" s="2"/>
      <c r="E516" s="2"/>
      <c r="K516" s="2"/>
      <c r="L516" s="2"/>
      <c r="M516" s="2"/>
      <c r="N516" s="2"/>
    </row>
    <row r="517" spans="1:14" x14ac:dyDescent="0.2">
      <c r="A517" s="2"/>
      <c r="B517" s="2"/>
      <c r="C517" s="2"/>
      <c r="D517" s="2"/>
      <c r="E517" s="2"/>
      <c r="K517" s="2"/>
      <c r="L517" s="2"/>
      <c r="M517" s="2"/>
      <c r="N517" s="2"/>
    </row>
    <row r="518" spans="1:14" x14ac:dyDescent="0.2">
      <c r="A518" s="2"/>
      <c r="B518" s="2"/>
      <c r="C518" s="2"/>
      <c r="D518" s="2"/>
      <c r="E518" s="2"/>
      <c r="K518" s="2"/>
      <c r="L518" s="2"/>
      <c r="M518" s="2"/>
      <c r="N518" s="2"/>
    </row>
    <row r="519" spans="1:14" x14ac:dyDescent="0.2">
      <c r="A519" s="2"/>
      <c r="B519" s="2"/>
      <c r="C519" s="2"/>
      <c r="D519" s="2"/>
      <c r="E519" s="2"/>
      <c r="K519" s="2"/>
      <c r="L519" s="2"/>
      <c r="M519" s="2"/>
      <c r="N519" s="2"/>
    </row>
    <row r="520" spans="1:14" x14ac:dyDescent="0.2">
      <c r="A520" s="2"/>
      <c r="B520" s="2"/>
      <c r="C520" s="2"/>
      <c r="D520" s="2"/>
      <c r="E520" s="2"/>
      <c r="K520" s="2"/>
      <c r="L520" s="2"/>
      <c r="M520" s="2"/>
      <c r="N520" s="2"/>
    </row>
    <row r="521" spans="1:14" x14ac:dyDescent="0.2">
      <c r="A521" s="2"/>
      <c r="B521" s="2"/>
      <c r="C521" s="2"/>
      <c r="D521" s="2"/>
      <c r="E521" s="2"/>
      <c r="K521" s="2"/>
      <c r="L521" s="2"/>
      <c r="M521" s="2"/>
      <c r="N521" s="2"/>
    </row>
    <row r="522" spans="1:14" x14ac:dyDescent="0.2">
      <c r="A522" s="2"/>
      <c r="B522" s="2"/>
      <c r="C522" s="2"/>
      <c r="D522" s="2"/>
      <c r="E522" s="2"/>
      <c r="K522" s="2"/>
      <c r="L522" s="2"/>
      <c r="M522" s="2"/>
      <c r="N522" s="2"/>
    </row>
    <row r="523" spans="1:14" x14ac:dyDescent="0.2">
      <c r="A523" s="2"/>
      <c r="B523" s="2"/>
      <c r="C523" s="2"/>
      <c r="D523" s="2"/>
      <c r="E523" s="2"/>
      <c r="K523" s="2"/>
      <c r="L523" s="2"/>
      <c r="M523" s="2"/>
      <c r="N523" s="2"/>
    </row>
    <row r="524" spans="1:14" x14ac:dyDescent="0.2">
      <c r="A524" s="2"/>
      <c r="B524" s="2"/>
      <c r="C524" s="2"/>
      <c r="D524" s="2"/>
      <c r="E524" s="2"/>
      <c r="K524" s="2"/>
      <c r="L524" s="2"/>
      <c r="M524" s="2"/>
      <c r="N524" s="2"/>
    </row>
    <row r="525" spans="1:14" x14ac:dyDescent="0.2">
      <c r="A525" s="2"/>
      <c r="B525" s="2"/>
      <c r="C525" s="2"/>
      <c r="D525" s="2"/>
      <c r="E525" s="2"/>
      <c r="K525" s="2"/>
      <c r="L525" s="2"/>
      <c r="M525" s="2"/>
      <c r="N525" s="2"/>
    </row>
    <row r="526" spans="1:14" x14ac:dyDescent="0.2">
      <c r="A526" s="2"/>
      <c r="B526" s="2"/>
      <c r="C526" s="2"/>
      <c r="D526" s="2"/>
      <c r="E526" s="2"/>
      <c r="K526" s="2"/>
      <c r="L526" s="2"/>
      <c r="M526" s="2"/>
      <c r="N526" s="2"/>
    </row>
    <row r="527" spans="1:14" x14ac:dyDescent="0.2">
      <c r="A527" s="2"/>
      <c r="B527" s="2"/>
      <c r="C527" s="2"/>
      <c r="D527" s="2"/>
      <c r="E527" s="2"/>
      <c r="K527" s="2"/>
      <c r="L527" s="2"/>
      <c r="M527" s="2"/>
      <c r="N527" s="2"/>
    </row>
    <row r="528" spans="1:14" x14ac:dyDescent="0.2">
      <c r="A528" s="2"/>
      <c r="B528" s="2"/>
      <c r="C528" s="2"/>
      <c r="D528" s="2"/>
      <c r="E528" s="2"/>
      <c r="K528" s="2"/>
      <c r="L528" s="2"/>
      <c r="M528" s="2"/>
      <c r="N528" s="2"/>
    </row>
    <row r="529" spans="1:14" x14ac:dyDescent="0.2">
      <c r="A529" s="2"/>
      <c r="B529" s="2"/>
      <c r="C529" s="2"/>
      <c r="D529" s="2"/>
      <c r="E529" s="2"/>
      <c r="K529" s="2"/>
      <c r="L529" s="2"/>
      <c r="M529" s="2"/>
      <c r="N529" s="2"/>
    </row>
    <row r="530" spans="1:14" x14ac:dyDescent="0.2">
      <c r="A530" s="2"/>
      <c r="B530" s="2"/>
      <c r="C530" s="2"/>
      <c r="D530" s="2"/>
      <c r="E530" s="2"/>
      <c r="K530" s="2"/>
      <c r="L530" s="2"/>
      <c r="M530" s="2"/>
      <c r="N530" s="2"/>
    </row>
    <row r="531" spans="1:14" x14ac:dyDescent="0.2">
      <c r="A531" s="2"/>
      <c r="B531" s="2"/>
      <c r="C531" s="2"/>
      <c r="D531" s="2"/>
      <c r="E531" s="2"/>
      <c r="K531" s="2"/>
      <c r="L531" s="2"/>
      <c r="M531" s="2"/>
      <c r="N531" s="2"/>
    </row>
    <row r="532" spans="1:14" x14ac:dyDescent="0.2">
      <c r="A532" s="2"/>
      <c r="B532" s="2"/>
      <c r="C532" s="2"/>
      <c r="D532" s="2"/>
      <c r="E532" s="2"/>
      <c r="K532" s="2"/>
      <c r="L532" s="2"/>
      <c r="M532" s="2"/>
      <c r="N532" s="2"/>
    </row>
    <row r="533" spans="1:14" x14ac:dyDescent="0.2">
      <c r="A533" s="2"/>
      <c r="B533" s="2"/>
      <c r="C533" s="2"/>
      <c r="D533" s="2"/>
      <c r="E533" s="2"/>
      <c r="K533" s="2"/>
      <c r="L533" s="2"/>
      <c r="M533" s="2"/>
      <c r="N533" s="2"/>
    </row>
    <row r="534" spans="1:14" x14ac:dyDescent="0.2">
      <c r="A534" s="2"/>
      <c r="B534" s="2"/>
      <c r="C534" s="2"/>
      <c r="D534" s="2"/>
      <c r="E534" s="2"/>
      <c r="K534" s="2"/>
      <c r="L534" s="2"/>
      <c r="M534" s="2"/>
      <c r="N534" s="2"/>
    </row>
    <row r="535" spans="1:14" x14ac:dyDescent="0.2">
      <c r="A535" s="2"/>
      <c r="B535" s="2"/>
      <c r="C535" s="2"/>
      <c r="D535" s="2"/>
      <c r="E535" s="2"/>
      <c r="K535" s="2"/>
      <c r="L535" s="2"/>
      <c r="M535" s="2"/>
      <c r="N535" s="2"/>
    </row>
    <row r="536" spans="1:14" x14ac:dyDescent="0.2">
      <c r="A536" s="2"/>
      <c r="B536" s="2"/>
      <c r="C536" s="2"/>
      <c r="D536" s="2"/>
      <c r="E536" s="2"/>
      <c r="K536" s="2"/>
      <c r="L536" s="2"/>
      <c r="M536" s="2"/>
      <c r="N536" s="2"/>
    </row>
    <row r="537" spans="1:14" x14ac:dyDescent="0.2">
      <c r="A537" s="2"/>
      <c r="B537" s="2"/>
      <c r="C537" s="2"/>
      <c r="D537" s="2"/>
      <c r="E537" s="2"/>
      <c r="K537" s="2"/>
      <c r="L537" s="2"/>
      <c r="M537" s="2"/>
      <c r="N537" s="2"/>
    </row>
    <row r="538" spans="1:14" x14ac:dyDescent="0.2">
      <c r="A538" s="2"/>
      <c r="B538" s="2"/>
      <c r="C538" s="2"/>
      <c r="D538" s="2"/>
      <c r="E538" s="2"/>
      <c r="K538" s="2"/>
      <c r="L538" s="2"/>
      <c r="M538" s="2"/>
      <c r="N538" s="2"/>
    </row>
    <row r="539" spans="1:14" x14ac:dyDescent="0.2">
      <c r="A539" s="2"/>
      <c r="B539" s="2"/>
      <c r="C539" s="2"/>
      <c r="D539" s="2"/>
      <c r="E539" s="2"/>
      <c r="K539" s="2"/>
      <c r="L539" s="2"/>
      <c r="M539" s="2"/>
      <c r="N539" s="2"/>
    </row>
    <row r="540" spans="1:14" x14ac:dyDescent="0.2">
      <c r="A540" s="2"/>
      <c r="B540" s="2"/>
      <c r="C540" s="2"/>
      <c r="D540" s="2"/>
      <c r="E540" s="2"/>
      <c r="K540" s="2"/>
      <c r="L540" s="2"/>
      <c r="M540" s="2"/>
      <c r="N540" s="2"/>
    </row>
    <row r="541" spans="1:14" x14ac:dyDescent="0.2">
      <c r="A541" s="2"/>
      <c r="B541" s="2"/>
      <c r="C541" s="2"/>
      <c r="D541" s="2"/>
      <c r="E541" s="2"/>
      <c r="K541" s="2"/>
      <c r="L541" s="2"/>
      <c r="M541" s="2"/>
      <c r="N541" s="2"/>
    </row>
    <row r="542" spans="1:14" x14ac:dyDescent="0.2">
      <c r="A542" s="2"/>
      <c r="B542" s="2"/>
      <c r="C542" s="2"/>
      <c r="D542" s="2"/>
      <c r="E542" s="2"/>
      <c r="K542" s="2"/>
      <c r="L542" s="2"/>
      <c r="M542" s="2"/>
      <c r="N542" s="2"/>
    </row>
    <row r="543" spans="1:14" x14ac:dyDescent="0.2">
      <c r="A543" s="2"/>
      <c r="B543" s="2"/>
      <c r="C543" s="2"/>
      <c r="D543" s="2"/>
      <c r="E543" s="2"/>
      <c r="K543" s="2"/>
      <c r="L543" s="2"/>
      <c r="M543" s="2"/>
      <c r="N543" s="2"/>
    </row>
    <row r="544" spans="1:14" x14ac:dyDescent="0.2">
      <c r="A544" s="2"/>
      <c r="B544" s="2"/>
      <c r="C544" s="2"/>
      <c r="D544" s="2"/>
      <c r="E544" s="2"/>
      <c r="K544" s="2"/>
      <c r="L544" s="2"/>
      <c r="M544" s="2"/>
      <c r="N544" s="2"/>
    </row>
    <row r="545" spans="1:14" x14ac:dyDescent="0.2">
      <c r="A545" s="2"/>
      <c r="B545" s="2"/>
      <c r="C545" s="2"/>
      <c r="D545" s="2"/>
      <c r="E545" s="2"/>
      <c r="K545" s="2"/>
      <c r="L545" s="2"/>
      <c r="M545" s="2"/>
      <c r="N545" s="2"/>
    </row>
    <row r="546" spans="1:14" x14ac:dyDescent="0.2">
      <c r="A546" s="2"/>
      <c r="B546" s="2"/>
      <c r="C546" s="2"/>
      <c r="D546" s="2"/>
      <c r="E546" s="2"/>
      <c r="K546" s="2"/>
      <c r="L546" s="2"/>
      <c r="M546" s="2"/>
      <c r="N546" s="2"/>
    </row>
    <row r="547" spans="1:14" x14ac:dyDescent="0.2">
      <c r="A547" s="2"/>
      <c r="B547" s="2"/>
      <c r="C547" s="2"/>
      <c r="D547" s="2"/>
      <c r="E547" s="2"/>
      <c r="K547" s="2"/>
      <c r="L547" s="2"/>
      <c r="M547" s="2"/>
      <c r="N547" s="2"/>
    </row>
    <row r="548" spans="1:14" x14ac:dyDescent="0.2">
      <c r="A548" s="2"/>
      <c r="B548" s="2"/>
      <c r="C548" s="2"/>
      <c r="D548" s="2"/>
      <c r="E548" s="2"/>
      <c r="K548" s="2"/>
      <c r="L548" s="2"/>
      <c r="M548" s="2"/>
      <c r="N548" s="2"/>
    </row>
    <row r="549" spans="1:14" x14ac:dyDescent="0.2">
      <c r="A549" s="2"/>
      <c r="B549" s="2"/>
      <c r="C549" s="2"/>
      <c r="D549" s="2"/>
      <c r="E549" s="2"/>
      <c r="K549" s="2"/>
      <c r="L549" s="2"/>
      <c r="M549" s="2"/>
      <c r="N549" s="2"/>
    </row>
    <row r="550" spans="1:14" x14ac:dyDescent="0.2">
      <c r="A550" s="2"/>
      <c r="B550" s="2"/>
      <c r="C550" s="2"/>
      <c r="D550" s="2"/>
      <c r="E550" s="2"/>
      <c r="K550" s="2"/>
      <c r="L550" s="2"/>
      <c r="M550" s="2"/>
      <c r="N550" s="2"/>
    </row>
    <row r="551" spans="1:14" x14ac:dyDescent="0.2">
      <c r="A551" s="2"/>
      <c r="B551" s="2"/>
      <c r="C551" s="2"/>
      <c r="D551" s="2"/>
      <c r="E551" s="2"/>
      <c r="K551" s="2"/>
      <c r="L551" s="2"/>
      <c r="M551" s="2"/>
      <c r="N551" s="2"/>
    </row>
    <row r="552" spans="1:14" x14ac:dyDescent="0.2">
      <c r="A552" s="2"/>
      <c r="B552" s="2"/>
      <c r="C552" s="2"/>
      <c r="D552" s="2"/>
      <c r="E552" s="2"/>
      <c r="K552" s="2"/>
      <c r="L552" s="2"/>
      <c r="M552" s="2"/>
      <c r="N552" s="2"/>
    </row>
    <row r="553" spans="1:14" x14ac:dyDescent="0.2">
      <c r="A553" s="2"/>
      <c r="B553" s="2"/>
      <c r="C553" s="2"/>
      <c r="D553" s="2"/>
      <c r="E553" s="2"/>
      <c r="K553" s="2"/>
      <c r="L553" s="2"/>
      <c r="M553" s="2"/>
      <c r="N553" s="2"/>
    </row>
    <row r="554" spans="1:14" x14ac:dyDescent="0.2">
      <c r="A554" s="2"/>
      <c r="B554" s="2"/>
      <c r="C554" s="2"/>
      <c r="D554" s="2"/>
      <c r="E554" s="2"/>
      <c r="K554" s="2"/>
      <c r="L554" s="2"/>
      <c r="M554" s="2"/>
      <c r="N554" s="2"/>
    </row>
    <row r="555" spans="1:14" x14ac:dyDescent="0.2">
      <c r="A555" s="2"/>
      <c r="B555" s="2"/>
      <c r="C555" s="2"/>
      <c r="D555" s="2"/>
      <c r="E555" s="2"/>
      <c r="K555" s="2"/>
      <c r="L555" s="2"/>
      <c r="M555" s="2"/>
      <c r="N555" s="2"/>
    </row>
    <row r="556" spans="1:14" x14ac:dyDescent="0.2">
      <c r="A556" s="2"/>
      <c r="B556" s="2"/>
      <c r="C556" s="2"/>
      <c r="D556" s="2"/>
      <c r="E556" s="2"/>
      <c r="K556" s="2"/>
      <c r="L556" s="2"/>
      <c r="M556" s="2"/>
      <c r="N556" s="2"/>
    </row>
    <row r="557" spans="1:14" x14ac:dyDescent="0.2">
      <c r="A557" s="2"/>
      <c r="B557" s="2"/>
      <c r="C557" s="2"/>
      <c r="D557" s="2"/>
      <c r="E557" s="2"/>
      <c r="K557" s="2"/>
      <c r="L557" s="2"/>
      <c r="M557" s="2"/>
      <c r="N557" s="2"/>
    </row>
    <row r="558" spans="1:14" x14ac:dyDescent="0.2">
      <c r="A558" s="2"/>
      <c r="B558" s="2"/>
      <c r="C558" s="2"/>
      <c r="D558" s="2"/>
      <c r="E558" s="2"/>
      <c r="K558" s="2"/>
      <c r="L558" s="2"/>
      <c r="M558" s="2"/>
      <c r="N558" s="2"/>
    </row>
    <row r="559" spans="1:14" x14ac:dyDescent="0.2">
      <c r="A559" s="2"/>
      <c r="B559" s="2"/>
      <c r="C559" s="2"/>
      <c r="D559" s="2"/>
      <c r="E559" s="2"/>
      <c r="K559" s="2"/>
      <c r="L559" s="2"/>
      <c r="M559" s="2"/>
      <c r="N559" s="2"/>
    </row>
    <row r="560" spans="1:14" x14ac:dyDescent="0.2">
      <c r="A560" s="2"/>
      <c r="B560" s="2"/>
      <c r="C560" s="2"/>
      <c r="D560" s="2"/>
      <c r="E560" s="2"/>
      <c r="K560" s="2"/>
      <c r="L560" s="2"/>
      <c r="M560" s="2"/>
      <c r="N560" s="2"/>
    </row>
    <row r="561" spans="1:14" x14ac:dyDescent="0.2">
      <c r="A561" s="2"/>
      <c r="B561" s="2"/>
      <c r="C561" s="2"/>
      <c r="D561" s="2"/>
      <c r="E561" s="2"/>
      <c r="K561" s="2"/>
      <c r="L561" s="2"/>
      <c r="M561" s="2"/>
      <c r="N561" s="2"/>
    </row>
    <row r="562" spans="1:14" x14ac:dyDescent="0.2">
      <c r="A562" s="2"/>
      <c r="B562" s="2"/>
      <c r="C562" s="2"/>
      <c r="D562" s="2"/>
      <c r="E562" s="2"/>
      <c r="K562" s="2"/>
      <c r="L562" s="2"/>
      <c r="M562" s="2"/>
      <c r="N562" s="2"/>
    </row>
    <row r="563" spans="1:14" x14ac:dyDescent="0.2">
      <c r="A563" s="2"/>
      <c r="B563" s="2"/>
      <c r="C563" s="2"/>
      <c r="D563" s="2"/>
      <c r="E563" s="2"/>
      <c r="K563" s="2"/>
      <c r="L563" s="2"/>
      <c r="M563" s="2"/>
      <c r="N563" s="2"/>
    </row>
    <row r="564" spans="1:14" x14ac:dyDescent="0.2">
      <c r="A564" s="2"/>
      <c r="B564" s="2"/>
      <c r="C564" s="2"/>
      <c r="D564" s="2"/>
      <c r="E564" s="2"/>
      <c r="K564" s="2"/>
      <c r="L564" s="2"/>
      <c r="M564" s="2"/>
      <c r="N564" s="2"/>
    </row>
    <row r="565" spans="1:14" x14ac:dyDescent="0.2">
      <c r="A565" s="2"/>
      <c r="B565" s="2"/>
      <c r="C565" s="2"/>
      <c r="D565" s="2"/>
      <c r="E565" s="2"/>
      <c r="K565" s="2"/>
      <c r="L565" s="2"/>
      <c r="M565" s="2"/>
      <c r="N565" s="2"/>
    </row>
    <row r="566" spans="1:14" x14ac:dyDescent="0.2">
      <c r="A566" s="2"/>
      <c r="B566" s="2"/>
      <c r="C566" s="2"/>
      <c r="D566" s="2"/>
      <c r="E566" s="2"/>
      <c r="K566" s="2"/>
      <c r="L566" s="2"/>
      <c r="M566" s="2"/>
      <c r="N566" s="2"/>
    </row>
    <row r="567" spans="1:14" x14ac:dyDescent="0.2">
      <c r="A567" s="2"/>
      <c r="B567" s="2"/>
      <c r="C567" s="2"/>
      <c r="D567" s="2"/>
      <c r="E567" s="2"/>
      <c r="K567" s="2"/>
      <c r="L567" s="2"/>
      <c r="M567" s="2"/>
      <c r="N567" s="2"/>
    </row>
    <row r="568" spans="1:14" x14ac:dyDescent="0.2">
      <c r="A568" s="2"/>
      <c r="B568" s="2"/>
      <c r="C568" s="2"/>
      <c r="D568" s="2"/>
      <c r="E568" s="2"/>
      <c r="K568" s="2"/>
      <c r="L568" s="2"/>
      <c r="M568" s="2"/>
      <c r="N568" s="2"/>
    </row>
    <row r="569" spans="1:14" x14ac:dyDescent="0.2">
      <c r="A569" s="2"/>
      <c r="B569" s="2"/>
      <c r="C569" s="2"/>
      <c r="D569" s="2"/>
      <c r="E569" s="2"/>
      <c r="K569" s="2"/>
      <c r="L569" s="2"/>
      <c r="M569" s="2"/>
      <c r="N569" s="2"/>
    </row>
    <row r="570" spans="1:14" x14ac:dyDescent="0.2">
      <c r="A570" s="2"/>
      <c r="B570" s="2"/>
      <c r="C570" s="2"/>
      <c r="D570" s="2"/>
      <c r="E570" s="2"/>
      <c r="K570" s="2"/>
      <c r="L570" s="2"/>
      <c r="M570" s="2"/>
      <c r="N570" s="2"/>
    </row>
    <row r="571" spans="1:14" x14ac:dyDescent="0.2">
      <c r="A571" s="2"/>
      <c r="B571" s="2"/>
      <c r="C571" s="2"/>
      <c r="D571" s="2"/>
      <c r="E571" s="2"/>
      <c r="K571" s="2"/>
      <c r="L571" s="2"/>
      <c r="M571" s="2"/>
      <c r="N571" s="2"/>
    </row>
    <row r="572" spans="1:14" x14ac:dyDescent="0.2">
      <c r="A572" s="2"/>
      <c r="B572" s="2"/>
      <c r="C572" s="2"/>
      <c r="D572" s="2"/>
      <c r="E572" s="2"/>
      <c r="K572" s="2"/>
      <c r="L572" s="2"/>
      <c r="M572" s="2"/>
      <c r="N572" s="2"/>
    </row>
    <row r="573" spans="1:14" x14ac:dyDescent="0.2">
      <c r="A573" s="2"/>
      <c r="B573" s="2"/>
      <c r="C573" s="2"/>
      <c r="D573" s="2"/>
      <c r="E573" s="2"/>
      <c r="K573" s="2"/>
      <c r="L573" s="2"/>
      <c r="M573" s="2"/>
      <c r="N573" s="2"/>
    </row>
    <row r="574" spans="1:14" x14ac:dyDescent="0.2">
      <c r="A574" s="2"/>
      <c r="B574" s="2"/>
      <c r="C574" s="2"/>
      <c r="D574" s="2"/>
      <c r="E574" s="2"/>
      <c r="K574" s="2"/>
      <c r="L574" s="2"/>
      <c r="M574" s="2"/>
      <c r="N574" s="2"/>
    </row>
    <row r="575" spans="1:14" x14ac:dyDescent="0.2">
      <c r="A575" s="2"/>
      <c r="B575" s="2"/>
      <c r="C575" s="2"/>
      <c r="D575" s="2"/>
      <c r="E575" s="2"/>
      <c r="K575" s="2"/>
      <c r="L575" s="2"/>
      <c r="M575" s="2"/>
      <c r="N575" s="2"/>
    </row>
    <row r="576" spans="1:14" x14ac:dyDescent="0.2">
      <c r="A576" s="2"/>
      <c r="B576" s="2"/>
      <c r="C576" s="2"/>
      <c r="D576" s="2"/>
      <c r="E576" s="2"/>
      <c r="K576" s="2"/>
      <c r="L576" s="2"/>
      <c r="M576" s="2"/>
      <c r="N576" s="2"/>
    </row>
    <row r="577" spans="1:14" x14ac:dyDescent="0.2">
      <c r="A577" s="2"/>
      <c r="B577" s="2"/>
      <c r="C577" s="2"/>
      <c r="D577" s="2"/>
      <c r="E577" s="2"/>
      <c r="K577" s="2"/>
      <c r="L577" s="2"/>
      <c r="M577" s="2"/>
      <c r="N577" s="2"/>
    </row>
    <row r="578" spans="1:14" x14ac:dyDescent="0.2">
      <c r="A578" s="2"/>
      <c r="B578" s="2"/>
      <c r="C578" s="2"/>
      <c r="D578" s="2"/>
      <c r="E578" s="2"/>
      <c r="K578" s="2"/>
      <c r="L578" s="2"/>
      <c r="M578" s="2"/>
      <c r="N578" s="2"/>
    </row>
    <row r="579" spans="1:14" x14ac:dyDescent="0.2">
      <c r="A579" s="2"/>
      <c r="B579" s="2"/>
      <c r="C579" s="2"/>
      <c r="D579" s="2"/>
      <c r="E579" s="2"/>
      <c r="K579" s="2"/>
      <c r="L579" s="2"/>
      <c r="M579" s="2"/>
      <c r="N579" s="2"/>
    </row>
    <row r="580" spans="1:14" x14ac:dyDescent="0.2">
      <c r="A580" s="2"/>
      <c r="B580" s="2"/>
      <c r="C580" s="2"/>
      <c r="D580" s="2"/>
      <c r="E580" s="2"/>
      <c r="K580" s="2"/>
      <c r="L580" s="2"/>
      <c r="M580" s="2"/>
      <c r="N580" s="2"/>
    </row>
    <row r="581" spans="1:14" x14ac:dyDescent="0.2">
      <c r="A581" s="2"/>
      <c r="B581" s="2"/>
      <c r="C581" s="2"/>
      <c r="D581" s="2"/>
      <c r="E581" s="2"/>
      <c r="K581" s="2"/>
      <c r="L581" s="2"/>
      <c r="M581" s="2"/>
      <c r="N581" s="2"/>
    </row>
    <row r="582" spans="1:14" x14ac:dyDescent="0.2">
      <c r="A582" s="2"/>
      <c r="B582" s="2"/>
      <c r="C582" s="2"/>
      <c r="D582" s="2"/>
      <c r="E582" s="2"/>
      <c r="K582" s="2"/>
      <c r="L582" s="2"/>
      <c r="M582" s="2"/>
      <c r="N582" s="2"/>
    </row>
    <row r="583" spans="1:14" x14ac:dyDescent="0.2">
      <c r="A583" s="2"/>
      <c r="B583" s="2"/>
      <c r="C583" s="2"/>
      <c r="D583" s="2"/>
      <c r="E583" s="2"/>
      <c r="K583" s="2"/>
      <c r="L583" s="2"/>
      <c r="M583" s="2"/>
      <c r="N583" s="2"/>
    </row>
    <row r="584" spans="1:14" x14ac:dyDescent="0.2">
      <c r="A584" s="2"/>
      <c r="B584" s="2"/>
      <c r="C584" s="2"/>
      <c r="D584" s="2"/>
      <c r="E584" s="2"/>
      <c r="K584" s="2"/>
      <c r="L584" s="2"/>
      <c r="M584" s="2"/>
      <c r="N584" s="2"/>
    </row>
    <row r="585" spans="1:14" x14ac:dyDescent="0.2">
      <c r="A585" s="2"/>
      <c r="B585" s="2"/>
      <c r="C585" s="2"/>
      <c r="D585" s="2"/>
      <c r="E585" s="2"/>
      <c r="K585" s="2"/>
      <c r="L585" s="2"/>
      <c r="M585" s="2"/>
      <c r="N585" s="2"/>
    </row>
    <row r="586" spans="1:14" x14ac:dyDescent="0.2">
      <c r="A586" s="2"/>
      <c r="B586" s="2"/>
      <c r="C586" s="2"/>
      <c r="D586" s="2"/>
      <c r="E586" s="2"/>
      <c r="K586" s="2"/>
      <c r="L586" s="2"/>
      <c r="M586" s="2"/>
      <c r="N586" s="2"/>
    </row>
    <row r="587" spans="1:14" x14ac:dyDescent="0.2">
      <c r="A587" s="2"/>
      <c r="B587" s="2"/>
      <c r="C587" s="2"/>
      <c r="D587" s="2"/>
      <c r="E587" s="2"/>
      <c r="K587" s="2"/>
      <c r="L587" s="2"/>
      <c r="M587" s="2"/>
      <c r="N587" s="2"/>
    </row>
    <row r="588" spans="1:14" x14ac:dyDescent="0.2">
      <c r="A588" s="2"/>
      <c r="B588" s="2"/>
      <c r="C588" s="2"/>
      <c r="D588" s="2"/>
      <c r="E588" s="2"/>
      <c r="K588" s="2"/>
      <c r="L588" s="2"/>
      <c r="M588" s="2"/>
      <c r="N588" s="2"/>
    </row>
    <row r="589" spans="1:14" x14ac:dyDescent="0.2">
      <c r="A589" s="2"/>
      <c r="B589" s="2"/>
      <c r="C589" s="2"/>
      <c r="D589" s="2"/>
      <c r="E589" s="2"/>
      <c r="K589" s="2"/>
      <c r="L589" s="2"/>
      <c r="M589" s="2"/>
      <c r="N589" s="2"/>
    </row>
    <row r="590" spans="1:14" x14ac:dyDescent="0.2">
      <c r="A590" s="2"/>
      <c r="B590" s="2"/>
      <c r="C590" s="2"/>
      <c r="D590" s="2"/>
      <c r="E590" s="2"/>
      <c r="K590" s="2"/>
      <c r="L590" s="2"/>
      <c r="M590" s="2"/>
      <c r="N590" s="2"/>
    </row>
    <row r="591" spans="1:14" x14ac:dyDescent="0.2">
      <c r="A591" s="2"/>
      <c r="B591" s="2"/>
      <c r="C591" s="2"/>
      <c r="D591" s="2"/>
      <c r="E591" s="2"/>
      <c r="K591" s="2"/>
      <c r="L591" s="2"/>
      <c r="M591" s="2"/>
      <c r="N591" s="2"/>
    </row>
    <row r="592" spans="1:14" x14ac:dyDescent="0.2">
      <c r="A592" s="2"/>
      <c r="B592" s="2"/>
      <c r="C592" s="2"/>
      <c r="D592" s="2"/>
      <c r="E592" s="2"/>
      <c r="K592" s="2"/>
      <c r="L592" s="2"/>
      <c r="M592" s="2"/>
      <c r="N592" s="2"/>
    </row>
    <row r="593" spans="1:14" x14ac:dyDescent="0.2">
      <c r="A593" s="2"/>
      <c r="B593" s="2"/>
      <c r="C593" s="2"/>
      <c r="D593" s="2"/>
      <c r="E593" s="2"/>
      <c r="K593" s="2"/>
      <c r="L593" s="2"/>
      <c r="M593" s="2"/>
      <c r="N593" s="2"/>
    </row>
    <row r="594" spans="1:14" x14ac:dyDescent="0.2">
      <c r="A594" s="2"/>
      <c r="B594" s="2"/>
      <c r="C594" s="2"/>
      <c r="D594" s="2"/>
      <c r="E594" s="2"/>
      <c r="K594" s="2"/>
      <c r="L594" s="2"/>
      <c r="M594" s="2"/>
      <c r="N594" s="2"/>
    </row>
    <row r="595" spans="1:14" x14ac:dyDescent="0.2">
      <c r="A595" s="2"/>
      <c r="B595" s="2"/>
      <c r="C595" s="2"/>
      <c r="D595" s="2"/>
      <c r="E595" s="2"/>
      <c r="K595" s="2"/>
      <c r="L595" s="2"/>
      <c r="M595" s="2"/>
      <c r="N595" s="2"/>
    </row>
    <row r="596" spans="1:14" x14ac:dyDescent="0.2">
      <c r="A596" s="2"/>
      <c r="B596" s="2"/>
      <c r="C596" s="2"/>
      <c r="D596" s="2"/>
      <c r="E596" s="2"/>
      <c r="K596" s="2"/>
      <c r="L596" s="2"/>
      <c r="M596" s="2"/>
      <c r="N596" s="2"/>
    </row>
    <row r="597" spans="1:14" x14ac:dyDescent="0.2">
      <c r="A597" s="2"/>
      <c r="B597" s="2"/>
      <c r="C597" s="2"/>
      <c r="D597" s="2"/>
      <c r="E597" s="2"/>
      <c r="K597" s="2"/>
      <c r="L597" s="2"/>
      <c r="M597" s="2"/>
      <c r="N597" s="2"/>
    </row>
    <row r="598" spans="1:14" x14ac:dyDescent="0.2">
      <c r="A598" s="2"/>
      <c r="B598" s="2"/>
      <c r="C598" s="2"/>
      <c r="D598" s="2"/>
      <c r="E598" s="2"/>
      <c r="K598" s="2"/>
      <c r="L598" s="2"/>
      <c r="M598" s="2"/>
      <c r="N598" s="2"/>
    </row>
    <row r="599" spans="1:14" x14ac:dyDescent="0.2">
      <c r="A599" s="2"/>
      <c r="B599" s="2"/>
      <c r="C599" s="2"/>
      <c r="D599" s="2"/>
      <c r="E599" s="2"/>
      <c r="K599" s="2"/>
      <c r="L599" s="2"/>
      <c r="M599" s="2"/>
      <c r="N599" s="2"/>
    </row>
    <row r="600" spans="1:14" x14ac:dyDescent="0.2">
      <c r="A600" s="2"/>
      <c r="B600" s="2"/>
      <c r="C600" s="2"/>
      <c r="D600" s="2"/>
      <c r="E600" s="2"/>
      <c r="K600" s="2"/>
      <c r="L600" s="2"/>
      <c r="M600" s="2"/>
      <c r="N600" s="2"/>
    </row>
    <row r="601" spans="1:14" x14ac:dyDescent="0.2">
      <c r="A601" s="2"/>
      <c r="B601" s="2"/>
      <c r="C601" s="2"/>
      <c r="D601" s="2"/>
      <c r="E601" s="2"/>
      <c r="K601" s="2"/>
      <c r="L601" s="2"/>
      <c r="M601" s="2"/>
      <c r="N601" s="2"/>
    </row>
    <row r="602" spans="1:14" x14ac:dyDescent="0.2">
      <c r="A602" s="2"/>
      <c r="B602" s="2"/>
      <c r="C602" s="2"/>
      <c r="D602" s="2"/>
      <c r="E602" s="2"/>
      <c r="K602" s="2"/>
      <c r="L602" s="2"/>
      <c r="M602" s="2"/>
      <c r="N602" s="2"/>
    </row>
    <row r="603" spans="1:14" x14ac:dyDescent="0.2">
      <c r="A603" s="2"/>
      <c r="B603" s="2"/>
      <c r="C603" s="2"/>
      <c r="D603" s="2"/>
      <c r="E603" s="2"/>
      <c r="K603" s="2"/>
      <c r="L603" s="2"/>
      <c r="M603" s="2"/>
      <c r="N603" s="2"/>
    </row>
    <row r="604" spans="1:14" x14ac:dyDescent="0.2">
      <c r="A604" s="2"/>
      <c r="B604" s="2"/>
      <c r="C604" s="2"/>
      <c r="D604" s="2"/>
      <c r="E604" s="2"/>
      <c r="K604" s="2"/>
      <c r="L604" s="2"/>
      <c r="M604" s="2"/>
      <c r="N604" s="2"/>
    </row>
    <row r="605" spans="1:14" x14ac:dyDescent="0.2">
      <c r="A605" s="2"/>
      <c r="B605" s="2"/>
      <c r="C605" s="2"/>
      <c r="D605" s="2"/>
      <c r="E605" s="2"/>
      <c r="K605" s="2"/>
      <c r="L605" s="2"/>
      <c r="M605" s="2"/>
      <c r="N605" s="2"/>
    </row>
    <row r="606" spans="1:14" x14ac:dyDescent="0.2">
      <c r="A606" s="2"/>
      <c r="B606" s="2"/>
      <c r="C606" s="2"/>
      <c r="D606" s="2"/>
      <c r="E606" s="2"/>
      <c r="K606" s="2"/>
      <c r="L606" s="2"/>
      <c r="M606" s="2"/>
      <c r="N606" s="2"/>
    </row>
    <row r="607" spans="1:14" x14ac:dyDescent="0.2">
      <c r="A607" s="2"/>
      <c r="B607" s="2"/>
      <c r="C607" s="2"/>
      <c r="D607" s="2"/>
      <c r="E607" s="2"/>
      <c r="K607" s="2"/>
      <c r="L607" s="2"/>
      <c r="M607" s="2"/>
      <c r="N607" s="2"/>
    </row>
    <row r="608" spans="1:14" x14ac:dyDescent="0.2">
      <c r="A608" s="2"/>
      <c r="B608" s="2"/>
      <c r="C608" s="2"/>
      <c r="D608" s="2"/>
      <c r="E608" s="2"/>
      <c r="K608" s="2"/>
      <c r="L608" s="2"/>
      <c r="M608" s="2"/>
      <c r="N608" s="2"/>
    </row>
    <row r="609" spans="1:14" x14ac:dyDescent="0.2">
      <c r="A609" s="2"/>
      <c r="B609" s="2"/>
      <c r="C609" s="2"/>
      <c r="D609" s="2"/>
      <c r="E609" s="2"/>
      <c r="K609" s="2"/>
      <c r="L609" s="2"/>
      <c r="M609" s="2"/>
      <c r="N609" s="2"/>
    </row>
    <row r="610" spans="1:14" x14ac:dyDescent="0.2">
      <c r="A610" s="2"/>
      <c r="B610" s="2"/>
      <c r="C610" s="2"/>
      <c r="D610" s="2"/>
      <c r="E610" s="2"/>
      <c r="K610" s="2"/>
      <c r="L610" s="2"/>
      <c r="M610" s="2"/>
      <c r="N610" s="2"/>
    </row>
    <row r="611" spans="1:14" x14ac:dyDescent="0.2">
      <c r="A611" s="2"/>
      <c r="B611" s="2"/>
      <c r="C611" s="2"/>
      <c r="D611" s="2"/>
      <c r="E611" s="2"/>
      <c r="K611" s="2"/>
      <c r="L611" s="2"/>
      <c r="M611" s="2"/>
      <c r="N611" s="2"/>
    </row>
    <row r="612" spans="1:14" x14ac:dyDescent="0.2">
      <c r="A612" s="2"/>
      <c r="B612" s="2"/>
      <c r="C612" s="2"/>
      <c r="D612" s="2"/>
      <c r="E612" s="2"/>
      <c r="K612" s="2"/>
      <c r="L612" s="2"/>
      <c r="M612" s="2"/>
      <c r="N612" s="2"/>
    </row>
    <row r="613" spans="1:14" x14ac:dyDescent="0.2">
      <c r="A613" s="2"/>
      <c r="B613" s="2"/>
      <c r="C613" s="2"/>
      <c r="D613" s="2"/>
      <c r="E613" s="2"/>
      <c r="K613" s="2"/>
      <c r="L613" s="2"/>
      <c r="M613" s="2"/>
      <c r="N613" s="2"/>
    </row>
    <row r="614" spans="1:14" x14ac:dyDescent="0.2">
      <c r="A614" s="2"/>
      <c r="B614" s="2"/>
      <c r="C614" s="2"/>
      <c r="D614" s="2"/>
      <c r="E614" s="2"/>
      <c r="K614" s="2"/>
      <c r="L614" s="2"/>
      <c r="M614" s="2"/>
      <c r="N614" s="2"/>
    </row>
    <row r="615" spans="1:14" x14ac:dyDescent="0.2">
      <c r="A615" s="2"/>
      <c r="B615" s="2"/>
      <c r="C615" s="2"/>
      <c r="D615" s="2"/>
      <c r="E615" s="2"/>
      <c r="K615" s="2"/>
      <c r="L615" s="2"/>
      <c r="M615" s="2"/>
      <c r="N615" s="2"/>
    </row>
    <row r="616" spans="1:14" x14ac:dyDescent="0.2">
      <c r="A616" s="2"/>
      <c r="B616" s="2"/>
      <c r="C616" s="2"/>
      <c r="D616" s="2"/>
      <c r="E616" s="2"/>
      <c r="K616" s="2"/>
      <c r="L616" s="2"/>
      <c r="M616" s="2"/>
      <c r="N616" s="2"/>
    </row>
    <row r="617" spans="1:14" x14ac:dyDescent="0.2">
      <c r="A617" s="2"/>
      <c r="B617" s="2"/>
      <c r="C617" s="2"/>
      <c r="D617" s="2"/>
      <c r="E617" s="2"/>
      <c r="K617" s="2"/>
      <c r="L617" s="2"/>
      <c r="M617" s="2"/>
      <c r="N617" s="2"/>
    </row>
    <row r="618" spans="1:14" x14ac:dyDescent="0.2">
      <c r="A618" s="2"/>
      <c r="B618" s="2"/>
      <c r="C618" s="2"/>
      <c r="D618" s="2"/>
      <c r="E618" s="2"/>
      <c r="K618" s="2"/>
      <c r="L618" s="2"/>
      <c r="M618" s="2"/>
      <c r="N618" s="2"/>
    </row>
    <row r="619" spans="1:14" x14ac:dyDescent="0.2">
      <c r="A619" s="2"/>
      <c r="B619" s="2"/>
      <c r="C619" s="2"/>
      <c r="D619" s="2"/>
      <c r="E619" s="2"/>
      <c r="K619" s="2"/>
      <c r="L619" s="2"/>
      <c r="M619" s="2"/>
      <c r="N619" s="2"/>
    </row>
    <row r="620" spans="1:14" x14ac:dyDescent="0.2">
      <c r="A620" s="2"/>
      <c r="B620" s="2"/>
      <c r="C620" s="2"/>
      <c r="D620" s="2"/>
      <c r="E620" s="2"/>
      <c r="K620" s="2"/>
      <c r="L620" s="2"/>
      <c r="M620" s="2"/>
      <c r="N620" s="2"/>
    </row>
    <row r="621" spans="1:14" x14ac:dyDescent="0.2">
      <c r="A621" s="2"/>
      <c r="B621" s="2"/>
      <c r="C621" s="2"/>
      <c r="D621" s="2"/>
      <c r="E621" s="2"/>
      <c r="K621" s="2"/>
      <c r="L621" s="2"/>
      <c r="M621" s="2"/>
      <c r="N621" s="2"/>
    </row>
    <row r="622" spans="1:14" x14ac:dyDescent="0.2">
      <c r="A622" s="2"/>
      <c r="B622" s="2"/>
      <c r="C622" s="2"/>
      <c r="D622" s="2"/>
      <c r="E622" s="2"/>
      <c r="K622" s="2"/>
      <c r="L622" s="2"/>
      <c r="M622" s="2"/>
      <c r="N622" s="2"/>
    </row>
    <row r="623" spans="1:14" x14ac:dyDescent="0.2">
      <c r="A623" s="2"/>
      <c r="B623" s="2"/>
      <c r="C623" s="2"/>
      <c r="D623" s="2"/>
      <c r="E623" s="2"/>
      <c r="K623" s="2"/>
      <c r="L623" s="2"/>
      <c r="M623" s="2"/>
      <c r="N623" s="2"/>
    </row>
    <row r="624" spans="1:14" x14ac:dyDescent="0.2">
      <c r="A624" s="2"/>
      <c r="B624" s="2"/>
      <c r="C624" s="2"/>
      <c r="D624" s="2"/>
      <c r="E624" s="2"/>
      <c r="K624" s="2"/>
      <c r="L624" s="2"/>
      <c r="M624" s="2"/>
      <c r="N624" s="2"/>
    </row>
    <row r="625" spans="1:14" x14ac:dyDescent="0.2">
      <c r="A625" s="2"/>
      <c r="B625" s="2"/>
      <c r="C625" s="2"/>
      <c r="D625" s="2"/>
      <c r="E625" s="2"/>
      <c r="K625" s="2"/>
      <c r="L625" s="2"/>
      <c r="M625" s="2"/>
      <c r="N625" s="2"/>
    </row>
    <row r="626" spans="1:14" x14ac:dyDescent="0.2">
      <c r="A626" s="2"/>
      <c r="B626" s="2"/>
      <c r="C626" s="2"/>
      <c r="D626" s="2"/>
      <c r="E626" s="2"/>
      <c r="K626" s="2"/>
      <c r="L626" s="2"/>
      <c r="M626" s="2"/>
      <c r="N626" s="2"/>
    </row>
    <row r="627" spans="1:14" x14ac:dyDescent="0.2">
      <c r="A627" s="2"/>
      <c r="B627" s="2"/>
      <c r="C627" s="2"/>
      <c r="D627" s="2"/>
      <c r="E627" s="2"/>
      <c r="K627" s="2"/>
      <c r="L627" s="2"/>
      <c r="M627" s="2"/>
      <c r="N627" s="2"/>
    </row>
    <row r="628" spans="1:14" x14ac:dyDescent="0.2">
      <c r="A628" s="2"/>
      <c r="B628" s="2"/>
      <c r="C628" s="2"/>
      <c r="D628" s="2"/>
      <c r="E628" s="2"/>
      <c r="K628" s="2"/>
      <c r="L628" s="2"/>
      <c r="M628" s="2"/>
      <c r="N628" s="2"/>
    </row>
    <row r="629" spans="1:14" x14ac:dyDescent="0.2">
      <c r="A629" s="2"/>
      <c r="B629" s="2"/>
      <c r="C629" s="2"/>
      <c r="D629" s="2"/>
      <c r="E629" s="2"/>
      <c r="K629" s="2"/>
      <c r="L629" s="2"/>
      <c r="M629" s="2"/>
      <c r="N629" s="2"/>
    </row>
    <row r="630" spans="1:14" x14ac:dyDescent="0.2">
      <c r="A630" s="2"/>
      <c r="B630" s="2"/>
      <c r="C630" s="2"/>
      <c r="D630" s="2"/>
      <c r="E630" s="2"/>
      <c r="K630" s="2"/>
      <c r="L630" s="2"/>
      <c r="M630" s="2"/>
      <c r="N630" s="2"/>
    </row>
    <row r="631" spans="1:14" x14ac:dyDescent="0.2">
      <c r="A631" s="2"/>
      <c r="B631" s="2"/>
      <c r="C631" s="2"/>
      <c r="D631" s="2"/>
      <c r="E631" s="2"/>
      <c r="K631" s="2"/>
      <c r="L631" s="2"/>
      <c r="M631" s="2"/>
      <c r="N631" s="2"/>
    </row>
    <row r="632" spans="1:14" x14ac:dyDescent="0.2">
      <c r="A632" s="2"/>
      <c r="B632" s="2"/>
      <c r="C632" s="2"/>
      <c r="D632" s="2"/>
      <c r="E632" s="2"/>
      <c r="K632" s="2"/>
      <c r="L632" s="2"/>
      <c r="M632" s="2"/>
      <c r="N632" s="2"/>
    </row>
    <row r="633" spans="1:14" x14ac:dyDescent="0.2">
      <c r="A633" s="2"/>
      <c r="B633" s="2"/>
      <c r="C633" s="2"/>
      <c r="D633" s="2"/>
      <c r="E633" s="2"/>
      <c r="K633" s="2"/>
      <c r="L633" s="2"/>
      <c r="M633" s="2"/>
      <c r="N633" s="2"/>
    </row>
    <row r="634" spans="1:14" x14ac:dyDescent="0.2">
      <c r="A634" s="2"/>
      <c r="B634" s="2"/>
      <c r="C634" s="2"/>
      <c r="D634" s="2"/>
      <c r="E634" s="2"/>
      <c r="K634" s="2"/>
      <c r="L634" s="2"/>
      <c r="M634" s="2"/>
      <c r="N634" s="2"/>
    </row>
    <row r="635" spans="1:14" x14ac:dyDescent="0.2">
      <c r="A635" s="2"/>
      <c r="B635" s="2"/>
      <c r="C635" s="2"/>
      <c r="D635" s="2"/>
      <c r="E635" s="2"/>
      <c r="K635" s="2"/>
      <c r="L635" s="2"/>
      <c r="M635" s="2"/>
      <c r="N635" s="2"/>
    </row>
    <row r="636" spans="1:14" x14ac:dyDescent="0.2">
      <c r="A636" s="2"/>
      <c r="B636" s="2"/>
      <c r="C636" s="2"/>
      <c r="D636" s="2"/>
      <c r="E636" s="2"/>
      <c r="K636" s="2"/>
      <c r="L636" s="2"/>
      <c r="M636" s="2"/>
      <c r="N636" s="2"/>
    </row>
    <row r="637" spans="1:14" x14ac:dyDescent="0.2">
      <c r="A637" s="2"/>
      <c r="B637" s="2"/>
      <c r="C637" s="2"/>
      <c r="D637" s="2"/>
      <c r="E637" s="2"/>
      <c r="K637" s="2"/>
      <c r="L637" s="2"/>
      <c r="M637" s="2"/>
      <c r="N637" s="2"/>
    </row>
    <row r="638" spans="1:14" x14ac:dyDescent="0.2">
      <c r="A638" s="2"/>
      <c r="B638" s="2"/>
      <c r="C638" s="2"/>
      <c r="D638" s="2"/>
      <c r="E638" s="2"/>
      <c r="K638" s="2"/>
      <c r="L638" s="2"/>
      <c r="M638" s="2"/>
      <c r="N638" s="2"/>
    </row>
    <row r="639" spans="1:14" x14ac:dyDescent="0.2">
      <c r="A639" s="2"/>
      <c r="B639" s="2"/>
      <c r="C639" s="2"/>
      <c r="D639" s="2"/>
      <c r="E639" s="2"/>
      <c r="K639" s="2"/>
      <c r="L639" s="2"/>
      <c r="M639" s="2"/>
      <c r="N639" s="2"/>
    </row>
    <row r="640" spans="1:14" x14ac:dyDescent="0.2">
      <c r="A640" s="2"/>
      <c r="B640" s="2"/>
      <c r="C640" s="2"/>
      <c r="D640" s="2"/>
      <c r="E640" s="2"/>
      <c r="K640" s="2"/>
      <c r="L640" s="2"/>
      <c r="M640" s="2"/>
      <c r="N640" s="2"/>
    </row>
    <row r="641" spans="1:14" x14ac:dyDescent="0.2">
      <c r="A641" s="2"/>
      <c r="B641" s="2"/>
      <c r="C641" s="2"/>
      <c r="D641" s="2"/>
      <c r="E641" s="2"/>
      <c r="K641" s="2"/>
      <c r="L641" s="2"/>
      <c r="M641" s="2"/>
      <c r="N641" s="2"/>
    </row>
    <row r="642" spans="1:14" x14ac:dyDescent="0.2">
      <c r="A642" s="2"/>
      <c r="B642" s="2"/>
      <c r="C642" s="2"/>
      <c r="D642" s="2"/>
      <c r="E642" s="2"/>
      <c r="K642" s="2"/>
      <c r="L642" s="2"/>
      <c r="M642" s="2"/>
      <c r="N642" s="2"/>
    </row>
    <row r="643" spans="1:14" x14ac:dyDescent="0.2">
      <c r="A643" s="2"/>
      <c r="B643" s="2"/>
      <c r="C643" s="2"/>
      <c r="D643" s="2"/>
      <c r="E643" s="2"/>
      <c r="K643" s="2"/>
      <c r="L643" s="2"/>
      <c r="M643" s="2"/>
      <c r="N643" s="2"/>
    </row>
    <row r="644" spans="1:14" x14ac:dyDescent="0.2">
      <c r="A644" s="2"/>
      <c r="B644" s="2"/>
      <c r="C644" s="2"/>
      <c r="D644" s="2"/>
      <c r="E644" s="2"/>
      <c r="K644" s="2"/>
      <c r="L644" s="2"/>
      <c r="M644" s="2"/>
      <c r="N644" s="2"/>
    </row>
    <row r="645" spans="1:14" x14ac:dyDescent="0.2">
      <c r="A645" s="2"/>
      <c r="B645" s="2"/>
      <c r="C645" s="2"/>
      <c r="D645" s="2"/>
      <c r="E645" s="2"/>
      <c r="K645" s="2"/>
      <c r="L645" s="2"/>
      <c r="M645" s="2"/>
      <c r="N645" s="2"/>
    </row>
    <row r="646" spans="1:14" x14ac:dyDescent="0.2">
      <c r="A646" s="2"/>
      <c r="B646" s="2"/>
      <c r="C646" s="2"/>
      <c r="D646" s="2"/>
      <c r="E646" s="2"/>
      <c r="K646" s="2"/>
      <c r="L646" s="2"/>
      <c r="M646" s="2"/>
      <c r="N646" s="2"/>
    </row>
    <row r="647" spans="1:14" x14ac:dyDescent="0.2">
      <c r="A647" s="2"/>
      <c r="B647" s="2"/>
      <c r="C647" s="2"/>
      <c r="D647" s="2"/>
      <c r="E647" s="2"/>
      <c r="K647" s="2"/>
      <c r="L647" s="2"/>
      <c r="M647" s="2"/>
      <c r="N647" s="2"/>
    </row>
    <row r="648" spans="1:14" x14ac:dyDescent="0.2">
      <c r="A648" s="2"/>
      <c r="B648" s="2"/>
      <c r="C648" s="2"/>
      <c r="D648" s="2"/>
      <c r="E648" s="2"/>
      <c r="K648" s="2"/>
      <c r="L648" s="2"/>
      <c r="M648" s="2"/>
      <c r="N648" s="2"/>
    </row>
    <row r="649" spans="1:14" x14ac:dyDescent="0.2">
      <c r="A649" s="2"/>
      <c r="B649" s="2"/>
      <c r="C649" s="2"/>
      <c r="D649" s="2"/>
      <c r="E649" s="2"/>
      <c r="K649" s="2"/>
      <c r="L649" s="2"/>
      <c r="M649" s="2"/>
      <c r="N649" s="2"/>
    </row>
    <row r="650" spans="1:14" x14ac:dyDescent="0.2">
      <c r="A650" s="2"/>
      <c r="B650" s="2"/>
      <c r="C650" s="2"/>
      <c r="D650" s="2"/>
      <c r="E650" s="2"/>
      <c r="K650" s="2"/>
      <c r="L650" s="2"/>
      <c r="M650" s="2"/>
      <c r="N650" s="2"/>
    </row>
    <row r="651" spans="1:14" x14ac:dyDescent="0.2">
      <c r="A651" s="2"/>
      <c r="B651" s="2"/>
      <c r="C651" s="2"/>
      <c r="D651" s="2"/>
      <c r="E651" s="2"/>
      <c r="K651" s="2"/>
      <c r="L651" s="2"/>
      <c r="M651" s="2"/>
      <c r="N651" s="2"/>
    </row>
    <row r="652" spans="1:14" x14ac:dyDescent="0.2">
      <c r="A652" s="2"/>
      <c r="B652" s="2"/>
      <c r="C652" s="2"/>
      <c r="D652" s="2"/>
      <c r="E652" s="2"/>
      <c r="K652" s="2"/>
      <c r="L652" s="2"/>
      <c r="M652" s="2"/>
      <c r="N652" s="2"/>
    </row>
    <row r="653" spans="1:14" x14ac:dyDescent="0.2">
      <c r="A653" s="2"/>
      <c r="B653" s="2"/>
      <c r="C653" s="2"/>
      <c r="D653" s="2"/>
      <c r="E653" s="2"/>
      <c r="K653" s="2"/>
      <c r="L653" s="2"/>
      <c r="M653" s="2"/>
      <c r="N653" s="2"/>
    </row>
    <row r="654" spans="1:14" x14ac:dyDescent="0.2">
      <c r="A654" s="2"/>
      <c r="B654" s="2"/>
      <c r="C654" s="2"/>
      <c r="D654" s="2"/>
      <c r="E654" s="2"/>
      <c r="K654" s="2"/>
      <c r="L654" s="2"/>
      <c r="M654" s="2"/>
      <c r="N654" s="2"/>
    </row>
    <row r="655" spans="1:14" x14ac:dyDescent="0.2">
      <c r="A655" s="2"/>
      <c r="B655" s="2"/>
      <c r="C655" s="2"/>
      <c r="D655" s="2"/>
      <c r="E655" s="2"/>
      <c r="K655" s="2"/>
      <c r="L655" s="2"/>
      <c r="M655" s="2"/>
      <c r="N655" s="2"/>
    </row>
    <row r="656" spans="1:14" x14ac:dyDescent="0.2">
      <c r="A656" s="2"/>
      <c r="B656" s="2"/>
      <c r="C656" s="2"/>
      <c r="D656" s="2"/>
      <c r="E656" s="2"/>
      <c r="K656" s="2"/>
      <c r="L656" s="2"/>
      <c r="M656" s="2"/>
      <c r="N656" s="2"/>
    </row>
    <row r="657" spans="1:14" x14ac:dyDescent="0.2">
      <c r="A657" s="2"/>
      <c r="B657" s="2"/>
      <c r="C657" s="2"/>
      <c r="D657" s="2"/>
      <c r="E657" s="2"/>
      <c r="K657" s="2"/>
      <c r="L657" s="2"/>
      <c r="M657" s="2"/>
      <c r="N657" s="2"/>
    </row>
    <row r="658" spans="1:14" x14ac:dyDescent="0.2">
      <c r="A658" s="2"/>
      <c r="B658" s="2"/>
      <c r="C658" s="2"/>
      <c r="D658" s="2"/>
      <c r="E658" s="2"/>
      <c r="K658" s="2"/>
      <c r="L658" s="2"/>
      <c r="M658" s="2"/>
      <c r="N658" s="2"/>
    </row>
    <row r="659" spans="1:14" x14ac:dyDescent="0.2">
      <c r="A659" s="2"/>
      <c r="B659" s="2"/>
      <c r="C659" s="2"/>
      <c r="D659" s="2"/>
      <c r="E659" s="2"/>
      <c r="K659" s="2"/>
      <c r="L659" s="2"/>
      <c r="M659" s="2"/>
      <c r="N659" s="2"/>
    </row>
    <row r="660" spans="1:14" x14ac:dyDescent="0.2">
      <c r="A660" s="2"/>
      <c r="B660" s="2"/>
      <c r="C660" s="2"/>
      <c r="D660" s="2"/>
      <c r="E660" s="2"/>
      <c r="K660" s="2"/>
      <c r="L660" s="2"/>
      <c r="M660" s="2"/>
      <c r="N660" s="2"/>
    </row>
    <row r="661" spans="1:14" x14ac:dyDescent="0.2">
      <c r="A661" s="2"/>
      <c r="B661" s="2"/>
      <c r="C661" s="2"/>
      <c r="D661" s="2"/>
      <c r="E661" s="2"/>
      <c r="K661" s="2"/>
      <c r="L661" s="2"/>
      <c r="M661" s="2"/>
      <c r="N661" s="2"/>
    </row>
    <row r="662" spans="1:14" x14ac:dyDescent="0.2">
      <c r="A662" s="2"/>
      <c r="B662" s="2"/>
      <c r="C662" s="2"/>
      <c r="D662" s="2"/>
      <c r="E662" s="2"/>
      <c r="K662" s="2"/>
      <c r="L662" s="2"/>
      <c r="M662" s="2"/>
      <c r="N662" s="2"/>
    </row>
    <row r="663" spans="1:14" x14ac:dyDescent="0.2">
      <c r="A663" s="2"/>
      <c r="B663" s="2"/>
      <c r="C663" s="2"/>
      <c r="D663" s="2"/>
      <c r="E663" s="2"/>
      <c r="K663" s="2"/>
      <c r="L663" s="2"/>
      <c r="M663" s="2"/>
      <c r="N663" s="2"/>
    </row>
    <row r="664" spans="1:14" x14ac:dyDescent="0.2">
      <c r="A664" s="2"/>
      <c r="B664" s="2"/>
      <c r="C664" s="2"/>
      <c r="D664" s="2"/>
      <c r="E664" s="2"/>
      <c r="K664" s="2"/>
      <c r="L664" s="2"/>
      <c r="M664" s="2"/>
      <c r="N664" s="2"/>
    </row>
    <row r="665" spans="1:14" x14ac:dyDescent="0.2">
      <c r="A665" s="2"/>
      <c r="B665" s="2"/>
      <c r="C665" s="2"/>
      <c r="D665" s="2"/>
      <c r="E665" s="2"/>
      <c r="K665" s="2"/>
      <c r="L665" s="2"/>
      <c r="M665" s="2"/>
      <c r="N665" s="2"/>
    </row>
    <row r="666" spans="1:14" x14ac:dyDescent="0.2">
      <c r="A666" s="2"/>
      <c r="B666" s="2"/>
      <c r="C666" s="2"/>
      <c r="D666" s="2"/>
      <c r="E666" s="2"/>
      <c r="K666" s="2"/>
      <c r="L666" s="2"/>
      <c r="M666" s="2"/>
      <c r="N666" s="2"/>
    </row>
    <row r="667" spans="1:14" x14ac:dyDescent="0.2">
      <c r="A667" s="2"/>
      <c r="B667" s="2"/>
      <c r="C667" s="2"/>
      <c r="D667" s="2"/>
      <c r="E667" s="2"/>
      <c r="K667" s="2"/>
      <c r="L667" s="2"/>
      <c r="M667" s="2"/>
      <c r="N667" s="2"/>
    </row>
    <row r="668" spans="1:14" x14ac:dyDescent="0.2">
      <c r="A668" s="2"/>
      <c r="B668" s="2"/>
      <c r="C668" s="2"/>
      <c r="D668" s="2"/>
      <c r="E668" s="2"/>
      <c r="K668" s="2"/>
      <c r="L668" s="2"/>
      <c r="M668" s="2"/>
      <c r="N668" s="2"/>
    </row>
    <row r="669" spans="1:14" x14ac:dyDescent="0.2">
      <c r="A669" s="2"/>
      <c r="B669" s="2"/>
      <c r="C669" s="2"/>
      <c r="D669" s="2"/>
      <c r="E669" s="2"/>
      <c r="K669" s="2"/>
      <c r="L669" s="2"/>
      <c r="M669" s="2"/>
      <c r="N669" s="2"/>
    </row>
    <row r="670" spans="1:14" x14ac:dyDescent="0.2">
      <c r="A670" s="2"/>
      <c r="B670" s="2"/>
      <c r="C670" s="2"/>
      <c r="D670" s="2"/>
      <c r="E670" s="2"/>
      <c r="K670" s="2"/>
      <c r="L670" s="2"/>
      <c r="M670" s="2"/>
      <c r="N670" s="2"/>
    </row>
    <row r="671" spans="1:14" x14ac:dyDescent="0.2">
      <c r="A671" s="2"/>
      <c r="B671" s="2"/>
      <c r="C671" s="2"/>
      <c r="D671" s="2"/>
      <c r="E671" s="2"/>
      <c r="K671" s="2"/>
      <c r="L671" s="2"/>
      <c r="M671" s="2"/>
      <c r="N671" s="2"/>
    </row>
    <row r="672" spans="1:14" x14ac:dyDescent="0.2">
      <c r="A672" s="2"/>
      <c r="B672" s="2"/>
      <c r="C672" s="2"/>
      <c r="D672" s="2"/>
      <c r="E672" s="2"/>
      <c r="K672" s="2"/>
      <c r="L672" s="2"/>
      <c r="M672" s="2"/>
      <c r="N672" s="2"/>
    </row>
    <row r="673" spans="1:14" x14ac:dyDescent="0.2">
      <c r="A673" s="2"/>
      <c r="B673" s="2"/>
      <c r="C673" s="2"/>
      <c r="D673" s="2"/>
      <c r="E673" s="2"/>
      <c r="K673" s="2"/>
      <c r="L673" s="2"/>
      <c r="M673" s="2"/>
      <c r="N673" s="2"/>
    </row>
    <row r="674" spans="1:14" x14ac:dyDescent="0.2">
      <c r="A674" s="2"/>
      <c r="B674" s="2"/>
      <c r="C674" s="2"/>
      <c r="D674" s="2"/>
      <c r="E674" s="2"/>
      <c r="K674" s="2"/>
      <c r="L674" s="2"/>
      <c r="M674" s="2"/>
      <c r="N674" s="2"/>
    </row>
    <row r="675" spans="1:14" x14ac:dyDescent="0.2">
      <c r="A675" s="2"/>
      <c r="B675" s="2"/>
      <c r="C675" s="2"/>
      <c r="D675" s="2"/>
      <c r="E675" s="2"/>
      <c r="K675" s="2"/>
      <c r="L675" s="2"/>
      <c r="M675" s="2"/>
      <c r="N675" s="2"/>
    </row>
    <row r="676" spans="1:14" x14ac:dyDescent="0.2">
      <c r="A676" s="2"/>
      <c r="B676" s="2"/>
      <c r="C676" s="2"/>
      <c r="D676" s="2"/>
      <c r="E676" s="2"/>
      <c r="K676" s="2"/>
      <c r="L676" s="2"/>
      <c r="M676" s="2"/>
      <c r="N676" s="2"/>
    </row>
    <row r="677" spans="1:14" x14ac:dyDescent="0.2">
      <c r="A677" s="2"/>
      <c r="B677" s="2"/>
      <c r="C677" s="2"/>
      <c r="D677" s="2"/>
      <c r="E677" s="2"/>
      <c r="K677" s="2"/>
      <c r="L677" s="2"/>
      <c r="M677" s="2"/>
      <c r="N677" s="2"/>
    </row>
    <row r="678" spans="1:14" x14ac:dyDescent="0.2">
      <c r="A678" s="2"/>
      <c r="B678" s="2"/>
      <c r="C678" s="2"/>
      <c r="D678" s="2"/>
      <c r="E678" s="2"/>
      <c r="K678" s="2"/>
      <c r="L678" s="2"/>
      <c r="M678" s="2"/>
      <c r="N678" s="2"/>
    </row>
    <row r="679" spans="1:14" x14ac:dyDescent="0.2">
      <c r="A679" s="2"/>
      <c r="B679" s="2"/>
      <c r="C679" s="2"/>
      <c r="D679" s="2"/>
      <c r="E679" s="2"/>
      <c r="K679" s="2"/>
      <c r="L679" s="2"/>
      <c r="M679" s="2"/>
      <c r="N679" s="2"/>
    </row>
    <row r="680" spans="1:14" x14ac:dyDescent="0.2">
      <c r="A680" s="2"/>
      <c r="B680" s="2"/>
      <c r="C680" s="2"/>
      <c r="D680" s="2"/>
      <c r="E680" s="2"/>
      <c r="K680" s="2"/>
      <c r="L680" s="2"/>
      <c r="M680" s="2"/>
      <c r="N680" s="2"/>
    </row>
    <row r="681" spans="1:14" x14ac:dyDescent="0.2">
      <c r="A681" s="2"/>
      <c r="B681" s="2"/>
      <c r="C681" s="2"/>
      <c r="D681" s="2"/>
      <c r="E681" s="2"/>
      <c r="K681" s="2"/>
      <c r="L681" s="2"/>
      <c r="M681" s="2"/>
      <c r="N681" s="2"/>
    </row>
    <row r="682" spans="1:14" x14ac:dyDescent="0.2">
      <c r="A682" s="2"/>
      <c r="B682" s="2"/>
      <c r="C682" s="2"/>
      <c r="D682" s="2"/>
      <c r="E682" s="2"/>
      <c r="K682" s="2"/>
      <c r="L682" s="2"/>
      <c r="M682" s="2"/>
      <c r="N682" s="2"/>
    </row>
    <row r="683" spans="1:14" x14ac:dyDescent="0.2">
      <c r="A683" s="2"/>
      <c r="B683" s="2"/>
      <c r="C683" s="2"/>
      <c r="D683" s="2"/>
      <c r="E683" s="2"/>
      <c r="K683" s="2"/>
      <c r="L683" s="2"/>
      <c r="M683" s="2"/>
      <c r="N683" s="2"/>
    </row>
    <row r="684" spans="1:14" x14ac:dyDescent="0.2">
      <c r="A684" s="2"/>
      <c r="B684" s="2"/>
      <c r="C684" s="2"/>
      <c r="D684" s="2"/>
      <c r="E684" s="2"/>
      <c r="K684" s="2"/>
      <c r="L684" s="2"/>
      <c r="M684" s="2"/>
      <c r="N684" s="2"/>
    </row>
    <row r="685" spans="1:14" x14ac:dyDescent="0.2">
      <c r="A685" s="2"/>
      <c r="B685" s="2"/>
      <c r="C685" s="2"/>
      <c r="D685" s="2"/>
      <c r="E685" s="2"/>
      <c r="K685" s="2"/>
      <c r="L685" s="2"/>
      <c r="M685" s="2"/>
      <c r="N685" s="2"/>
    </row>
    <row r="686" spans="1:14" x14ac:dyDescent="0.2">
      <c r="A686" s="2"/>
      <c r="B686" s="2"/>
      <c r="C686" s="2"/>
      <c r="D686" s="2"/>
      <c r="E686" s="2"/>
      <c r="K686" s="2"/>
      <c r="L686" s="2"/>
      <c r="M686" s="2"/>
      <c r="N686" s="2"/>
    </row>
    <row r="687" spans="1:14" x14ac:dyDescent="0.2">
      <c r="A687" s="2"/>
      <c r="B687" s="2"/>
      <c r="C687" s="2"/>
      <c r="D687" s="2"/>
      <c r="E687" s="2"/>
      <c r="K687" s="2"/>
      <c r="L687" s="2"/>
      <c r="M687" s="2"/>
      <c r="N687" s="2"/>
    </row>
    <row r="688" spans="1:14" x14ac:dyDescent="0.2">
      <c r="A688" s="2"/>
      <c r="B688" s="2"/>
      <c r="C688" s="2"/>
      <c r="D688" s="2"/>
      <c r="E688" s="2"/>
      <c r="K688" s="2"/>
      <c r="L688" s="2"/>
      <c r="M688" s="2"/>
      <c r="N688" s="2"/>
    </row>
    <row r="689" spans="1:14" x14ac:dyDescent="0.2">
      <c r="A689" s="2"/>
      <c r="B689" s="2"/>
      <c r="C689" s="2"/>
      <c r="D689" s="2"/>
      <c r="E689" s="2"/>
      <c r="K689" s="2"/>
      <c r="L689" s="2"/>
      <c r="M689" s="2"/>
      <c r="N689" s="2"/>
    </row>
    <row r="690" spans="1:14" x14ac:dyDescent="0.2">
      <c r="A690" s="2"/>
      <c r="B690" s="2"/>
      <c r="C690" s="2"/>
      <c r="D690" s="2"/>
      <c r="E690" s="2"/>
      <c r="K690" s="2"/>
      <c r="L690" s="2"/>
      <c r="M690" s="2"/>
      <c r="N690" s="2"/>
    </row>
    <row r="691" spans="1:14" x14ac:dyDescent="0.2">
      <c r="A691" s="2"/>
      <c r="B691" s="2"/>
      <c r="C691" s="2"/>
      <c r="D691" s="2"/>
      <c r="E691" s="2"/>
      <c r="K691" s="2"/>
      <c r="L691" s="2"/>
      <c r="M691" s="2"/>
      <c r="N691" s="2"/>
    </row>
    <row r="692" spans="1:14" x14ac:dyDescent="0.2">
      <c r="A692" s="2"/>
      <c r="B692" s="2"/>
      <c r="C692" s="2"/>
      <c r="D692" s="2"/>
      <c r="E692" s="2"/>
      <c r="K692" s="2"/>
      <c r="L692" s="2"/>
      <c r="M692" s="2"/>
      <c r="N692" s="2"/>
    </row>
    <row r="693" spans="1:14" x14ac:dyDescent="0.2">
      <c r="A693" s="2"/>
      <c r="B693" s="2"/>
      <c r="C693" s="2"/>
      <c r="D693" s="2"/>
      <c r="E693" s="2"/>
      <c r="K693" s="2"/>
      <c r="L693" s="2"/>
      <c r="M693" s="2"/>
      <c r="N693" s="2"/>
    </row>
    <row r="694" spans="1:14" x14ac:dyDescent="0.2">
      <c r="A694" s="2"/>
      <c r="B694" s="2"/>
      <c r="C694" s="2"/>
      <c r="D694" s="2"/>
      <c r="E694" s="2"/>
      <c r="K694" s="2"/>
      <c r="L694" s="2"/>
      <c r="M694" s="2"/>
      <c r="N694" s="2"/>
    </row>
    <row r="695" spans="1:14" x14ac:dyDescent="0.2">
      <c r="A695" s="2"/>
      <c r="B695" s="2"/>
      <c r="C695" s="2"/>
      <c r="D695" s="2"/>
      <c r="E695" s="2"/>
      <c r="K695" s="2"/>
      <c r="L695" s="2"/>
      <c r="M695" s="2"/>
      <c r="N695" s="2"/>
    </row>
    <row r="696" spans="1:14" x14ac:dyDescent="0.2">
      <c r="A696" s="2"/>
      <c r="B696" s="2"/>
      <c r="C696" s="2"/>
      <c r="D696" s="2"/>
      <c r="E696" s="2"/>
      <c r="K696" s="2"/>
      <c r="L696" s="2"/>
      <c r="M696" s="2"/>
      <c r="N696" s="2"/>
    </row>
    <row r="697" spans="1:14" x14ac:dyDescent="0.2">
      <c r="A697" s="2"/>
      <c r="B697" s="2"/>
      <c r="C697" s="2"/>
      <c r="D697" s="2"/>
      <c r="E697" s="2"/>
      <c r="K697" s="2"/>
      <c r="L697" s="2"/>
      <c r="M697" s="2"/>
      <c r="N697" s="2"/>
    </row>
    <row r="698" spans="1:14" x14ac:dyDescent="0.2">
      <c r="A698" s="2"/>
      <c r="B698" s="2"/>
      <c r="C698" s="2"/>
      <c r="D698" s="2"/>
      <c r="E698" s="2"/>
      <c r="K698" s="2"/>
      <c r="L698" s="2"/>
      <c r="M698" s="2"/>
      <c r="N698" s="2"/>
    </row>
    <row r="699" spans="1:14" x14ac:dyDescent="0.2">
      <c r="A699" s="2"/>
      <c r="B699" s="2"/>
      <c r="C699" s="2"/>
      <c r="D699" s="2"/>
      <c r="E699" s="2"/>
      <c r="K699" s="2"/>
      <c r="L699" s="2"/>
      <c r="M699" s="2"/>
      <c r="N699" s="2"/>
    </row>
    <row r="700" spans="1:14" x14ac:dyDescent="0.2">
      <c r="A700" s="2"/>
      <c r="B700" s="2"/>
      <c r="C700" s="2"/>
      <c r="D700" s="2"/>
      <c r="E700" s="2"/>
      <c r="K700" s="2"/>
      <c r="L700" s="2"/>
      <c r="M700" s="2"/>
      <c r="N700" s="2"/>
    </row>
    <row r="701" spans="1:14" x14ac:dyDescent="0.2">
      <c r="A701" s="2"/>
      <c r="B701" s="2"/>
      <c r="C701" s="2"/>
      <c r="D701" s="2"/>
      <c r="E701" s="2"/>
      <c r="K701" s="2"/>
      <c r="L701" s="2"/>
      <c r="M701" s="2"/>
      <c r="N701" s="2"/>
    </row>
    <row r="702" spans="1:14" x14ac:dyDescent="0.2">
      <c r="A702" s="2"/>
      <c r="B702" s="2"/>
      <c r="C702" s="2"/>
      <c r="D702" s="2"/>
      <c r="E702" s="2"/>
      <c r="K702" s="2"/>
      <c r="L702" s="2"/>
      <c r="M702" s="2"/>
      <c r="N702" s="2"/>
    </row>
    <row r="703" spans="1:14" x14ac:dyDescent="0.2">
      <c r="A703" s="2"/>
      <c r="B703" s="2"/>
      <c r="C703" s="2"/>
      <c r="D703" s="2"/>
      <c r="E703" s="2"/>
      <c r="K703" s="2"/>
      <c r="L703" s="2"/>
      <c r="M703" s="2"/>
      <c r="N703" s="2"/>
    </row>
    <row r="704" spans="1:14" x14ac:dyDescent="0.2">
      <c r="A704" s="2"/>
      <c r="B704" s="2"/>
      <c r="C704" s="2"/>
      <c r="D704" s="2"/>
      <c r="E704" s="2"/>
      <c r="K704" s="2"/>
      <c r="L704" s="2"/>
      <c r="M704" s="2"/>
      <c r="N704" s="2"/>
    </row>
    <row r="705" spans="1:14" x14ac:dyDescent="0.2">
      <c r="A705" s="2"/>
      <c r="B705" s="2"/>
      <c r="C705" s="2"/>
      <c r="D705" s="2"/>
      <c r="E705" s="2"/>
      <c r="K705" s="2"/>
      <c r="L705" s="2"/>
      <c r="M705" s="2"/>
      <c r="N705" s="2"/>
    </row>
    <row r="706" spans="1:14" x14ac:dyDescent="0.2">
      <c r="A706" s="2"/>
      <c r="B706" s="2"/>
      <c r="C706" s="2"/>
      <c r="D706" s="2"/>
      <c r="E706" s="2"/>
      <c r="K706" s="2"/>
      <c r="L706" s="2"/>
      <c r="M706" s="2"/>
      <c r="N706" s="2"/>
    </row>
    <row r="707" spans="1:14" x14ac:dyDescent="0.2">
      <c r="A707" s="2"/>
      <c r="B707" s="2"/>
      <c r="C707" s="2"/>
      <c r="D707" s="2"/>
      <c r="E707" s="2"/>
      <c r="K707" s="2"/>
      <c r="L707" s="2"/>
      <c r="M707" s="2"/>
      <c r="N707" s="2"/>
    </row>
    <row r="708" spans="1:14" x14ac:dyDescent="0.2">
      <c r="A708" s="2"/>
      <c r="B708" s="2"/>
      <c r="C708" s="2"/>
      <c r="D708" s="2"/>
      <c r="E708" s="2"/>
      <c r="K708" s="2"/>
      <c r="L708" s="2"/>
      <c r="M708" s="2"/>
      <c r="N708" s="2"/>
    </row>
    <row r="709" spans="1:14" x14ac:dyDescent="0.2">
      <c r="A709" s="2"/>
      <c r="B709" s="2"/>
      <c r="C709" s="2"/>
      <c r="D709" s="2"/>
      <c r="E709" s="2"/>
      <c r="K709" s="2"/>
      <c r="L709" s="2"/>
      <c r="M709" s="2"/>
      <c r="N709" s="2"/>
    </row>
    <row r="710" spans="1:14" x14ac:dyDescent="0.2">
      <c r="A710" s="2"/>
      <c r="B710" s="2"/>
      <c r="C710" s="2"/>
      <c r="D710" s="2"/>
      <c r="E710" s="2"/>
      <c r="K710" s="2"/>
      <c r="L710" s="2"/>
      <c r="M710" s="2"/>
      <c r="N710" s="2"/>
    </row>
    <row r="711" spans="1:14" x14ac:dyDescent="0.2">
      <c r="A711" s="2"/>
      <c r="B711" s="2"/>
      <c r="C711" s="2"/>
      <c r="D711" s="2"/>
      <c r="E711" s="2"/>
      <c r="K711" s="2"/>
      <c r="L711" s="2"/>
      <c r="M711" s="2"/>
      <c r="N711" s="2"/>
    </row>
    <row r="712" spans="1:14" x14ac:dyDescent="0.2">
      <c r="A712" s="2"/>
      <c r="B712" s="2"/>
      <c r="C712" s="2"/>
      <c r="D712" s="2"/>
      <c r="E712" s="2"/>
      <c r="K712" s="2"/>
      <c r="L712" s="2"/>
      <c r="M712" s="2"/>
      <c r="N712" s="2"/>
    </row>
    <row r="713" spans="1:14" x14ac:dyDescent="0.2">
      <c r="A713" s="2"/>
      <c r="B713" s="2"/>
      <c r="C713" s="2"/>
      <c r="D713" s="2"/>
      <c r="E713" s="2"/>
      <c r="K713" s="2"/>
      <c r="L713" s="2"/>
      <c r="M713" s="2"/>
      <c r="N713" s="2"/>
    </row>
    <row r="714" spans="1:14" x14ac:dyDescent="0.2">
      <c r="A714" s="2"/>
      <c r="B714" s="2"/>
      <c r="C714" s="2"/>
      <c r="D714" s="2"/>
      <c r="E714" s="2"/>
      <c r="K714" s="2"/>
      <c r="L714" s="2"/>
      <c r="M714" s="2"/>
      <c r="N714" s="2"/>
    </row>
    <row r="715" spans="1:14" x14ac:dyDescent="0.2">
      <c r="A715" s="2"/>
      <c r="B715" s="2"/>
      <c r="C715" s="2"/>
      <c r="D715" s="2"/>
      <c r="E715" s="2"/>
      <c r="K715" s="2"/>
      <c r="L715" s="2"/>
      <c r="M715" s="2"/>
      <c r="N715" s="2"/>
    </row>
    <row r="716" spans="1:14" x14ac:dyDescent="0.2">
      <c r="A716" s="2"/>
      <c r="B716" s="2"/>
      <c r="C716" s="2"/>
      <c r="D716" s="2"/>
      <c r="E716" s="2"/>
      <c r="K716" s="2"/>
      <c r="L716" s="2"/>
      <c r="M716" s="2"/>
      <c r="N716" s="2"/>
    </row>
    <row r="717" spans="1:14" x14ac:dyDescent="0.2">
      <c r="A717" s="2"/>
      <c r="B717" s="2"/>
      <c r="C717" s="2"/>
      <c r="D717" s="2"/>
      <c r="E717" s="2"/>
      <c r="K717" s="2"/>
      <c r="L717" s="2"/>
      <c r="M717" s="2"/>
      <c r="N717" s="2"/>
    </row>
    <row r="718" spans="1:14" x14ac:dyDescent="0.2">
      <c r="A718" s="2"/>
      <c r="B718" s="2"/>
      <c r="C718" s="2"/>
      <c r="D718" s="2"/>
      <c r="E718" s="2"/>
      <c r="K718" s="2"/>
      <c r="L718" s="2"/>
      <c r="M718" s="2"/>
      <c r="N718" s="2"/>
    </row>
    <row r="719" spans="1:14" x14ac:dyDescent="0.2">
      <c r="A719" s="2"/>
      <c r="B719" s="2"/>
      <c r="C719" s="2"/>
      <c r="D719" s="2"/>
      <c r="E719" s="2"/>
      <c r="K719" s="2"/>
      <c r="L719" s="2"/>
      <c r="M719" s="2"/>
      <c r="N719" s="2"/>
    </row>
    <row r="720" spans="1:14" x14ac:dyDescent="0.2">
      <c r="A720" s="2"/>
      <c r="B720" s="2"/>
      <c r="C720" s="2"/>
      <c r="D720" s="2"/>
      <c r="E720" s="2"/>
      <c r="K720" s="2"/>
      <c r="L720" s="2"/>
      <c r="M720" s="2"/>
      <c r="N720" s="2"/>
    </row>
    <row r="721" spans="1:14" x14ac:dyDescent="0.2">
      <c r="A721" s="2"/>
      <c r="B721" s="2"/>
      <c r="C721" s="2"/>
      <c r="D721" s="2"/>
      <c r="E721" s="2"/>
      <c r="K721" s="2"/>
      <c r="L721" s="2"/>
      <c r="M721" s="2"/>
      <c r="N721" s="2"/>
    </row>
    <row r="722" spans="1:14" x14ac:dyDescent="0.2">
      <c r="A722" s="2"/>
      <c r="B722" s="2"/>
      <c r="C722" s="2"/>
      <c r="D722" s="2"/>
      <c r="E722" s="2"/>
      <c r="K722" s="2"/>
      <c r="L722" s="2"/>
      <c r="M722" s="2"/>
      <c r="N722" s="2"/>
    </row>
    <row r="723" spans="1:14" x14ac:dyDescent="0.2">
      <c r="A723" s="2"/>
      <c r="B723" s="2"/>
      <c r="C723" s="2"/>
      <c r="D723" s="2"/>
      <c r="E723" s="2"/>
      <c r="K723" s="2"/>
      <c r="L723" s="2"/>
      <c r="M723" s="2"/>
      <c r="N723" s="2"/>
    </row>
    <row r="724" spans="1:14" x14ac:dyDescent="0.2">
      <c r="A724" s="2"/>
      <c r="B724" s="2"/>
      <c r="C724" s="2"/>
      <c r="D724" s="2"/>
      <c r="E724" s="2"/>
      <c r="K724" s="2"/>
      <c r="L724" s="2"/>
      <c r="M724" s="2"/>
      <c r="N724" s="2"/>
    </row>
    <row r="725" spans="1:14" x14ac:dyDescent="0.2">
      <c r="A725" s="2"/>
      <c r="B725" s="2"/>
      <c r="C725" s="2"/>
      <c r="D725" s="2"/>
      <c r="E725" s="2"/>
      <c r="K725" s="2"/>
      <c r="L725" s="2"/>
      <c r="M725" s="2"/>
      <c r="N725" s="2"/>
    </row>
    <row r="726" spans="1:14" x14ac:dyDescent="0.2">
      <c r="A726" s="2"/>
      <c r="B726" s="2"/>
      <c r="C726" s="2"/>
      <c r="D726" s="2"/>
      <c r="E726" s="2"/>
      <c r="K726" s="2"/>
      <c r="L726" s="2"/>
      <c r="M726" s="2"/>
      <c r="N726" s="2"/>
    </row>
    <row r="727" spans="1:14" x14ac:dyDescent="0.2">
      <c r="A727" s="2"/>
      <c r="B727" s="2"/>
      <c r="C727" s="2"/>
      <c r="D727" s="2"/>
      <c r="E727" s="2"/>
      <c r="K727" s="2"/>
      <c r="L727" s="2"/>
      <c r="M727" s="2"/>
      <c r="N727" s="2"/>
    </row>
    <row r="728" spans="1:14" x14ac:dyDescent="0.2">
      <c r="A728" s="2"/>
      <c r="B728" s="2"/>
      <c r="C728" s="2"/>
      <c r="D728" s="2"/>
      <c r="E728" s="2"/>
      <c r="K728" s="2"/>
      <c r="L728" s="2"/>
      <c r="M728" s="2"/>
      <c r="N728" s="2"/>
    </row>
    <row r="729" spans="1:14" x14ac:dyDescent="0.2">
      <c r="A729" s="2"/>
      <c r="B729" s="2"/>
      <c r="C729" s="2"/>
      <c r="D729" s="2"/>
      <c r="E729" s="2"/>
      <c r="K729" s="2"/>
      <c r="L729" s="2"/>
      <c r="M729" s="2"/>
      <c r="N729" s="2"/>
    </row>
    <row r="730" spans="1:14" x14ac:dyDescent="0.2">
      <c r="A730" s="2"/>
      <c r="B730" s="2"/>
      <c r="C730" s="2"/>
      <c r="D730" s="2"/>
      <c r="E730" s="2"/>
      <c r="K730" s="2"/>
      <c r="L730" s="2"/>
      <c r="M730" s="2"/>
      <c r="N730" s="2"/>
    </row>
    <row r="731" spans="1:14" x14ac:dyDescent="0.2">
      <c r="A731" s="2"/>
      <c r="B731" s="2"/>
      <c r="C731" s="2"/>
      <c r="D731" s="2"/>
      <c r="E731" s="2"/>
      <c r="K731" s="2"/>
      <c r="L731" s="2"/>
      <c r="M731" s="2"/>
      <c r="N731" s="2"/>
    </row>
    <row r="732" spans="1:14" x14ac:dyDescent="0.2">
      <c r="A732" s="2"/>
      <c r="B732" s="2"/>
      <c r="C732" s="2"/>
      <c r="D732" s="2"/>
      <c r="E732" s="2"/>
      <c r="K732" s="2"/>
      <c r="L732" s="2"/>
      <c r="M732" s="2"/>
      <c r="N732" s="2"/>
    </row>
    <row r="733" spans="1:14" x14ac:dyDescent="0.2">
      <c r="A733" s="2"/>
      <c r="B733" s="2"/>
      <c r="C733" s="2"/>
      <c r="D733" s="2"/>
      <c r="E733" s="2"/>
      <c r="K733" s="2"/>
      <c r="L733" s="2"/>
      <c r="M733" s="2"/>
      <c r="N733" s="2"/>
    </row>
    <row r="734" spans="1:14" x14ac:dyDescent="0.2">
      <c r="A734" s="2"/>
      <c r="B734" s="2"/>
      <c r="C734" s="2"/>
      <c r="D734" s="2"/>
      <c r="E734" s="2"/>
      <c r="K734" s="2"/>
      <c r="L734" s="2"/>
      <c r="M734" s="2"/>
      <c r="N734" s="2"/>
    </row>
    <row r="735" spans="1:14" x14ac:dyDescent="0.2">
      <c r="A735" s="2"/>
      <c r="B735" s="2"/>
      <c r="C735" s="2"/>
      <c r="D735" s="2"/>
      <c r="E735" s="2"/>
      <c r="K735" s="2"/>
      <c r="L735" s="2"/>
      <c r="M735" s="2"/>
      <c r="N735" s="2"/>
    </row>
    <row r="736" spans="1:14" x14ac:dyDescent="0.2">
      <c r="A736" s="2"/>
      <c r="B736" s="2"/>
      <c r="C736" s="2"/>
      <c r="D736" s="2"/>
      <c r="E736" s="2"/>
      <c r="K736" s="2"/>
      <c r="L736" s="2"/>
      <c r="M736" s="2"/>
      <c r="N736" s="2"/>
    </row>
    <row r="737" spans="1:14" x14ac:dyDescent="0.2">
      <c r="A737" s="2"/>
      <c r="B737" s="2"/>
      <c r="C737" s="2"/>
      <c r="D737" s="2"/>
      <c r="E737" s="2"/>
      <c r="K737" s="2"/>
      <c r="L737" s="2"/>
      <c r="M737" s="2"/>
      <c r="N737" s="2"/>
    </row>
    <row r="738" spans="1:14" x14ac:dyDescent="0.2">
      <c r="A738" s="2"/>
      <c r="B738" s="2"/>
      <c r="C738" s="2"/>
      <c r="D738" s="2"/>
      <c r="E738" s="2"/>
      <c r="K738" s="2"/>
      <c r="L738" s="2"/>
      <c r="M738" s="2"/>
      <c r="N738" s="2"/>
    </row>
    <row r="739" spans="1:14" x14ac:dyDescent="0.2">
      <c r="A739" s="2"/>
      <c r="B739" s="2"/>
      <c r="C739" s="2"/>
      <c r="D739" s="2"/>
      <c r="E739" s="2"/>
      <c r="K739" s="2"/>
      <c r="L739" s="2"/>
      <c r="M739" s="2"/>
      <c r="N739" s="2"/>
    </row>
    <row r="740" spans="1:14" x14ac:dyDescent="0.2">
      <c r="A740" s="2"/>
      <c r="B740" s="2"/>
      <c r="C740" s="2"/>
      <c r="D740" s="2"/>
      <c r="E740" s="2"/>
      <c r="K740" s="2"/>
      <c r="L740" s="2"/>
      <c r="M740" s="2"/>
      <c r="N740" s="2"/>
    </row>
    <row r="741" spans="1:14" x14ac:dyDescent="0.2">
      <c r="A741" s="2"/>
      <c r="B741" s="2"/>
      <c r="C741" s="2"/>
      <c r="D741" s="2"/>
      <c r="E741" s="2"/>
      <c r="K741" s="2"/>
      <c r="L741" s="2"/>
      <c r="M741" s="2"/>
      <c r="N741" s="2"/>
    </row>
    <row r="742" spans="1:14" x14ac:dyDescent="0.2">
      <c r="A742" s="2"/>
      <c r="B742" s="2"/>
      <c r="C742" s="2"/>
      <c r="D742" s="2"/>
      <c r="E742" s="2"/>
      <c r="K742" s="2"/>
      <c r="L742" s="2"/>
      <c r="M742" s="2"/>
      <c r="N742" s="2"/>
    </row>
    <row r="743" spans="1:14" x14ac:dyDescent="0.2">
      <c r="A743" s="2"/>
      <c r="B743" s="2"/>
      <c r="C743" s="2"/>
      <c r="D743" s="2"/>
      <c r="E743" s="2"/>
      <c r="K743" s="2"/>
      <c r="L743" s="2"/>
      <c r="M743" s="2"/>
      <c r="N743" s="2"/>
    </row>
    <row r="744" spans="1:14" x14ac:dyDescent="0.2">
      <c r="A744" s="2"/>
      <c r="B744" s="2"/>
      <c r="C744" s="2"/>
      <c r="D744" s="2"/>
      <c r="E744" s="2"/>
      <c r="K744" s="2"/>
      <c r="L744" s="2"/>
      <c r="M744" s="2"/>
      <c r="N744" s="2"/>
    </row>
    <row r="745" spans="1:14" x14ac:dyDescent="0.2">
      <c r="A745" s="2"/>
      <c r="B745" s="2"/>
      <c r="C745" s="2"/>
      <c r="D745" s="2"/>
      <c r="E745" s="2"/>
      <c r="K745" s="2"/>
      <c r="L745" s="2"/>
      <c r="M745" s="2"/>
      <c r="N745" s="2"/>
    </row>
    <row r="746" spans="1:14" x14ac:dyDescent="0.2">
      <c r="A746" s="2"/>
      <c r="B746" s="2"/>
      <c r="C746" s="2"/>
      <c r="D746" s="2"/>
      <c r="E746" s="2"/>
      <c r="K746" s="2"/>
      <c r="L746" s="2"/>
      <c r="M746" s="2"/>
      <c r="N746" s="2"/>
    </row>
    <row r="747" spans="1:14" x14ac:dyDescent="0.2">
      <c r="A747" s="2"/>
      <c r="B747" s="2"/>
      <c r="C747" s="2"/>
      <c r="D747" s="2"/>
      <c r="E747" s="2"/>
      <c r="K747" s="2"/>
      <c r="L747" s="2"/>
      <c r="M747" s="2"/>
      <c r="N747" s="2"/>
    </row>
    <row r="748" spans="1:14" x14ac:dyDescent="0.2">
      <c r="A748" s="2"/>
      <c r="B748" s="2"/>
      <c r="C748" s="2"/>
      <c r="D748" s="2"/>
      <c r="E748" s="2"/>
      <c r="K748" s="2"/>
      <c r="L748" s="2"/>
      <c r="M748" s="2"/>
      <c r="N748" s="2"/>
    </row>
    <row r="749" spans="1:14" x14ac:dyDescent="0.2">
      <c r="A749" s="2"/>
      <c r="B749" s="2"/>
      <c r="C749" s="2"/>
      <c r="D749" s="2"/>
      <c r="E749" s="2"/>
      <c r="K749" s="2"/>
      <c r="L749" s="2"/>
      <c r="M749" s="2"/>
      <c r="N749" s="2"/>
    </row>
    <row r="750" spans="1:14" x14ac:dyDescent="0.2">
      <c r="A750" s="2"/>
      <c r="B750" s="2"/>
      <c r="C750" s="2"/>
      <c r="D750" s="2"/>
      <c r="E750" s="2"/>
      <c r="K750" s="2"/>
      <c r="L750" s="2"/>
      <c r="M750" s="2"/>
      <c r="N750" s="2"/>
    </row>
    <row r="751" spans="1:14" x14ac:dyDescent="0.2">
      <c r="A751" s="2"/>
      <c r="B751" s="2"/>
      <c r="C751" s="2"/>
      <c r="D751" s="2"/>
      <c r="E751" s="2"/>
      <c r="K751" s="2"/>
      <c r="L751" s="2"/>
      <c r="M751" s="2"/>
      <c r="N751" s="2"/>
    </row>
    <row r="752" spans="1:14" x14ac:dyDescent="0.2">
      <c r="A752" s="2"/>
      <c r="B752" s="2"/>
      <c r="C752" s="2"/>
      <c r="D752" s="2"/>
      <c r="E752" s="2"/>
      <c r="K752" s="2"/>
      <c r="L752" s="2"/>
      <c r="M752" s="2"/>
      <c r="N752" s="2"/>
    </row>
    <row r="753" spans="1:14" x14ac:dyDescent="0.2">
      <c r="A753" s="2"/>
      <c r="B753" s="2"/>
      <c r="C753" s="2"/>
      <c r="D753" s="2"/>
      <c r="E753" s="2"/>
      <c r="K753" s="2"/>
      <c r="L753" s="2"/>
      <c r="M753" s="2"/>
      <c r="N753" s="2"/>
    </row>
    <row r="754" spans="1:14" x14ac:dyDescent="0.2">
      <c r="A754" s="2"/>
      <c r="B754" s="2"/>
      <c r="C754" s="2"/>
      <c r="D754" s="2"/>
      <c r="E754" s="2"/>
      <c r="K754" s="2"/>
      <c r="L754" s="2"/>
      <c r="M754" s="2"/>
      <c r="N754" s="2"/>
    </row>
    <row r="755" spans="1:14" x14ac:dyDescent="0.2">
      <c r="A755" s="2"/>
      <c r="B755" s="2"/>
      <c r="C755" s="2"/>
      <c r="D755" s="2"/>
      <c r="E755" s="2"/>
      <c r="K755" s="2"/>
      <c r="L755" s="2"/>
      <c r="M755" s="2"/>
      <c r="N755" s="2"/>
    </row>
    <row r="756" spans="1:14" x14ac:dyDescent="0.2">
      <c r="A756" s="2"/>
      <c r="B756" s="2"/>
      <c r="C756" s="2"/>
      <c r="D756" s="2"/>
      <c r="E756" s="2"/>
      <c r="K756" s="2"/>
      <c r="L756" s="2"/>
      <c r="M756" s="2"/>
      <c r="N756" s="2"/>
    </row>
    <row r="757" spans="1:14" x14ac:dyDescent="0.2">
      <c r="A757" s="2"/>
      <c r="B757" s="2"/>
      <c r="C757" s="2"/>
      <c r="D757" s="2"/>
      <c r="E757" s="2"/>
      <c r="K757" s="2"/>
      <c r="L757" s="2"/>
      <c r="M757" s="2"/>
      <c r="N757" s="2"/>
    </row>
    <row r="758" spans="1:14" x14ac:dyDescent="0.2">
      <c r="A758" s="2"/>
      <c r="B758" s="2"/>
      <c r="C758" s="2"/>
      <c r="D758" s="2"/>
      <c r="E758" s="2"/>
      <c r="K758" s="2"/>
      <c r="L758" s="2"/>
      <c r="M758" s="2"/>
      <c r="N758" s="2"/>
    </row>
    <row r="759" spans="1:14" x14ac:dyDescent="0.2">
      <c r="A759" s="2"/>
      <c r="B759" s="2"/>
      <c r="C759" s="2"/>
      <c r="D759" s="2"/>
      <c r="E759" s="2"/>
      <c r="K759" s="2"/>
      <c r="L759" s="2"/>
      <c r="M759" s="2"/>
      <c r="N759" s="2"/>
    </row>
    <row r="760" spans="1:14" x14ac:dyDescent="0.2">
      <c r="A760" s="2"/>
      <c r="B760" s="2"/>
      <c r="C760" s="2"/>
      <c r="D760" s="2"/>
      <c r="E760" s="2"/>
      <c r="K760" s="2"/>
      <c r="L760" s="2"/>
      <c r="M760" s="2"/>
      <c r="N760" s="2"/>
    </row>
    <row r="761" spans="1:14" x14ac:dyDescent="0.2">
      <c r="A761" s="2"/>
      <c r="B761" s="2"/>
      <c r="C761" s="2"/>
      <c r="D761" s="2"/>
      <c r="E761" s="2"/>
      <c r="K761" s="2"/>
      <c r="L761" s="2"/>
      <c r="M761" s="2"/>
      <c r="N761" s="2"/>
    </row>
    <row r="762" spans="1:14" x14ac:dyDescent="0.2">
      <c r="A762" s="2"/>
      <c r="B762" s="2"/>
      <c r="C762" s="2"/>
      <c r="D762" s="2"/>
      <c r="E762" s="2"/>
      <c r="K762" s="2"/>
      <c r="L762" s="2"/>
      <c r="M762" s="2"/>
      <c r="N762" s="2"/>
    </row>
    <row r="763" spans="1:14" x14ac:dyDescent="0.2">
      <c r="A763" s="2"/>
      <c r="B763" s="2"/>
      <c r="C763" s="2"/>
      <c r="D763" s="2"/>
      <c r="E763" s="2"/>
      <c r="K763" s="2"/>
      <c r="L763" s="2"/>
      <c r="M763" s="2"/>
      <c r="N763" s="2"/>
    </row>
    <row r="764" spans="1:14" x14ac:dyDescent="0.2">
      <c r="A764" s="2"/>
      <c r="B764" s="2"/>
      <c r="C764" s="2"/>
      <c r="D764" s="2"/>
      <c r="E764" s="2"/>
      <c r="K764" s="2"/>
      <c r="L764" s="2"/>
      <c r="M764" s="2"/>
      <c r="N764" s="2"/>
    </row>
    <row r="765" spans="1:14" x14ac:dyDescent="0.2">
      <c r="A765" s="2"/>
      <c r="B765" s="2"/>
      <c r="C765" s="2"/>
      <c r="D765" s="2"/>
      <c r="E765" s="2"/>
      <c r="K765" s="2"/>
      <c r="L765" s="2"/>
      <c r="M765" s="2"/>
      <c r="N765" s="2"/>
    </row>
    <row r="766" spans="1:14" x14ac:dyDescent="0.2">
      <c r="A766" s="2"/>
      <c r="B766" s="2"/>
      <c r="C766" s="2"/>
      <c r="D766" s="2"/>
      <c r="E766" s="2"/>
      <c r="K766" s="2"/>
      <c r="L766" s="2"/>
      <c r="M766" s="2"/>
      <c r="N766" s="2"/>
    </row>
    <row r="767" spans="1:14" x14ac:dyDescent="0.2">
      <c r="A767" s="2"/>
      <c r="B767" s="2"/>
      <c r="C767" s="2"/>
      <c r="D767" s="2"/>
      <c r="E767" s="2"/>
      <c r="K767" s="2"/>
      <c r="L767" s="2"/>
      <c r="M767" s="2"/>
      <c r="N767" s="2"/>
    </row>
    <row r="768" spans="1:14" x14ac:dyDescent="0.2">
      <c r="A768" s="2"/>
      <c r="B768" s="2"/>
      <c r="C768" s="2"/>
      <c r="D768" s="2"/>
      <c r="E768" s="2"/>
      <c r="K768" s="2"/>
      <c r="L768" s="2"/>
      <c r="M768" s="2"/>
      <c r="N768" s="2"/>
    </row>
    <row r="769" spans="1:14" x14ac:dyDescent="0.2">
      <c r="A769" s="2"/>
      <c r="B769" s="2"/>
      <c r="C769" s="2"/>
      <c r="D769" s="2"/>
      <c r="E769" s="2"/>
      <c r="K769" s="2"/>
      <c r="L769" s="2"/>
      <c r="M769" s="2"/>
      <c r="N769" s="2"/>
    </row>
    <row r="770" spans="1:14" x14ac:dyDescent="0.2">
      <c r="A770" s="2"/>
      <c r="B770" s="2"/>
      <c r="C770" s="2"/>
      <c r="D770" s="2"/>
      <c r="E770" s="2"/>
      <c r="K770" s="2"/>
      <c r="L770" s="2"/>
      <c r="M770" s="2"/>
      <c r="N770" s="2"/>
    </row>
    <row r="771" spans="1:14" x14ac:dyDescent="0.2">
      <c r="A771" s="2"/>
      <c r="B771" s="2"/>
      <c r="C771" s="2"/>
      <c r="D771" s="2"/>
      <c r="E771" s="2"/>
      <c r="K771" s="2"/>
      <c r="L771" s="2"/>
      <c r="M771" s="2"/>
      <c r="N771" s="2"/>
    </row>
    <row r="772" spans="1:14" x14ac:dyDescent="0.2">
      <c r="A772" s="2"/>
      <c r="B772" s="2"/>
      <c r="C772" s="2"/>
      <c r="D772" s="2"/>
      <c r="E772" s="2"/>
      <c r="K772" s="2"/>
      <c r="L772" s="2"/>
      <c r="M772" s="2"/>
      <c r="N772" s="2"/>
    </row>
    <row r="773" spans="1:14" x14ac:dyDescent="0.2">
      <c r="A773" s="2"/>
      <c r="B773" s="2"/>
      <c r="C773" s="2"/>
      <c r="D773" s="2"/>
      <c r="E773" s="2"/>
      <c r="K773" s="2"/>
      <c r="L773" s="2"/>
      <c r="M773" s="2"/>
      <c r="N773" s="2"/>
    </row>
    <row r="774" spans="1:14" x14ac:dyDescent="0.2">
      <c r="A774" s="2"/>
      <c r="B774" s="2"/>
      <c r="C774" s="2"/>
      <c r="D774" s="2"/>
      <c r="E774" s="2"/>
      <c r="K774" s="2"/>
      <c r="L774" s="2"/>
      <c r="M774" s="2"/>
      <c r="N774" s="2"/>
    </row>
    <row r="775" spans="1:14" x14ac:dyDescent="0.2">
      <c r="A775" s="2"/>
      <c r="B775" s="2"/>
      <c r="C775" s="2"/>
      <c r="D775" s="2"/>
      <c r="E775" s="2"/>
      <c r="K775" s="2"/>
      <c r="L775" s="2"/>
      <c r="M775" s="2"/>
      <c r="N775" s="2"/>
    </row>
    <row r="776" spans="1:14" x14ac:dyDescent="0.2">
      <c r="A776" s="2"/>
      <c r="B776" s="2"/>
      <c r="C776" s="2"/>
      <c r="D776" s="2"/>
      <c r="E776" s="2"/>
      <c r="K776" s="2"/>
      <c r="L776" s="2"/>
      <c r="M776" s="2"/>
      <c r="N776" s="2"/>
    </row>
    <row r="777" spans="1:14" x14ac:dyDescent="0.2">
      <c r="A777" s="2"/>
      <c r="B777" s="2"/>
      <c r="C777" s="2"/>
      <c r="D777" s="2"/>
      <c r="E777" s="2"/>
      <c r="K777" s="2"/>
      <c r="L777" s="2"/>
      <c r="M777" s="2"/>
      <c r="N777" s="2"/>
    </row>
    <row r="778" spans="1:14" x14ac:dyDescent="0.2">
      <c r="A778" s="2"/>
      <c r="B778" s="2"/>
      <c r="C778" s="2"/>
      <c r="D778" s="2"/>
      <c r="E778" s="2"/>
      <c r="K778" s="2"/>
      <c r="L778" s="2"/>
      <c r="M778" s="2"/>
      <c r="N778" s="2"/>
    </row>
    <row r="779" spans="1:14" x14ac:dyDescent="0.2">
      <c r="A779" s="2"/>
      <c r="B779" s="2"/>
      <c r="C779" s="2"/>
      <c r="D779" s="2"/>
      <c r="E779" s="2"/>
      <c r="K779" s="2"/>
      <c r="L779" s="2"/>
      <c r="M779" s="2"/>
      <c r="N779" s="2"/>
    </row>
    <row r="780" spans="1:14" x14ac:dyDescent="0.2">
      <c r="A780" s="2"/>
      <c r="B780" s="2"/>
      <c r="C780" s="2"/>
      <c r="D780" s="2"/>
      <c r="E780" s="2"/>
      <c r="K780" s="2"/>
      <c r="L780" s="2"/>
      <c r="M780" s="2"/>
      <c r="N780" s="2"/>
    </row>
    <row r="781" spans="1:14" x14ac:dyDescent="0.2">
      <c r="A781" s="2"/>
      <c r="B781" s="2"/>
      <c r="C781" s="2"/>
      <c r="D781" s="2"/>
      <c r="E781" s="2"/>
      <c r="K781" s="2"/>
      <c r="L781" s="2"/>
      <c r="M781" s="2"/>
      <c r="N781" s="2"/>
    </row>
    <row r="782" spans="1:14" x14ac:dyDescent="0.2">
      <c r="A782" s="2"/>
      <c r="B782" s="2"/>
      <c r="C782" s="2"/>
      <c r="D782" s="2"/>
      <c r="E782" s="2"/>
      <c r="K782" s="2"/>
      <c r="L782" s="2"/>
      <c r="M782" s="2"/>
      <c r="N782" s="2"/>
    </row>
    <row r="783" spans="1:14" x14ac:dyDescent="0.2">
      <c r="A783" s="2"/>
      <c r="B783" s="2"/>
      <c r="C783" s="2"/>
      <c r="D783" s="2"/>
      <c r="E783" s="2"/>
      <c r="K783" s="2"/>
      <c r="L783" s="2"/>
      <c r="M783" s="2"/>
      <c r="N783" s="2"/>
    </row>
    <row r="784" spans="1:14" x14ac:dyDescent="0.2">
      <c r="A784" s="2"/>
      <c r="B784" s="2"/>
      <c r="C784" s="2"/>
      <c r="D784" s="2"/>
      <c r="E784" s="2"/>
      <c r="K784" s="2"/>
      <c r="L784" s="2"/>
      <c r="M784" s="2"/>
      <c r="N784" s="2"/>
    </row>
    <row r="785" spans="1:14" x14ac:dyDescent="0.2">
      <c r="A785" s="2"/>
      <c r="B785" s="2"/>
      <c r="C785" s="2"/>
      <c r="D785" s="2"/>
      <c r="E785" s="2"/>
      <c r="K785" s="2"/>
      <c r="L785" s="2"/>
      <c r="M785" s="2"/>
      <c r="N785" s="2"/>
    </row>
    <row r="786" spans="1:14" x14ac:dyDescent="0.2">
      <c r="A786" s="2"/>
      <c r="B786" s="2"/>
      <c r="C786" s="2"/>
      <c r="D786" s="2"/>
      <c r="E786" s="2"/>
      <c r="K786" s="2"/>
      <c r="L786" s="2"/>
      <c r="M786" s="2"/>
      <c r="N786" s="2"/>
    </row>
    <row r="787" spans="1:14" x14ac:dyDescent="0.2">
      <c r="A787" s="2"/>
      <c r="B787" s="2"/>
      <c r="C787" s="2"/>
      <c r="D787" s="2"/>
      <c r="E787" s="2"/>
      <c r="K787" s="2"/>
      <c r="L787" s="2"/>
      <c r="M787" s="2"/>
      <c r="N787" s="2"/>
    </row>
    <row r="788" spans="1:14" x14ac:dyDescent="0.2">
      <c r="A788" s="2"/>
      <c r="B788" s="2"/>
      <c r="C788" s="2"/>
      <c r="D788" s="2"/>
      <c r="E788" s="2"/>
      <c r="K788" s="2"/>
      <c r="L788" s="2"/>
      <c r="M788" s="2"/>
      <c r="N788" s="2"/>
    </row>
    <row r="789" spans="1:14" x14ac:dyDescent="0.2">
      <c r="A789" s="2"/>
      <c r="B789" s="2"/>
      <c r="C789" s="2"/>
      <c r="D789" s="2"/>
      <c r="E789" s="2"/>
      <c r="K789" s="2"/>
      <c r="L789" s="2"/>
      <c r="M789" s="2"/>
      <c r="N789" s="2"/>
    </row>
    <row r="790" spans="1:14" x14ac:dyDescent="0.2">
      <c r="A790" s="2"/>
      <c r="B790" s="2"/>
      <c r="C790" s="2"/>
      <c r="D790" s="2"/>
      <c r="E790" s="2"/>
      <c r="K790" s="2"/>
      <c r="L790" s="2"/>
      <c r="M790" s="2"/>
      <c r="N790" s="2"/>
    </row>
    <row r="791" spans="1:14" x14ac:dyDescent="0.2">
      <c r="A791" s="2"/>
      <c r="B791" s="2"/>
      <c r="C791" s="2"/>
      <c r="D791" s="2"/>
      <c r="E791" s="2"/>
      <c r="K791" s="2"/>
      <c r="L791" s="2"/>
      <c r="M791" s="2"/>
      <c r="N791" s="2"/>
    </row>
    <row r="792" spans="1:14" x14ac:dyDescent="0.2">
      <c r="A792" s="2"/>
      <c r="B792" s="2"/>
      <c r="C792" s="2"/>
      <c r="D792" s="2"/>
      <c r="E792" s="2"/>
      <c r="K792" s="2"/>
      <c r="L792" s="2"/>
      <c r="M792" s="2"/>
      <c r="N792" s="2"/>
    </row>
    <row r="793" spans="1:14" x14ac:dyDescent="0.2">
      <c r="A793" s="2"/>
      <c r="B793" s="2"/>
      <c r="C793" s="2"/>
      <c r="D793" s="2"/>
      <c r="E793" s="2"/>
      <c r="K793" s="2"/>
      <c r="L793" s="2"/>
      <c r="M793" s="2"/>
      <c r="N793" s="2"/>
    </row>
    <row r="794" spans="1:14" x14ac:dyDescent="0.2">
      <c r="A794" s="2"/>
      <c r="B794" s="2"/>
      <c r="C794" s="2"/>
      <c r="D794" s="2"/>
      <c r="E794" s="2"/>
      <c r="K794" s="2"/>
      <c r="L794" s="2"/>
      <c r="M794" s="2"/>
      <c r="N794" s="2"/>
    </row>
    <row r="795" spans="1:14" x14ac:dyDescent="0.2">
      <c r="A795" s="2"/>
      <c r="B795" s="2"/>
      <c r="C795" s="2"/>
      <c r="D795" s="2"/>
      <c r="E795" s="2"/>
      <c r="K795" s="2"/>
      <c r="L795" s="2"/>
      <c r="M795" s="2"/>
      <c r="N795" s="2"/>
    </row>
    <row r="796" spans="1:14" x14ac:dyDescent="0.2">
      <c r="A796" s="2"/>
      <c r="B796" s="2"/>
      <c r="C796" s="2"/>
      <c r="D796" s="2"/>
      <c r="E796" s="2"/>
      <c r="K796" s="2"/>
      <c r="L796" s="2"/>
      <c r="M796" s="2"/>
      <c r="N796" s="2"/>
    </row>
    <row r="797" spans="1:14" x14ac:dyDescent="0.2">
      <c r="A797" s="2"/>
      <c r="B797" s="2"/>
      <c r="C797" s="2"/>
      <c r="D797" s="2"/>
      <c r="E797" s="2"/>
      <c r="K797" s="2"/>
      <c r="L797" s="2"/>
      <c r="M797" s="2"/>
      <c r="N797" s="2"/>
    </row>
    <row r="798" spans="1:14" x14ac:dyDescent="0.2">
      <c r="A798" s="2"/>
      <c r="B798" s="2"/>
      <c r="C798" s="2"/>
      <c r="D798" s="2"/>
      <c r="E798" s="2"/>
      <c r="K798" s="2"/>
      <c r="L798" s="2"/>
      <c r="M798" s="2"/>
      <c r="N798" s="2"/>
    </row>
    <row r="799" spans="1:14" x14ac:dyDescent="0.2">
      <c r="A799" s="2"/>
      <c r="B799" s="2"/>
      <c r="C799" s="2"/>
      <c r="D799" s="2"/>
      <c r="E799" s="2"/>
      <c r="K799" s="2"/>
      <c r="L799" s="2"/>
      <c r="M799" s="2"/>
      <c r="N799" s="2"/>
    </row>
    <row r="800" spans="1:14" x14ac:dyDescent="0.2">
      <c r="A800" s="2"/>
      <c r="B800" s="2"/>
      <c r="C800" s="2"/>
      <c r="D800" s="2"/>
      <c r="E800" s="2"/>
      <c r="K800" s="2"/>
      <c r="L800" s="2"/>
      <c r="M800" s="2"/>
      <c r="N800" s="2"/>
    </row>
    <row r="801" spans="1:14" x14ac:dyDescent="0.2">
      <c r="A801" s="2"/>
      <c r="B801" s="2"/>
      <c r="C801" s="2"/>
      <c r="D801" s="2"/>
      <c r="E801" s="2"/>
      <c r="K801" s="2"/>
      <c r="L801" s="2"/>
      <c r="M801" s="2"/>
      <c r="N801" s="2"/>
    </row>
    <row r="802" spans="1:14" x14ac:dyDescent="0.2">
      <c r="A802" s="2"/>
      <c r="B802" s="2"/>
      <c r="C802" s="2"/>
      <c r="D802" s="2"/>
      <c r="E802" s="2"/>
      <c r="K802" s="2"/>
      <c r="L802" s="2"/>
      <c r="M802" s="2"/>
      <c r="N802" s="2"/>
    </row>
    <row r="803" spans="1:14" x14ac:dyDescent="0.2">
      <c r="A803" s="2"/>
      <c r="B803" s="2"/>
      <c r="C803" s="2"/>
      <c r="D803" s="2"/>
      <c r="E803" s="2"/>
      <c r="K803" s="2"/>
      <c r="L803" s="2"/>
      <c r="M803" s="2"/>
      <c r="N803" s="2"/>
    </row>
    <row r="804" spans="1:14" x14ac:dyDescent="0.2">
      <c r="A804" s="2"/>
      <c r="B804" s="2"/>
      <c r="C804" s="2"/>
      <c r="D804" s="2"/>
      <c r="E804" s="2"/>
      <c r="K804" s="2"/>
      <c r="L804" s="2"/>
      <c r="M804" s="2"/>
      <c r="N804" s="2"/>
    </row>
    <row r="805" spans="1:14" x14ac:dyDescent="0.2">
      <c r="A805" s="2"/>
      <c r="B805" s="2"/>
      <c r="C805" s="2"/>
      <c r="D805" s="2"/>
      <c r="E805" s="2"/>
      <c r="K805" s="2"/>
      <c r="L805" s="2"/>
      <c r="M805" s="2"/>
      <c r="N805" s="2"/>
    </row>
    <row r="806" spans="1:14" x14ac:dyDescent="0.2">
      <c r="A806" s="2"/>
      <c r="B806" s="2"/>
      <c r="C806" s="2"/>
      <c r="D806" s="2"/>
      <c r="E806" s="2"/>
      <c r="K806" s="2"/>
      <c r="L806" s="2"/>
      <c r="M806" s="2"/>
      <c r="N806" s="2"/>
    </row>
    <row r="807" spans="1:14" x14ac:dyDescent="0.2">
      <c r="A807" s="2"/>
      <c r="B807" s="2"/>
      <c r="C807" s="2"/>
      <c r="D807" s="2"/>
      <c r="E807" s="2"/>
      <c r="K807" s="2"/>
      <c r="L807" s="2"/>
      <c r="M807" s="2"/>
      <c r="N807" s="2"/>
    </row>
    <row r="808" spans="1:14" x14ac:dyDescent="0.2">
      <c r="A808" s="2"/>
      <c r="B808" s="2"/>
      <c r="C808" s="2"/>
      <c r="D808" s="2"/>
      <c r="E808" s="2"/>
      <c r="K808" s="2"/>
      <c r="L808" s="2"/>
      <c r="M808" s="2"/>
      <c r="N808" s="2"/>
    </row>
    <row r="809" spans="1:14" x14ac:dyDescent="0.2">
      <c r="A809" s="2"/>
      <c r="B809" s="2"/>
      <c r="C809" s="2"/>
      <c r="D809" s="2"/>
      <c r="E809" s="2"/>
      <c r="K809" s="2"/>
      <c r="L809" s="2"/>
      <c r="M809" s="2"/>
      <c r="N809" s="2"/>
    </row>
    <row r="810" spans="1:14" x14ac:dyDescent="0.2">
      <c r="A810" s="2"/>
      <c r="B810" s="2"/>
      <c r="C810" s="2"/>
      <c r="D810" s="2"/>
      <c r="E810" s="2"/>
      <c r="K810" s="2"/>
      <c r="L810" s="2"/>
      <c r="M810" s="2"/>
      <c r="N810" s="2"/>
    </row>
    <row r="811" spans="1:14" x14ac:dyDescent="0.2">
      <c r="A811" s="2"/>
      <c r="B811" s="2"/>
      <c r="C811" s="2"/>
      <c r="D811" s="2"/>
      <c r="E811" s="2"/>
      <c r="K811" s="2"/>
      <c r="L811" s="2"/>
      <c r="M811" s="2"/>
      <c r="N811" s="2"/>
    </row>
    <row r="812" spans="1:14" x14ac:dyDescent="0.2">
      <c r="A812" s="2"/>
      <c r="B812" s="2"/>
      <c r="C812" s="2"/>
      <c r="D812" s="2"/>
      <c r="E812" s="2"/>
      <c r="K812" s="2"/>
      <c r="L812" s="2"/>
      <c r="M812" s="2"/>
      <c r="N812" s="2"/>
    </row>
    <row r="813" spans="1:14" x14ac:dyDescent="0.2">
      <c r="A813" s="2"/>
      <c r="B813" s="2"/>
      <c r="C813" s="2"/>
      <c r="D813" s="2"/>
      <c r="E813" s="2"/>
      <c r="K813" s="2"/>
      <c r="L813" s="2"/>
      <c r="M813" s="2"/>
      <c r="N813" s="2"/>
    </row>
    <row r="814" spans="1:14" x14ac:dyDescent="0.2">
      <c r="A814" s="2"/>
      <c r="B814" s="2"/>
      <c r="C814" s="2"/>
      <c r="D814" s="2"/>
      <c r="E814" s="2"/>
      <c r="K814" s="2"/>
      <c r="L814" s="2"/>
      <c r="M814" s="2"/>
      <c r="N814" s="2"/>
    </row>
    <row r="815" spans="1:14" x14ac:dyDescent="0.2">
      <c r="A815" s="2"/>
      <c r="B815" s="2"/>
      <c r="C815" s="2"/>
      <c r="D815" s="2"/>
      <c r="E815" s="2"/>
      <c r="K815" s="2"/>
      <c r="L815" s="2"/>
      <c r="M815" s="2"/>
      <c r="N815" s="2"/>
    </row>
    <row r="816" spans="1:14" x14ac:dyDescent="0.2">
      <c r="A816" s="2"/>
      <c r="B816" s="2"/>
      <c r="C816" s="2"/>
      <c r="D816" s="2"/>
      <c r="E816" s="2"/>
      <c r="K816" s="2"/>
      <c r="L816" s="2"/>
      <c r="M816" s="2"/>
      <c r="N816" s="2"/>
    </row>
    <row r="817" spans="1:14" x14ac:dyDescent="0.2">
      <c r="A817" s="2"/>
      <c r="B817" s="2"/>
      <c r="C817" s="2"/>
      <c r="D817" s="2"/>
      <c r="E817" s="2"/>
      <c r="K817" s="2"/>
      <c r="L817" s="2"/>
      <c r="M817" s="2"/>
      <c r="N817" s="2"/>
    </row>
    <row r="818" spans="1:14" x14ac:dyDescent="0.2">
      <c r="A818" s="2"/>
      <c r="B818" s="2"/>
      <c r="C818" s="2"/>
      <c r="D818" s="2"/>
      <c r="E818" s="2"/>
      <c r="K818" s="2"/>
      <c r="L818" s="2"/>
      <c r="M818" s="2"/>
      <c r="N818" s="2"/>
    </row>
    <row r="819" spans="1:14" x14ac:dyDescent="0.2">
      <c r="A819" s="2"/>
      <c r="B819" s="2"/>
      <c r="C819" s="2"/>
      <c r="D819" s="2"/>
      <c r="E819" s="2"/>
      <c r="K819" s="2"/>
      <c r="L819" s="2"/>
      <c r="M819" s="2"/>
      <c r="N819" s="2"/>
    </row>
    <row r="820" spans="1:14" x14ac:dyDescent="0.2">
      <c r="A820" s="2"/>
      <c r="B820" s="2"/>
      <c r="C820" s="2"/>
      <c r="D820" s="2"/>
      <c r="E820" s="2"/>
      <c r="K820" s="2"/>
      <c r="L820" s="2"/>
      <c r="M820" s="2"/>
      <c r="N820" s="2"/>
    </row>
    <row r="821" spans="1:14" x14ac:dyDescent="0.2">
      <c r="A821" s="2"/>
      <c r="B821" s="2"/>
      <c r="C821" s="2"/>
      <c r="D821" s="2"/>
      <c r="E821" s="2"/>
      <c r="K821" s="2"/>
      <c r="L821" s="2"/>
      <c r="M821" s="2"/>
      <c r="N821" s="2"/>
    </row>
    <row r="822" spans="1:14" x14ac:dyDescent="0.2">
      <c r="A822" s="2"/>
      <c r="B822" s="2"/>
      <c r="C822" s="2"/>
      <c r="D822" s="2"/>
      <c r="E822" s="2"/>
      <c r="K822" s="2"/>
      <c r="L822" s="2"/>
      <c r="M822" s="2"/>
      <c r="N822" s="2"/>
    </row>
    <row r="823" spans="1:14" x14ac:dyDescent="0.2">
      <c r="A823" s="2"/>
      <c r="B823" s="2"/>
      <c r="C823" s="2"/>
      <c r="D823" s="2"/>
      <c r="E823" s="2"/>
      <c r="K823" s="2"/>
      <c r="L823" s="2"/>
      <c r="M823" s="2"/>
      <c r="N823" s="2"/>
    </row>
    <row r="824" spans="1:14" x14ac:dyDescent="0.2">
      <c r="A824" s="2"/>
      <c r="B824" s="2"/>
      <c r="C824" s="2"/>
      <c r="D824" s="2"/>
      <c r="E824" s="2"/>
      <c r="K824" s="2"/>
      <c r="L824" s="2"/>
      <c r="M824" s="2"/>
      <c r="N824" s="2"/>
    </row>
    <row r="825" spans="1:14" x14ac:dyDescent="0.2">
      <c r="A825" s="2"/>
      <c r="B825" s="2"/>
      <c r="C825" s="2"/>
      <c r="D825" s="2"/>
      <c r="E825" s="2"/>
      <c r="K825" s="2"/>
      <c r="L825" s="2"/>
      <c r="M825" s="2"/>
      <c r="N825" s="2"/>
    </row>
    <row r="826" spans="1:14" x14ac:dyDescent="0.2">
      <c r="A826" s="2"/>
      <c r="B826" s="2"/>
      <c r="C826" s="2"/>
      <c r="D826" s="2"/>
      <c r="E826" s="2"/>
      <c r="K826" s="2"/>
      <c r="L826" s="2"/>
      <c r="M826" s="2"/>
      <c r="N826" s="2"/>
    </row>
    <row r="827" spans="1:14" x14ac:dyDescent="0.2">
      <c r="A827" s="2"/>
      <c r="B827" s="2"/>
      <c r="C827" s="2"/>
      <c r="D827" s="2"/>
      <c r="E827" s="2"/>
      <c r="K827" s="2"/>
      <c r="L827" s="2"/>
      <c r="M827" s="2"/>
      <c r="N827" s="2"/>
    </row>
    <row r="828" spans="1:14" x14ac:dyDescent="0.2">
      <c r="A828" s="2"/>
      <c r="B828" s="2"/>
      <c r="C828" s="2"/>
      <c r="D828" s="2"/>
      <c r="E828" s="2"/>
      <c r="K828" s="2"/>
      <c r="L828" s="2"/>
      <c r="M828" s="2"/>
      <c r="N828" s="2"/>
    </row>
    <row r="829" spans="1:14" x14ac:dyDescent="0.2">
      <c r="A829" s="2"/>
      <c r="B829" s="2"/>
      <c r="C829" s="2"/>
      <c r="D829" s="2"/>
      <c r="E829" s="2"/>
      <c r="K829" s="2"/>
      <c r="L829" s="2"/>
      <c r="M829" s="2"/>
      <c r="N829" s="2"/>
    </row>
    <row r="830" spans="1:14" x14ac:dyDescent="0.2">
      <c r="A830" s="2"/>
      <c r="B830" s="2"/>
      <c r="C830" s="2"/>
      <c r="D830" s="2"/>
      <c r="E830" s="2"/>
      <c r="K830" s="2"/>
      <c r="L830" s="2"/>
      <c r="M830" s="2"/>
      <c r="N830" s="2"/>
    </row>
    <row r="831" spans="1:14" x14ac:dyDescent="0.2">
      <c r="A831" s="2"/>
      <c r="B831" s="2"/>
      <c r="C831" s="2"/>
      <c r="D831" s="2"/>
      <c r="E831" s="2"/>
      <c r="K831" s="2"/>
      <c r="L831" s="2"/>
      <c r="M831" s="2"/>
      <c r="N831" s="2"/>
    </row>
    <row r="832" spans="1:14" x14ac:dyDescent="0.2">
      <c r="A832" s="2"/>
      <c r="B832" s="2"/>
      <c r="C832" s="2"/>
      <c r="D832" s="2"/>
      <c r="E832" s="2"/>
      <c r="K832" s="2"/>
      <c r="L832" s="2"/>
      <c r="M832" s="2"/>
      <c r="N832" s="2"/>
    </row>
    <row r="833" spans="1:14" x14ac:dyDescent="0.2">
      <c r="A833" s="2"/>
      <c r="B833" s="2"/>
      <c r="C833" s="2"/>
      <c r="D833" s="2"/>
      <c r="E833" s="2"/>
      <c r="K833" s="2"/>
      <c r="L833" s="2"/>
      <c r="M833" s="2"/>
      <c r="N833" s="2"/>
    </row>
    <row r="834" spans="1:14" x14ac:dyDescent="0.2">
      <c r="A834" s="2"/>
      <c r="B834" s="2"/>
      <c r="C834" s="2"/>
      <c r="D834" s="2"/>
      <c r="E834" s="2"/>
      <c r="K834" s="2"/>
      <c r="L834" s="2"/>
      <c r="M834" s="2"/>
      <c r="N834" s="2"/>
    </row>
    <row r="835" spans="1:14" x14ac:dyDescent="0.2">
      <c r="A835" s="2"/>
      <c r="B835" s="2"/>
      <c r="C835" s="2"/>
      <c r="D835" s="2"/>
      <c r="E835" s="2"/>
      <c r="K835" s="2"/>
      <c r="L835" s="2"/>
      <c r="M835" s="2"/>
      <c r="N835" s="2"/>
    </row>
    <row r="836" spans="1:14" x14ac:dyDescent="0.2">
      <c r="A836" s="2"/>
      <c r="B836" s="2"/>
      <c r="C836" s="2"/>
      <c r="D836" s="2"/>
      <c r="E836" s="2"/>
      <c r="K836" s="2"/>
      <c r="L836" s="2"/>
      <c r="M836" s="2"/>
      <c r="N836" s="2"/>
    </row>
    <row r="837" spans="1:14" x14ac:dyDescent="0.2">
      <c r="A837" s="2"/>
      <c r="B837" s="2"/>
      <c r="C837" s="2"/>
      <c r="D837" s="2"/>
      <c r="E837" s="2"/>
      <c r="K837" s="2"/>
      <c r="L837" s="2"/>
      <c r="M837" s="2"/>
      <c r="N837" s="2"/>
    </row>
    <row r="838" spans="1:14" x14ac:dyDescent="0.2">
      <c r="A838" s="2"/>
      <c r="B838" s="2"/>
      <c r="C838" s="2"/>
      <c r="D838" s="2"/>
      <c r="E838" s="2"/>
      <c r="K838" s="2"/>
      <c r="L838" s="2"/>
      <c r="M838" s="2"/>
      <c r="N838" s="2"/>
    </row>
    <row r="839" spans="1:14" x14ac:dyDescent="0.2">
      <c r="A839" s="2"/>
      <c r="B839" s="2"/>
      <c r="C839" s="2"/>
      <c r="D839" s="2"/>
      <c r="E839" s="2"/>
      <c r="K839" s="2"/>
      <c r="L839" s="2"/>
      <c r="M839" s="2"/>
      <c r="N839" s="2"/>
    </row>
    <row r="840" spans="1:14" x14ac:dyDescent="0.2">
      <c r="A840" s="2"/>
      <c r="B840" s="2"/>
      <c r="C840" s="2"/>
      <c r="D840" s="2"/>
      <c r="E840" s="2"/>
      <c r="K840" s="2"/>
      <c r="L840" s="2"/>
      <c r="M840" s="2"/>
      <c r="N840" s="2"/>
    </row>
    <row r="841" spans="1:14" x14ac:dyDescent="0.2">
      <c r="A841" s="2"/>
      <c r="B841" s="2"/>
      <c r="C841" s="2"/>
      <c r="D841" s="2"/>
      <c r="E841" s="2"/>
      <c r="K841" s="2"/>
      <c r="L841" s="2"/>
      <c r="M841" s="2"/>
      <c r="N841" s="2"/>
    </row>
    <row r="842" spans="1:14" x14ac:dyDescent="0.2">
      <c r="A842" s="2"/>
      <c r="B842" s="2"/>
      <c r="C842" s="2"/>
      <c r="D842" s="2"/>
      <c r="E842" s="2"/>
      <c r="K842" s="2"/>
      <c r="L842" s="2"/>
      <c r="M842" s="2"/>
      <c r="N842" s="2"/>
    </row>
    <row r="843" spans="1:14" x14ac:dyDescent="0.2">
      <c r="A843" s="2"/>
      <c r="B843" s="2"/>
      <c r="C843" s="2"/>
      <c r="D843" s="2"/>
      <c r="E843" s="2"/>
      <c r="K843" s="2"/>
      <c r="L843" s="2"/>
      <c r="M843" s="2"/>
      <c r="N843" s="2"/>
    </row>
    <row r="844" spans="1:14" x14ac:dyDescent="0.2">
      <c r="A844" s="2"/>
      <c r="B844" s="2"/>
      <c r="C844" s="2"/>
      <c r="D844" s="2"/>
      <c r="E844" s="2"/>
      <c r="K844" s="2"/>
      <c r="L844" s="2"/>
      <c r="M844" s="2"/>
      <c r="N844" s="2"/>
    </row>
    <row r="845" spans="1:14" x14ac:dyDescent="0.2">
      <c r="A845" s="2"/>
      <c r="B845" s="2"/>
      <c r="C845" s="2"/>
      <c r="D845" s="2"/>
      <c r="E845" s="2"/>
      <c r="K845" s="2"/>
      <c r="L845" s="2"/>
      <c r="M845" s="2"/>
      <c r="N845" s="2"/>
    </row>
    <row r="846" spans="1:14" x14ac:dyDescent="0.2">
      <c r="A846" s="2"/>
      <c r="B846" s="2"/>
      <c r="C846" s="2"/>
      <c r="D846" s="2"/>
      <c r="E846" s="2"/>
      <c r="K846" s="2"/>
      <c r="L846" s="2"/>
      <c r="M846" s="2"/>
      <c r="N846" s="2"/>
    </row>
    <row r="847" spans="1:14" x14ac:dyDescent="0.2">
      <c r="A847" s="2"/>
      <c r="B847" s="2"/>
      <c r="C847" s="2"/>
      <c r="D847" s="2"/>
      <c r="E847" s="2"/>
      <c r="K847" s="2"/>
      <c r="L847" s="2"/>
      <c r="M847" s="2"/>
      <c r="N847" s="2"/>
    </row>
    <row r="848" spans="1:14" x14ac:dyDescent="0.2">
      <c r="A848" s="2"/>
      <c r="B848" s="2"/>
      <c r="C848" s="2"/>
      <c r="D848" s="2"/>
      <c r="E848" s="2"/>
      <c r="K848" s="2"/>
      <c r="L848" s="2"/>
      <c r="M848" s="2"/>
      <c r="N848" s="2"/>
    </row>
    <row r="849" spans="1:14" x14ac:dyDescent="0.2">
      <c r="A849" s="2"/>
      <c r="B849" s="2"/>
      <c r="C849" s="2"/>
      <c r="D849" s="2"/>
      <c r="E849" s="2"/>
      <c r="K849" s="2"/>
      <c r="L849" s="2"/>
      <c r="M849" s="2"/>
      <c r="N849" s="2"/>
    </row>
    <row r="850" spans="1:14" x14ac:dyDescent="0.2">
      <c r="A850" s="2"/>
      <c r="B850" s="2"/>
      <c r="C850" s="2"/>
      <c r="D850" s="2"/>
      <c r="E850" s="2"/>
      <c r="K850" s="2"/>
      <c r="L850" s="2"/>
      <c r="M850" s="2"/>
      <c r="N850" s="2"/>
    </row>
    <row r="851" spans="1:14" x14ac:dyDescent="0.2">
      <c r="A851" s="2"/>
      <c r="B851" s="2"/>
      <c r="C851" s="2"/>
      <c r="D851" s="2"/>
      <c r="E851" s="2"/>
      <c r="K851" s="2"/>
      <c r="L851" s="2"/>
      <c r="M851" s="2"/>
      <c r="N851" s="2"/>
    </row>
    <row r="852" spans="1:14" x14ac:dyDescent="0.2">
      <c r="A852" s="2"/>
      <c r="B852" s="2"/>
      <c r="C852" s="2"/>
      <c r="D852" s="2"/>
      <c r="E852" s="2"/>
      <c r="K852" s="2"/>
      <c r="L852" s="2"/>
      <c r="M852" s="2"/>
      <c r="N852" s="2"/>
    </row>
    <row r="853" spans="1:14" x14ac:dyDescent="0.2">
      <c r="A853" s="2"/>
      <c r="B853" s="2"/>
      <c r="C853" s="2"/>
      <c r="D853" s="2"/>
      <c r="E853" s="2"/>
      <c r="K853" s="2"/>
      <c r="L853" s="2"/>
      <c r="M853" s="2"/>
      <c r="N853" s="2"/>
    </row>
    <row r="854" spans="1:14" x14ac:dyDescent="0.2">
      <c r="A854" s="2"/>
      <c r="B854" s="2"/>
      <c r="C854" s="2"/>
      <c r="D854" s="2"/>
      <c r="E854" s="2"/>
      <c r="K854" s="2"/>
      <c r="L854" s="2"/>
      <c r="M854" s="2"/>
      <c r="N854" s="2"/>
    </row>
    <row r="855" spans="1:14" x14ac:dyDescent="0.2">
      <c r="A855" s="2"/>
      <c r="B855" s="2"/>
      <c r="C855" s="2"/>
      <c r="D855" s="2"/>
      <c r="E855" s="2"/>
      <c r="K855" s="2"/>
      <c r="L855" s="2"/>
      <c r="M855" s="2"/>
      <c r="N855" s="2"/>
    </row>
    <row r="856" spans="1:14" x14ac:dyDescent="0.2">
      <c r="A856" s="2"/>
      <c r="B856" s="2"/>
      <c r="C856" s="2"/>
      <c r="D856" s="2"/>
      <c r="E856" s="2"/>
      <c r="K856" s="2"/>
      <c r="L856" s="2"/>
      <c r="M856" s="2"/>
      <c r="N856" s="2"/>
    </row>
    <row r="857" spans="1:14" x14ac:dyDescent="0.2">
      <c r="A857" s="2"/>
      <c r="B857" s="2"/>
      <c r="C857" s="2"/>
      <c r="D857" s="2"/>
      <c r="E857" s="2"/>
      <c r="K857" s="2"/>
      <c r="L857" s="2"/>
      <c r="M857" s="2"/>
      <c r="N857" s="2"/>
    </row>
    <row r="858" spans="1:14" x14ac:dyDescent="0.2">
      <c r="A858" s="2"/>
      <c r="B858" s="2"/>
      <c r="C858" s="2"/>
      <c r="D858" s="2"/>
      <c r="E858" s="2"/>
      <c r="K858" s="2"/>
      <c r="L858" s="2"/>
      <c r="M858" s="2"/>
      <c r="N858" s="2"/>
    </row>
    <row r="859" spans="1:14" x14ac:dyDescent="0.2">
      <c r="A859" s="2"/>
      <c r="B859" s="2"/>
      <c r="C859" s="2"/>
      <c r="D859" s="2"/>
      <c r="E859" s="2"/>
      <c r="K859" s="2"/>
      <c r="L859" s="2"/>
      <c r="M859" s="2"/>
      <c r="N859" s="2"/>
    </row>
    <row r="860" spans="1:14" x14ac:dyDescent="0.2">
      <c r="A860" s="2"/>
      <c r="B860" s="2"/>
      <c r="C860" s="2"/>
      <c r="D860" s="2"/>
      <c r="E860" s="2"/>
      <c r="K860" s="2"/>
      <c r="L860" s="2"/>
      <c r="M860" s="2"/>
      <c r="N860" s="2"/>
    </row>
    <row r="861" spans="1:14" x14ac:dyDescent="0.2">
      <c r="A861" s="2"/>
      <c r="B861" s="2"/>
      <c r="C861" s="2"/>
      <c r="D861" s="2"/>
      <c r="E861" s="2"/>
      <c r="K861" s="2"/>
      <c r="L861" s="2"/>
      <c r="M861" s="2"/>
      <c r="N861" s="2"/>
    </row>
    <row r="862" spans="1:14" x14ac:dyDescent="0.2">
      <c r="A862" s="2"/>
      <c r="B862" s="2"/>
      <c r="C862" s="2"/>
      <c r="D862" s="2"/>
      <c r="E862" s="2"/>
      <c r="K862" s="2"/>
      <c r="L862" s="2"/>
      <c r="M862" s="2"/>
      <c r="N862" s="2"/>
    </row>
    <row r="863" spans="1:14" x14ac:dyDescent="0.2">
      <c r="A863" s="2"/>
      <c r="B863" s="2"/>
      <c r="C863" s="2"/>
      <c r="D863" s="2"/>
      <c r="E863" s="2"/>
      <c r="K863" s="2"/>
      <c r="L863" s="2"/>
      <c r="M863" s="2"/>
      <c r="N863" s="2"/>
    </row>
    <row r="864" spans="1:14" x14ac:dyDescent="0.2">
      <c r="A864" s="2"/>
      <c r="B864" s="2"/>
      <c r="C864" s="2"/>
      <c r="D864" s="2"/>
      <c r="E864" s="2"/>
      <c r="K864" s="2"/>
      <c r="L864" s="2"/>
      <c r="M864" s="2"/>
      <c r="N864" s="2"/>
    </row>
    <row r="865" spans="1:14" x14ac:dyDescent="0.2">
      <c r="A865" s="2"/>
      <c r="B865" s="2"/>
      <c r="C865" s="2"/>
      <c r="D865" s="2"/>
      <c r="E865" s="2"/>
      <c r="K865" s="2"/>
      <c r="L865" s="2"/>
      <c r="M865" s="2"/>
      <c r="N865" s="2"/>
    </row>
    <row r="866" spans="1:14" x14ac:dyDescent="0.2">
      <c r="A866" s="2"/>
      <c r="B866" s="2"/>
      <c r="C866" s="2"/>
      <c r="D866" s="2"/>
      <c r="E866" s="2"/>
      <c r="K866" s="2"/>
      <c r="L866" s="2"/>
      <c r="M866" s="2"/>
      <c r="N866" s="2"/>
    </row>
    <row r="867" spans="1:14" x14ac:dyDescent="0.2">
      <c r="A867" s="2"/>
      <c r="B867" s="2"/>
      <c r="C867" s="2"/>
      <c r="D867" s="2"/>
      <c r="E867" s="2"/>
      <c r="K867" s="2"/>
      <c r="L867" s="2"/>
      <c r="M867" s="2"/>
      <c r="N867" s="2"/>
    </row>
    <row r="868" spans="1:14" x14ac:dyDescent="0.2">
      <c r="A868" s="2"/>
      <c r="B868" s="2"/>
      <c r="C868" s="2"/>
      <c r="D868" s="2"/>
      <c r="E868" s="2"/>
      <c r="K868" s="2"/>
      <c r="L868" s="2"/>
      <c r="M868" s="2"/>
      <c r="N868" s="2"/>
    </row>
    <row r="869" spans="1:14" x14ac:dyDescent="0.2">
      <c r="A869" s="2"/>
      <c r="B869" s="2"/>
      <c r="C869" s="2"/>
      <c r="D869" s="2"/>
      <c r="E869" s="2"/>
      <c r="K869" s="2"/>
      <c r="L869" s="2"/>
      <c r="M869" s="2"/>
      <c r="N869" s="2"/>
    </row>
    <row r="870" spans="1:14" x14ac:dyDescent="0.2">
      <c r="A870" s="2"/>
      <c r="B870" s="2"/>
      <c r="C870" s="2"/>
      <c r="D870" s="2"/>
      <c r="E870" s="2"/>
      <c r="K870" s="2"/>
      <c r="L870" s="2"/>
      <c r="M870" s="2"/>
      <c r="N870" s="2"/>
    </row>
    <row r="871" spans="1:14" x14ac:dyDescent="0.2">
      <c r="A871" s="2"/>
      <c r="B871" s="2"/>
      <c r="C871" s="2"/>
      <c r="D871" s="2"/>
      <c r="E871" s="2"/>
      <c r="K871" s="2"/>
      <c r="L871" s="2"/>
      <c r="M871" s="2"/>
      <c r="N871" s="2"/>
    </row>
    <row r="872" spans="1:14" x14ac:dyDescent="0.2">
      <c r="A872" s="2"/>
      <c r="B872" s="2"/>
      <c r="C872" s="2"/>
      <c r="D872" s="2"/>
      <c r="E872" s="2"/>
      <c r="K872" s="2"/>
      <c r="L872" s="2"/>
      <c r="M872" s="2"/>
      <c r="N872" s="2"/>
    </row>
    <row r="873" spans="1:14" x14ac:dyDescent="0.2">
      <c r="A873" s="2"/>
      <c r="B873" s="2"/>
      <c r="C873" s="2"/>
      <c r="D873" s="2"/>
      <c r="E873" s="2"/>
      <c r="K873" s="2"/>
      <c r="L873" s="2"/>
      <c r="M873" s="2"/>
      <c r="N873" s="2"/>
    </row>
    <row r="874" spans="1:14" x14ac:dyDescent="0.2">
      <c r="A874" s="2"/>
      <c r="B874" s="2"/>
      <c r="C874" s="2"/>
      <c r="D874" s="2"/>
      <c r="E874" s="2"/>
      <c r="K874" s="2"/>
      <c r="L874" s="2"/>
      <c r="M874" s="2"/>
      <c r="N874" s="2"/>
    </row>
    <row r="875" spans="1:14" x14ac:dyDescent="0.2">
      <c r="A875" s="2"/>
      <c r="B875" s="2"/>
      <c r="C875" s="2"/>
      <c r="D875" s="2"/>
      <c r="E875" s="2"/>
      <c r="K875" s="2"/>
      <c r="L875" s="2"/>
      <c r="M875" s="2"/>
      <c r="N875" s="2"/>
    </row>
    <row r="876" spans="1:14" x14ac:dyDescent="0.2">
      <c r="A876" s="2"/>
      <c r="B876" s="2"/>
      <c r="C876" s="2"/>
      <c r="D876" s="2"/>
      <c r="E876" s="2"/>
      <c r="K876" s="2"/>
      <c r="L876" s="2"/>
      <c r="M876" s="2"/>
      <c r="N876" s="2"/>
    </row>
    <row r="877" spans="1:14" x14ac:dyDescent="0.2">
      <c r="A877" s="2"/>
      <c r="B877" s="2"/>
      <c r="C877" s="2"/>
      <c r="D877" s="2"/>
      <c r="E877" s="2"/>
      <c r="K877" s="2"/>
      <c r="L877" s="2"/>
      <c r="M877" s="2"/>
      <c r="N877" s="2"/>
    </row>
    <row r="878" spans="1:14" x14ac:dyDescent="0.2">
      <c r="A878" s="2"/>
      <c r="B878" s="2"/>
      <c r="C878" s="2"/>
      <c r="D878" s="2"/>
      <c r="E878" s="2"/>
      <c r="K878" s="2"/>
      <c r="L878" s="2"/>
      <c r="M878" s="2"/>
      <c r="N878" s="2"/>
    </row>
    <row r="879" spans="1:14" x14ac:dyDescent="0.2">
      <c r="A879" s="2"/>
      <c r="B879" s="2"/>
      <c r="C879" s="2"/>
      <c r="D879" s="2"/>
      <c r="E879" s="2"/>
      <c r="K879" s="2"/>
      <c r="L879" s="2"/>
      <c r="M879" s="2"/>
      <c r="N879" s="2"/>
    </row>
    <row r="880" spans="1:14" x14ac:dyDescent="0.2">
      <c r="A880" s="2"/>
      <c r="B880" s="2"/>
      <c r="C880" s="2"/>
      <c r="D880" s="2"/>
      <c r="E880" s="2"/>
      <c r="K880" s="2"/>
      <c r="L880" s="2"/>
      <c r="M880" s="2"/>
      <c r="N880" s="2"/>
    </row>
    <row r="881" spans="1:14" x14ac:dyDescent="0.2">
      <c r="A881" s="2"/>
      <c r="B881" s="2"/>
      <c r="C881" s="2"/>
      <c r="D881" s="2"/>
      <c r="E881" s="2"/>
      <c r="K881" s="2"/>
      <c r="L881" s="2"/>
      <c r="M881" s="2"/>
      <c r="N881" s="2"/>
    </row>
    <row r="882" spans="1:14" x14ac:dyDescent="0.2">
      <c r="A882" s="2"/>
      <c r="B882" s="2"/>
      <c r="C882" s="2"/>
      <c r="D882" s="2"/>
      <c r="E882" s="2"/>
      <c r="K882" s="2"/>
      <c r="L882" s="2"/>
      <c r="M882" s="2"/>
      <c r="N882" s="2"/>
    </row>
    <row r="883" spans="1:14" x14ac:dyDescent="0.2">
      <c r="A883" s="2"/>
      <c r="B883" s="2"/>
      <c r="C883" s="2"/>
      <c r="D883" s="2"/>
      <c r="E883" s="2"/>
      <c r="K883" s="2"/>
      <c r="L883" s="2"/>
      <c r="M883" s="2"/>
      <c r="N883" s="2"/>
    </row>
    <row r="884" spans="1:14" x14ac:dyDescent="0.2">
      <c r="A884" s="2"/>
      <c r="B884" s="2"/>
      <c r="C884" s="2"/>
      <c r="D884" s="2"/>
      <c r="E884" s="2"/>
      <c r="K884" s="2"/>
      <c r="L884" s="2"/>
      <c r="M884" s="2"/>
      <c r="N884" s="2"/>
    </row>
    <row r="885" spans="1:14" x14ac:dyDescent="0.2">
      <c r="A885" s="2"/>
      <c r="C885" s="2"/>
      <c r="D885" s="2"/>
      <c r="E885" s="2"/>
      <c r="L885" s="2"/>
      <c r="M885" s="2"/>
      <c r="N885" s="2"/>
    </row>
  </sheetData>
  <phoneticPr fontId="15" type="noConversion"/>
  <pageMargins left="0.75" right="0.75" top="1" bottom="1" header="0.5" footer="0.5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7"/>
  <dimension ref="A1:BM13"/>
  <sheetViews>
    <sheetView showGridLines="0" zoomScale="70" zoomScaleNormal="70" workbookViewId="0">
      <selection activeCell="E31" sqref="E31"/>
    </sheetView>
  </sheetViews>
  <sheetFormatPr defaultRowHeight="12.75" x14ac:dyDescent="0.2"/>
  <cols>
    <col min="1" max="1" width="12.5703125" style="17" customWidth="1"/>
    <col min="2" max="2" width="21.42578125" style="17" bestFit="1" customWidth="1"/>
    <col min="3" max="6" width="12.5703125" style="17" customWidth="1"/>
    <col min="7" max="10" width="12.5703125" style="4" customWidth="1"/>
    <col min="11" max="13" width="12.5703125" customWidth="1"/>
    <col min="15" max="15" width="21.42578125" style="17" bestFit="1" customWidth="1"/>
    <col min="16" max="19" width="12.5703125" style="17" customWidth="1"/>
    <col min="20" max="23" width="12.5703125" style="4" customWidth="1"/>
    <col min="24" max="26" width="12.5703125" customWidth="1"/>
    <col min="28" max="28" width="17.42578125" style="88" hidden="1" customWidth="1"/>
    <col min="29" max="34" width="0" style="88" hidden="1" customWidth="1"/>
    <col min="35" max="35" width="10" style="88" hidden="1" customWidth="1"/>
    <col min="36" max="36" width="10.5703125" style="88" hidden="1" customWidth="1"/>
    <col min="37" max="37" width="10.42578125" style="88" hidden="1" customWidth="1"/>
    <col min="38" max="52" width="10.5703125" style="88" hidden="1" customWidth="1"/>
    <col min="53" max="53" width="10.5703125" style="88" customWidth="1"/>
  </cols>
  <sheetData>
    <row r="1" spans="1:65" ht="18.75" x14ac:dyDescent="0.3">
      <c r="A1" s="1" t="s">
        <v>62</v>
      </c>
      <c r="B1" s="2"/>
      <c r="C1" s="3"/>
      <c r="D1" s="3" t="s">
        <v>65</v>
      </c>
      <c r="E1" s="3"/>
      <c r="F1" s="3"/>
      <c r="O1" s="2"/>
      <c r="P1" s="3" t="s">
        <v>66</v>
      </c>
      <c r="Q1" s="3"/>
      <c r="R1" s="3"/>
      <c r="S1" s="3"/>
      <c r="AC1" s="88" t="s">
        <v>66</v>
      </c>
    </row>
    <row r="2" spans="1:65" x14ac:dyDescent="0.2">
      <c r="A2" s="6" t="s">
        <v>63</v>
      </c>
      <c r="B2" s="6" t="s">
        <v>64</v>
      </c>
      <c r="C2" s="2"/>
      <c r="D2" s="2"/>
      <c r="E2" s="7"/>
      <c r="F2" s="7"/>
      <c r="O2" s="6" t="s">
        <v>64</v>
      </c>
      <c r="P2" s="2"/>
      <c r="Q2" s="2"/>
      <c r="R2" s="7"/>
      <c r="S2" s="7"/>
      <c r="AB2" s="162" t="s">
        <v>64</v>
      </c>
      <c r="AO2" s="162" t="s">
        <v>64</v>
      </c>
    </row>
    <row r="3" spans="1:65" x14ac:dyDescent="0.2">
      <c r="A3" s="6" t="s">
        <v>67</v>
      </c>
      <c r="B3" s="6" t="s">
        <v>129</v>
      </c>
      <c r="C3" s="2"/>
      <c r="D3" s="2"/>
      <c r="E3" s="2"/>
      <c r="F3" s="2"/>
      <c r="O3" s="6" t="s">
        <v>129</v>
      </c>
      <c r="P3" s="2"/>
      <c r="Q3" s="2"/>
      <c r="R3" s="2"/>
      <c r="S3" s="2"/>
      <c r="AB3" s="162" t="s">
        <v>129</v>
      </c>
      <c r="AO3" s="162" t="s">
        <v>129</v>
      </c>
    </row>
    <row r="4" spans="1:65" x14ac:dyDescent="0.2">
      <c r="A4" s="6" t="s">
        <v>70</v>
      </c>
      <c r="B4" s="182">
        <v>45648</v>
      </c>
      <c r="C4" s="2"/>
      <c r="D4" s="2"/>
      <c r="E4" s="2"/>
      <c r="F4" s="2"/>
      <c r="O4" s="182">
        <v>45284</v>
      </c>
      <c r="P4" s="2"/>
      <c r="Q4" s="2"/>
      <c r="R4" s="2"/>
      <c r="S4" s="2"/>
      <c r="AB4" s="89">
        <v>43094</v>
      </c>
      <c r="AC4" s="90"/>
      <c r="AD4" s="90"/>
      <c r="AE4" s="90"/>
      <c r="AF4" s="91"/>
      <c r="AG4" s="91"/>
      <c r="AH4" s="91"/>
      <c r="AI4" s="91"/>
      <c r="AO4" s="89">
        <v>42370</v>
      </c>
      <c r="AP4" s="90"/>
      <c r="AQ4" s="90"/>
      <c r="AR4" s="90"/>
      <c r="AS4" s="91"/>
      <c r="AT4" s="91"/>
      <c r="AU4" s="91"/>
      <c r="AV4" s="91"/>
    </row>
    <row r="5" spans="1:65" x14ac:dyDescent="0.2">
      <c r="A5" s="6" t="s">
        <v>71</v>
      </c>
      <c r="B5" s="157" t="s">
        <v>72</v>
      </c>
      <c r="C5" s="2"/>
      <c r="D5" s="2"/>
      <c r="E5" s="2"/>
      <c r="F5" s="2"/>
      <c r="O5" s="157" t="s">
        <v>72</v>
      </c>
      <c r="P5" s="2"/>
      <c r="Q5" s="2"/>
      <c r="R5" s="2"/>
      <c r="S5" s="2"/>
      <c r="AB5" s="160" t="s">
        <v>72</v>
      </c>
      <c r="AC5" s="90"/>
      <c r="AD5" s="90"/>
      <c r="AE5" s="90"/>
      <c r="AF5" s="91"/>
      <c r="AG5" s="91"/>
      <c r="AH5" s="91"/>
      <c r="AI5" s="91"/>
      <c r="AO5" s="160" t="s">
        <v>72</v>
      </c>
      <c r="AP5" s="90"/>
      <c r="AQ5" s="90"/>
      <c r="AR5" s="90"/>
      <c r="AS5" s="91"/>
      <c r="AT5" s="91"/>
      <c r="AU5" s="91"/>
      <c r="AV5" s="91"/>
    </row>
    <row r="6" spans="1:65" x14ac:dyDescent="0.2">
      <c r="A6" s="6"/>
      <c r="B6" s="10"/>
      <c r="C6" s="2"/>
      <c r="D6" s="2"/>
      <c r="E6" s="2"/>
      <c r="F6" s="2"/>
      <c r="O6" s="10"/>
      <c r="P6" s="2"/>
      <c r="Q6" s="2"/>
      <c r="R6" s="2"/>
      <c r="S6" s="2"/>
      <c r="AB6" s="92"/>
      <c r="AC6" s="90"/>
      <c r="AD6" s="90"/>
      <c r="AE6" s="90"/>
      <c r="AF6" s="91"/>
      <c r="AG6" s="91"/>
      <c r="AH6" s="91"/>
      <c r="AI6" s="91"/>
      <c r="AO6" s="92"/>
      <c r="AP6" s="90"/>
      <c r="AQ6" s="90"/>
      <c r="AR6" s="90"/>
      <c r="AS6" s="91"/>
      <c r="AT6" s="91"/>
      <c r="AU6" s="91"/>
      <c r="AV6" s="91"/>
    </row>
    <row r="7" spans="1:65" ht="25.5" x14ac:dyDescent="0.2">
      <c r="A7" s="2"/>
      <c r="B7" s="11"/>
      <c r="C7" s="30" t="s">
        <v>77</v>
      </c>
      <c r="D7" s="30" t="s">
        <v>78</v>
      </c>
      <c r="E7" s="30" t="s">
        <v>79</v>
      </c>
      <c r="F7" s="30" t="s">
        <v>80</v>
      </c>
      <c r="G7" s="30" t="s">
        <v>81</v>
      </c>
      <c r="H7" s="30" t="s">
        <v>82</v>
      </c>
      <c r="I7" s="30" t="s">
        <v>83</v>
      </c>
      <c r="J7" s="30" t="s">
        <v>84</v>
      </c>
      <c r="K7" s="30" t="s">
        <v>85</v>
      </c>
      <c r="L7" s="30" t="s">
        <v>86</v>
      </c>
      <c r="M7" s="30" t="s">
        <v>87</v>
      </c>
      <c r="O7" s="11"/>
      <c r="P7" s="30" t="s">
        <v>77</v>
      </c>
      <c r="Q7" s="30" t="s">
        <v>78</v>
      </c>
      <c r="R7" s="30" t="s">
        <v>79</v>
      </c>
      <c r="S7" s="30" t="s">
        <v>80</v>
      </c>
      <c r="T7" s="30" t="s">
        <v>81</v>
      </c>
      <c r="U7" s="30" t="s">
        <v>82</v>
      </c>
      <c r="V7" s="30" t="s">
        <v>83</v>
      </c>
      <c r="W7" s="30" t="s">
        <v>84</v>
      </c>
      <c r="X7" s="30" t="s">
        <v>85</v>
      </c>
      <c r="Y7" s="30" t="s">
        <v>86</v>
      </c>
      <c r="Z7" s="30" t="s">
        <v>87</v>
      </c>
      <c r="AB7" s="93"/>
      <c r="AC7" s="94" t="s">
        <v>77</v>
      </c>
      <c r="AD7" s="94" t="s">
        <v>78</v>
      </c>
      <c r="AE7" s="94" t="s">
        <v>79</v>
      </c>
      <c r="AF7" s="94" t="s">
        <v>80</v>
      </c>
      <c r="AG7" s="94" t="s">
        <v>81</v>
      </c>
      <c r="AH7" s="94" t="s">
        <v>82</v>
      </c>
      <c r="AI7" s="94" t="s">
        <v>83</v>
      </c>
      <c r="AJ7" s="94" t="s">
        <v>84</v>
      </c>
      <c r="AK7" s="94" t="s">
        <v>85</v>
      </c>
      <c r="AL7" s="94" t="s">
        <v>86</v>
      </c>
      <c r="AM7" s="94" t="s">
        <v>87</v>
      </c>
      <c r="AN7" s="187"/>
      <c r="AO7" s="93"/>
      <c r="AP7" s="94" t="s">
        <v>77</v>
      </c>
      <c r="AQ7" s="94" t="s">
        <v>78</v>
      </c>
      <c r="AR7" s="94" t="s">
        <v>79</v>
      </c>
      <c r="AS7" s="94" t="s">
        <v>80</v>
      </c>
      <c r="AT7" s="94" t="s">
        <v>81</v>
      </c>
      <c r="AU7" s="94" t="s">
        <v>82</v>
      </c>
      <c r="AV7" s="94" t="s">
        <v>83</v>
      </c>
      <c r="AW7" s="94" t="s">
        <v>84</v>
      </c>
      <c r="AX7" s="94" t="s">
        <v>85</v>
      </c>
      <c r="AY7" s="94" t="s">
        <v>86</v>
      </c>
      <c r="AZ7" s="94" t="s">
        <v>87</v>
      </c>
      <c r="BA7" s="187"/>
      <c r="BC7" s="245" t="s">
        <v>88</v>
      </c>
    </row>
    <row r="8" spans="1:65" ht="15" x14ac:dyDescent="0.2">
      <c r="A8" s="13" t="s">
        <v>61</v>
      </c>
      <c r="B8" s="11" t="s">
        <v>130</v>
      </c>
      <c r="C8" s="163">
        <v>4174.8</v>
      </c>
      <c r="D8" s="163">
        <v>5616.1</v>
      </c>
      <c r="E8" s="163">
        <v>6870</v>
      </c>
      <c r="F8" s="164">
        <v>7643.15</v>
      </c>
      <c r="G8" s="163">
        <v>6942.4</v>
      </c>
      <c r="H8" s="163">
        <v>7308.05</v>
      </c>
      <c r="I8" s="163">
        <v>7947.75</v>
      </c>
      <c r="J8" s="163">
        <v>9062.4500000000007</v>
      </c>
      <c r="K8" s="163">
        <v>10236.799999999999</v>
      </c>
      <c r="L8" s="163">
        <v>11201</v>
      </c>
      <c r="M8" s="164">
        <v>12998</v>
      </c>
      <c r="O8" s="11" t="s">
        <v>130</v>
      </c>
      <c r="P8" s="163">
        <v>3941.25</v>
      </c>
      <c r="Q8" s="163">
        <v>5301.6</v>
      </c>
      <c r="R8" s="163">
        <v>6485.15</v>
      </c>
      <c r="S8" s="164">
        <v>7215.05</v>
      </c>
      <c r="T8" s="163">
        <v>6553.3</v>
      </c>
      <c r="U8" s="163">
        <v>6898.4</v>
      </c>
      <c r="V8" s="163">
        <v>7502.6</v>
      </c>
      <c r="W8" s="163">
        <v>8554.7999999999993</v>
      </c>
      <c r="X8" s="163">
        <v>9663.1</v>
      </c>
      <c r="Y8" s="163">
        <v>10573.35</v>
      </c>
      <c r="Z8" s="164">
        <v>12269.55</v>
      </c>
      <c r="AB8" s="93" t="s">
        <v>130</v>
      </c>
      <c r="AC8" s="95">
        <v>2550.35</v>
      </c>
      <c r="AD8" s="95">
        <v>3430.75</v>
      </c>
      <c r="AE8" s="95">
        <v>4196.8500000000004</v>
      </c>
      <c r="AF8" s="95">
        <v>4669</v>
      </c>
      <c r="AG8" s="95">
        <v>4220.95</v>
      </c>
      <c r="AH8" s="95">
        <v>4392.8</v>
      </c>
      <c r="AI8" s="95">
        <v>4832.3</v>
      </c>
      <c r="AJ8" s="95">
        <v>5510.35</v>
      </c>
      <c r="AK8" s="95">
        <v>6223.9</v>
      </c>
      <c r="AL8" s="95">
        <v>6810.35</v>
      </c>
      <c r="AM8" s="95">
        <v>7903.05</v>
      </c>
      <c r="AN8" s="95"/>
      <c r="AO8" s="93" t="s">
        <v>130</v>
      </c>
      <c r="AP8" s="95">
        <v>2452.35</v>
      </c>
      <c r="AQ8" s="95">
        <v>3298.7</v>
      </c>
      <c r="AR8" s="95">
        <v>4034.95</v>
      </c>
      <c r="AS8" s="95">
        <v>4489.3500000000004</v>
      </c>
      <c r="AT8" s="95">
        <v>4058.4</v>
      </c>
      <c r="AU8" s="95">
        <v>4223.8</v>
      </c>
      <c r="AV8" s="95">
        <v>4646.25</v>
      </c>
      <c r="AW8" s="95">
        <v>5298.05</v>
      </c>
      <c r="AX8" s="95">
        <v>5984.6</v>
      </c>
      <c r="AY8" s="95">
        <v>6548.35</v>
      </c>
      <c r="AZ8" s="95">
        <v>7599.15</v>
      </c>
      <c r="BA8" s="95"/>
      <c r="BC8" s="96">
        <f>C8/P8-1</f>
        <v>5.9257849666983775E-2</v>
      </c>
      <c r="BD8" s="96">
        <f t="shared" ref="BD8:BM8" si="0">D8/Q8-1</f>
        <v>5.9321714199486841E-2</v>
      </c>
      <c r="BE8" s="96">
        <f t="shared" si="0"/>
        <v>5.9343268852686482E-2</v>
      </c>
      <c r="BF8" s="96">
        <f t="shared" si="0"/>
        <v>5.9334308147552584E-2</v>
      </c>
      <c r="BG8" s="96">
        <f t="shared" si="0"/>
        <v>5.9374666198708903E-2</v>
      </c>
      <c r="BH8" s="96">
        <f t="shared" si="0"/>
        <v>5.9383335266148807E-2</v>
      </c>
      <c r="BI8" s="96">
        <f t="shared" si="0"/>
        <v>5.9332764641590874E-2</v>
      </c>
      <c r="BJ8" s="96">
        <f t="shared" si="0"/>
        <v>5.9340954785617628E-2</v>
      </c>
      <c r="BK8" s="96">
        <f t="shared" si="0"/>
        <v>5.9370181411762202E-2</v>
      </c>
      <c r="BL8" s="96">
        <f t="shared" si="0"/>
        <v>5.9361507942137459E-2</v>
      </c>
      <c r="BM8" s="96">
        <f t="shared" si="0"/>
        <v>5.9370555562347604E-2</v>
      </c>
    </row>
    <row r="9" spans="1:65" ht="15.75" x14ac:dyDescent="0.25">
      <c r="A9" s="14"/>
      <c r="B9" s="11" t="s">
        <v>131</v>
      </c>
      <c r="C9" s="163">
        <v>58.8</v>
      </c>
      <c r="D9" s="163">
        <v>79.099999999999994</v>
      </c>
      <c r="E9" s="163">
        <v>96.76</v>
      </c>
      <c r="F9" s="165">
        <v>107.65</v>
      </c>
      <c r="G9" s="163">
        <v>97.78</v>
      </c>
      <c r="H9" s="163">
        <v>102.93</v>
      </c>
      <c r="I9" s="163">
        <v>111.94</v>
      </c>
      <c r="J9" s="163">
        <v>127.64</v>
      </c>
      <c r="K9" s="163">
        <v>144.18</v>
      </c>
      <c r="L9" s="163">
        <v>157.76</v>
      </c>
      <c r="M9" s="165">
        <v>183.07</v>
      </c>
      <c r="O9" s="11" t="s">
        <v>131</v>
      </c>
      <c r="P9" s="163">
        <v>55.51</v>
      </c>
      <c r="Q9" s="163">
        <v>74.67</v>
      </c>
      <c r="R9" s="163">
        <v>91.34</v>
      </c>
      <c r="S9" s="165">
        <v>101.62</v>
      </c>
      <c r="T9" s="163">
        <v>92.3</v>
      </c>
      <c r="U9" s="163">
        <v>97.16</v>
      </c>
      <c r="V9" s="163">
        <v>105.67</v>
      </c>
      <c r="W9" s="163">
        <v>120.49</v>
      </c>
      <c r="X9" s="163">
        <v>136.1</v>
      </c>
      <c r="Y9" s="163">
        <v>148.91999999999999</v>
      </c>
      <c r="Z9" s="165">
        <v>172.81</v>
      </c>
      <c r="AB9" s="93" t="s">
        <v>131</v>
      </c>
      <c r="AC9" s="95">
        <v>35.92</v>
      </c>
      <c r="AD9" s="95">
        <v>48.32</v>
      </c>
      <c r="AE9" s="95">
        <v>59.11</v>
      </c>
      <c r="AF9" s="95">
        <v>65.760000000000005</v>
      </c>
      <c r="AG9" s="95">
        <v>59.45</v>
      </c>
      <c r="AH9" s="95">
        <v>61.87</v>
      </c>
      <c r="AI9" s="95">
        <v>68.06</v>
      </c>
      <c r="AJ9" s="95">
        <v>77.61</v>
      </c>
      <c r="AK9" s="95">
        <v>87.66</v>
      </c>
      <c r="AL9" s="95">
        <v>95.92</v>
      </c>
      <c r="AM9" s="95">
        <v>111.31</v>
      </c>
      <c r="AN9" s="95"/>
      <c r="AO9" s="93" t="s">
        <v>131</v>
      </c>
      <c r="AP9" s="95">
        <v>34.54</v>
      </c>
      <c r="AQ9" s="95">
        <v>46.46</v>
      </c>
      <c r="AR9" s="95">
        <v>56.83</v>
      </c>
      <c r="AS9" s="95">
        <v>63.23</v>
      </c>
      <c r="AT9" s="95">
        <v>57.16</v>
      </c>
      <c r="AU9" s="95">
        <v>59.49</v>
      </c>
      <c r="AV9" s="95">
        <v>65.44</v>
      </c>
      <c r="AW9" s="95">
        <v>74.62</v>
      </c>
      <c r="AX9" s="95">
        <v>84.29</v>
      </c>
      <c r="AY9" s="95">
        <v>92.23</v>
      </c>
      <c r="AZ9" s="95">
        <v>107.03</v>
      </c>
      <c r="BA9" s="95"/>
      <c r="BC9" s="96">
        <f t="shared" ref="BC9:BC13" si="1">C9/P9-1</f>
        <v>5.9268600252206705E-2</v>
      </c>
      <c r="BD9" s="96">
        <f t="shared" ref="BD9:BD13" si="2">D9/Q9-1</f>
        <v>5.9327708584438144E-2</v>
      </c>
      <c r="BE9" s="96">
        <f t="shared" ref="BE9:BE13" si="3">E9/R9-1</f>
        <v>5.93387343989491E-2</v>
      </c>
      <c r="BF9" s="96">
        <f t="shared" ref="BF9:BF13" si="4">F9/S9-1</f>
        <v>5.9338712851800812E-2</v>
      </c>
      <c r="BG9" s="96">
        <f t="shared" ref="BG9:BG13" si="5">G9/T9-1</f>
        <v>5.9371614301191755E-2</v>
      </c>
      <c r="BH9" s="96">
        <f t="shared" ref="BH9:BH13" si="6">H9/U9-1</f>
        <v>5.9386578839028425E-2</v>
      </c>
      <c r="BI9" s="96">
        <f t="shared" ref="BI9:BI13" si="7">I9/V9-1</f>
        <v>5.933566764455378E-2</v>
      </c>
      <c r="BJ9" s="96">
        <f t="shared" ref="BJ9:BJ13" si="8">J9/W9-1</f>
        <v>5.9341024151381871E-2</v>
      </c>
      <c r="BK9" s="96">
        <f t="shared" ref="BK9:BK13" si="9">K9/X9-1</f>
        <v>5.9368111682586377E-2</v>
      </c>
      <c r="BL9" s="96">
        <f t="shared" ref="BL9:BL13" si="10">L9/Y9-1</f>
        <v>5.9360730593607247E-2</v>
      </c>
      <c r="BM9" s="96">
        <f t="shared" ref="BM9:BM13" si="11">M9/Z9-1</f>
        <v>5.9371564145593414E-2</v>
      </c>
    </row>
    <row r="10" spans="1:65" ht="15.75" x14ac:dyDescent="0.25">
      <c r="A10" s="14"/>
      <c r="B10" s="11" t="s">
        <v>132</v>
      </c>
      <c r="C10" s="163">
        <v>56.27</v>
      </c>
      <c r="D10" s="163">
        <v>75.02</v>
      </c>
      <c r="E10" s="163">
        <v>92.68</v>
      </c>
      <c r="F10" s="165">
        <v>102.1</v>
      </c>
      <c r="G10" s="163">
        <v>93.75</v>
      </c>
      <c r="H10" s="163">
        <v>97.16</v>
      </c>
      <c r="I10" s="163">
        <v>105.64</v>
      </c>
      <c r="J10" s="163">
        <v>120.5</v>
      </c>
      <c r="K10" s="163">
        <v>137.44999999999999</v>
      </c>
      <c r="L10" s="163">
        <v>150.43</v>
      </c>
      <c r="M10" s="165">
        <v>172.85</v>
      </c>
      <c r="O10" s="11" t="s">
        <v>132</v>
      </c>
      <c r="P10" s="163">
        <v>53.12</v>
      </c>
      <c r="Q10" s="163">
        <v>70.819999999999993</v>
      </c>
      <c r="R10" s="163">
        <v>87.49</v>
      </c>
      <c r="S10" s="165">
        <v>96.38</v>
      </c>
      <c r="T10" s="163">
        <v>88.5</v>
      </c>
      <c r="U10" s="163">
        <v>91.72</v>
      </c>
      <c r="V10" s="163">
        <v>99.72</v>
      </c>
      <c r="W10" s="163">
        <v>113.75</v>
      </c>
      <c r="X10" s="163">
        <v>129.75</v>
      </c>
      <c r="Y10" s="163">
        <v>142</v>
      </c>
      <c r="Z10" s="165">
        <v>163.16</v>
      </c>
      <c r="AB10" s="93" t="s">
        <v>132</v>
      </c>
      <c r="AC10" s="95">
        <v>35.56</v>
      </c>
      <c r="AD10" s="95">
        <v>47.4</v>
      </c>
      <c r="AE10" s="95">
        <v>58.54</v>
      </c>
      <c r="AF10" s="95">
        <v>64.489999999999995</v>
      </c>
      <c r="AG10" s="95">
        <v>59.23</v>
      </c>
      <c r="AH10" s="95">
        <v>60.69</v>
      </c>
      <c r="AI10" s="95">
        <v>66.73</v>
      </c>
      <c r="AJ10" s="95">
        <v>76.11</v>
      </c>
      <c r="AK10" s="95">
        <v>86.81</v>
      </c>
      <c r="AL10" s="95">
        <v>95.01</v>
      </c>
      <c r="AM10" s="95">
        <v>109.16</v>
      </c>
      <c r="AN10" s="95"/>
      <c r="AO10" s="93" t="s">
        <v>132</v>
      </c>
      <c r="AP10" s="95">
        <v>34.200000000000003</v>
      </c>
      <c r="AQ10" s="95">
        <v>45.58</v>
      </c>
      <c r="AR10" s="95">
        <v>56.29</v>
      </c>
      <c r="AS10" s="95">
        <v>62.01</v>
      </c>
      <c r="AT10" s="95">
        <v>56.96</v>
      </c>
      <c r="AU10" s="95">
        <v>58.36</v>
      </c>
      <c r="AV10" s="95">
        <v>64.17</v>
      </c>
      <c r="AW10" s="95">
        <v>73.19</v>
      </c>
      <c r="AX10" s="95">
        <v>83.48</v>
      </c>
      <c r="AY10" s="95">
        <v>91.36</v>
      </c>
      <c r="AZ10" s="95">
        <v>104.97</v>
      </c>
      <c r="BA10" s="95"/>
      <c r="BC10" s="96">
        <f t="shared" si="1"/>
        <v>5.9299698795180822E-2</v>
      </c>
      <c r="BD10" s="96">
        <f t="shared" si="2"/>
        <v>5.9305280994069509E-2</v>
      </c>
      <c r="BE10" s="96">
        <f t="shared" si="3"/>
        <v>5.9321065264601902E-2</v>
      </c>
      <c r="BF10" s="96">
        <f t="shared" si="4"/>
        <v>5.9348412533720696E-2</v>
      </c>
      <c r="BG10" s="96">
        <f t="shared" si="5"/>
        <v>5.9322033898305149E-2</v>
      </c>
      <c r="BH10" s="96">
        <f t="shared" si="6"/>
        <v>5.9310946358482219E-2</v>
      </c>
      <c r="BI10" s="96">
        <f t="shared" si="7"/>
        <v>5.9366225431207509E-2</v>
      </c>
      <c r="BJ10" s="96">
        <f t="shared" si="8"/>
        <v>5.9340659340659352E-2</v>
      </c>
      <c r="BK10" s="96">
        <f t="shared" si="9"/>
        <v>5.9344894026974959E-2</v>
      </c>
      <c r="BL10" s="96">
        <f t="shared" si="10"/>
        <v>5.9366197183098546E-2</v>
      </c>
      <c r="BM10" s="96">
        <f t="shared" si="11"/>
        <v>5.9389556263790055E-2</v>
      </c>
    </row>
    <row r="11" spans="1:65" ht="15.75" x14ac:dyDescent="0.25">
      <c r="A11" s="14"/>
      <c r="B11" s="11" t="s">
        <v>133</v>
      </c>
      <c r="C11" s="163">
        <v>50.51</v>
      </c>
      <c r="D11" s="163">
        <v>69.75</v>
      </c>
      <c r="E11" s="163">
        <v>80.03</v>
      </c>
      <c r="F11" s="165">
        <v>100.06</v>
      </c>
      <c r="G11" s="163">
        <v>89.63</v>
      </c>
      <c r="H11" s="163">
        <v>85.76</v>
      </c>
      <c r="I11" s="163">
        <v>103.55</v>
      </c>
      <c r="J11" s="163">
        <v>118.09</v>
      </c>
      <c r="K11" s="163">
        <v>124.56</v>
      </c>
      <c r="L11" s="163">
        <v>136.38</v>
      </c>
      <c r="M11" s="165">
        <v>169.37</v>
      </c>
      <c r="O11" s="11" t="s">
        <v>133</v>
      </c>
      <c r="P11" s="163">
        <v>47.68</v>
      </c>
      <c r="Q11" s="163">
        <v>65.84</v>
      </c>
      <c r="R11" s="163">
        <v>75.55</v>
      </c>
      <c r="S11" s="165">
        <v>94.45</v>
      </c>
      <c r="T11" s="163">
        <v>84.61</v>
      </c>
      <c r="U11" s="163">
        <v>80.959999999999994</v>
      </c>
      <c r="V11" s="163">
        <v>97.75</v>
      </c>
      <c r="W11" s="163">
        <v>111.47</v>
      </c>
      <c r="X11" s="163">
        <v>117.58</v>
      </c>
      <c r="Y11" s="163">
        <v>128.74</v>
      </c>
      <c r="Z11" s="165">
        <v>159.88</v>
      </c>
      <c r="AB11" s="93" t="s">
        <v>133</v>
      </c>
      <c r="AC11" s="95">
        <v>31.92</v>
      </c>
      <c r="AD11" s="95">
        <v>44.07</v>
      </c>
      <c r="AE11" s="95">
        <v>50.56</v>
      </c>
      <c r="AF11" s="95">
        <v>63.2</v>
      </c>
      <c r="AG11" s="95">
        <v>56.61</v>
      </c>
      <c r="AH11" s="95">
        <v>53.56</v>
      </c>
      <c r="AI11" s="95">
        <v>65.400000000000006</v>
      </c>
      <c r="AJ11" s="95">
        <v>74.58</v>
      </c>
      <c r="AK11" s="95">
        <v>78.69</v>
      </c>
      <c r="AL11" s="95">
        <v>86.14</v>
      </c>
      <c r="AM11" s="95">
        <v>106.97</v>
      </c>
      <c r="AN11" s="95"/>
      <c r="AO11" s="93" t="s">
        <v>133</v>
      </c>
      <c r="AP11" s="95">
        <v>30.7</v>
      </c>
      <c r="AQ11" s="95">
        <v>42.38</v>
      </c>
      <c r="AR11" s="95">
        <v>48.62</v>
      </c>
      <c r="AS11" s="95">
        <v>60.77</v>
      </c>
      <c r="AT11" s="95">
        <v>54.44</v>
      </c>
      <c r="AU11" s="95">
        <v>51.5</v>
      </c>
      <c r="AV11" s="95">
        <v>62.89</v>
      </c>
      <c r="AW11" s="95">
        <v>71.72</v>
      </c>
      <c r="AX11" s="95">
        <v>75.67</v>
      </c>
      <c r="AY11" s="95">
        <v>82.83</v>
      </c>
      <c r="AZ11" s="95">
        <v>102.86</v>
      </c>
      <c r="BA11" s="95"/>
      <c r="BC11" s="96">
        <f t="shared" si="1"/>
        <v>5.935402684563762E-2</v>
      </c>
      <c r="BD11" s="96">
        <f t="shared" si="2"/>
        <v>5.9386391251518678E-2</v>
      </c>
      <c r="BE11" s="96">
        <f t="shared" si="3"/>
        <v>5.9298477829252239E-2</v>
      </c>
      <c r="BF11" s="96">
        <f t="shared" si="4"/>
        <v>5.9396506087877166E-2</v>
      </c>
      <c r="BG11" s="96">
        <f t="shared" si="5"/>
        <v>5.9331048339439807E-2</v>
      </c>
      <c r="BH11" s="96">
        <f t="shared" si="6"/>
        <v>5.9288537549407216E-2</v>
      </c>
      <c r="BI11" s="96">
        <f t="shared" si="7"/>
        <v>5.9335038363171222E-2</v>
      </c>
      <c r="BJ11" s="96">
        <f t="shared" si="8"/>
        <v>5.9388176190903419E-2</v>
      </c>
      <c r="BK11" s="96">
        <f t="shared" si="9"/>
        <v>5.936383738731088E-2</v>
      </c>
      <c r="BL11" s="96">
        <f t="shared" si="10"/>
        <v>5.9344415100201831E-2</v>
      </c>
      <c r="BM11" s="96">
        <f t="shared" si="11"/>
        <v>5.9357017763322473E-2</v>
      </c>
    </row>
    <row r="12" spans="1:65" ht="15.75" x14ac:dyDescent="0.25">
      <c r="A12" s="14"/>
      <c r="B12" s="11" t="s">
        <v>134</v>
      </c>
      <c r="C12" s="163">
        <v>50.36</v>
      </c>
      <c r="D12" s="163">
        <v>67.34</v>
      </c>
      <c r="E12" s="163">
        <v>73.08</v>
      </c>
      <c r="F12" s="165">
        <v>98.03</v>
      </c>
      <c r="G12" s="163">
        <v>85.39</v>
      </c>
      <c r="H12" s="163">
        <v>83.05</v>
      </c>
      <c r="I12" s="163">
        <v>101.45</v>
      </c>
      <c r="J12" s="163">
        <v>115.7</v>
      </c>
      <c r="K12" s="163">
        <v>122.35</v>
      </c>
      <c r="L12" s="163">
        <v>133.93</v>
      </c>
      <c r="M12" s="165">
        <v>165.99</v>
      </c>
      <c r="O12" s="11" t="s">
        <v>134</v>
      </c>
      <c r="P12" s="163">
        <v>47.54</v>
      </c>
      <c r="Q12" s="163">
        <v>63.57</v>
      </c>
      <c r="R12" s="163">
        <v>68.989999999999995</v>
      </c>
      <c r="S12" s="165">
        <v>92.54</v>
      </c>
      <c r="T12" s="163">
        <v>80.61</v>
      </c>
      <c r="U12" s="163">
        <v>78.400000000000006</v>
      </c>
      <c r="V12" s="163">
        <v>95.77</v>
      </c>
      <c r="W12" s="163">
        <v>109.22</v>
      </c>
      <c r="X12" s="163">
        <v>115.49</v>
      </c>
      <c r="Y12" s="163">
        <v>126.43</v>
      </c>
      <c r="Z12" s="165">
        <v>156.69</v>
      </c>
      <c r="AB12" s="93" t="s">
        <v>134</v>
      </c>
      <c r="AC12" s="95">
        <v>31.82</v>
      </c>
      <c r="AD12" s="95">
        <v>42.55</v>
      </c>
      <c r="AE12" s="95">
        <v>46.17</v>
      </c>
      <c r="AF12" s="95">
        <v>61.92</v>
      </c>
      <c r="AG12" s="95">
        <v>53.94</v>
      </c>
      <c r="AH12" s="95">
        <v>51.88</v>
      </c>
      <c r="AI12" s="95">
        <v>64.09</v>
      </c>
      <c r="AJ12" s="95">
        <v>73.08</v>
      </c>
      <c r="AK12" s="95">
        <v>77.28</v>
      </c>
      <c r="AL12" s="95">
        <v>84.59</v>
      </c>
      <c r="AM12" s="95">
        <v>104.83</v>
      </c>
      <c r="AN12" s="95"/>
      <c r="AO12" s="93" t="s">
        <v>134</v>
      </c>
      <c r="AP12" s="95">
        <v>30.6</v>
      </c>
      <c r="AQ12" s="95">
        <v>40.92</v>
      </c>
      <c r="AR12" s="95">
        <v>44.4</v>
      </c>
      <c r="AS12" s="95">
        <v>59.54</v>
      </c>
      <c r="AT12" s="95">
        <v>51.87</v>
      </c>
      <c r="AU12" s="95">
        <v>49.89</v>
      </c>
      <c r="AV12" s="95">
        <v>61.63</v>
      </c>
      <c r="AW12" s="95">
        <v>70.27</v>
      </c>
      <c r="AX12" s="95">
        <v>74.31</v>
      </c>
      <c r="AY12" s="95">
        <v>81.34</v>
      </c>
      <c r="AZ12" s="95">
        <v>100.8</v>
      </c>
      <c r="BA12" s="95"/>
      <c r="BC12" s="96">
        <f t="shared" si="1"/>
        <v>5.931846865797219E-2</v>
      </c>
      <c r="BD12" s="96">
        <f t="shared" si="2"/>
        <v>5.9304703476482645E-2</v>
      </c>
      <c r="BE12" s="96">
        <f t="shared" si="3"/>
        <v>5.9283954196260424E-2</v>
      </c>
      <c r="BF12" s="96">
        <f t="shared" si="4"/>
        <v>5.9325696995893518E-2</v>
      </c>
      <c r="BG12" s="96">
        <f t="shared" si="5"/>
        <v>5.9297853864284766E-2</v>
      </c>
      <c r="BH12" s="96">
        <f t="shared" si="6"/>
        <v>5.9311224489795755E-2</v>
      </c>
      <c r="BI12" s="96">
        <f t="shared" si="7"/>
        <v>5.9308760572204244E-2</v>
      </c>
      <c r="BJ12" s="96">
        <f t="shared" si="8"/>
        <v>5.9329793078190862E-2</v>
      </c>
      <c r="BK12" s="96">
        <f t="shared" si="9"/>
        <v>5.9399082171616602E-2</v>
      </c>
      <c r="BL12" s="96">
        <f t="shared" si="10"/>
        <v>5.9321363600411292E-2</v>
      </c>
      <c r="BM12" s="96">
        <f t="shared" si="11"/>
        <v>5.9352862339651535E-2</v>
      </c>
    </row>
    <row r="13" spans="1:65" ht="15.75" x14ac:dyDescent="0.25">
      <c r="A13" s="14"/>
      <c r="B13" s="11" t="s">
        <v>135</v>
      </c>
      <c r="C13" s="163">
        <v>47.89</v>
      </c>
      <c r="D13" s="163">
        <v>65.12</v>
      </c>
      <c r="E13" s="163">
        <v>71.67</v>
      </c>
      <c r="F13" s="165">
        <v>96.06</v>
      </c>
      <c r="G13" s="163">
        <v>82.87</v>
      </c>
      <c r="H13" s="163">
        <v>81.040000000000006</v>
      </c>
      <c r="I13" s="163">
        <v>99.43</v>
      </c>
      <c r="J13" s="163">
        <v>113.37</v>
      </c>
      <c r="K13" s="163">
        <v>119.91</v>
      </c>
      <c r="L13" s="163">
        <v>131.25</v>
      </c>
      <c r="M13" s="165">
        <v>162.63</v>
      </c>
      <c r="O13" s="11" t="s">
        <v>135</v>
      </c>
      <c r="P13" s="163">
        <v>45.21</v>
      </c>
      <c r="Q13" s="163">
        <v>61.47</v>
      </c>
      <c r="R13" s="163">
        <v>67.66</v>
      </c>
      <c r="S13" s="165">
        <v>90.68</v>
      </c>
      <c r="T13" s="163">
        <v>78.23</v>
      </c>
      <c r="U13" s="163">
        <v>76.5</v>
      </c>
      <c r="V13" s="163">
        <v>93.86</v>
      </c>
      <c r="W13" s="163">
        <v>107.02</v>
      </c>
      <c r="X13" s="163">
        <v>113.19</v>
      </c>
      <c r="Y13" s="163">
        <v>123.9</v>
      </c>
      <c r="Z13" s="165">
        <v>153.52000000000001</v>
      </c>
      <c r="AB13" s="93" t="s">
        <v>135</v>
      </c>
      <c r="AC13" s="95">
        <v>30.26</v>
      </c>
      <c r="AD13" s="95">
        <v>41.15</v>
      </c>
      <c r="AE13" s="95">
        <v>45.28</v>
      </c>
      <c r="AF13" s="95">
        <v>60.68</v>
      </c>
      <c r="AG13" s="95">
        <v>52.35</v>
      </c>
      <c r="AH13" s="95">
        <v>50.62</v>
      </c>
      <c r="AI13" s="95">
        <v>62.8</v>
      </c>
      <c r="AJ13" s="95">
        <v>71.62</v>
      </c>
      <c r="AK13" s="95">
        <v>75.739999999999995</v>
      </c>
      <c r="AL13" s="95">
        <v>82.9</v>
      </c>
      <c r="AM13" s="95">
        <v>102.72</v>
      </c>
      <c r="AN13" s="95"/>
      <c r="AO13" s="93" t="s">
        <v>135</v>
      </c>
      <c r="AP13" s="95">
        <v>29.1</v>
      </c>
      <c r="AQ13" s="95">
        <v>39.57</v>
      </c>
      <c r="AR13" s="95">
        <v>43.54</v>
      </c>
      <c r="AS13" s="95">
        <v>58.35</v>
      </c>
      <c r="AT13" s="95">
        <v>50.34</v>
      </c>
      <c r="AU13" s="95">
        <v>48.68</v>
      </c>
      <c r="AV13" s="95">
        <v>60.39</v>
      </c>
      <c r="AW13" s="95">
        <v>68.87</v>
      </c>
      <c r="AX13" s="95">
        <v>72.83</v>
      </c>
      <c r="AY13" s="95">
        <v>79.72</v>
      </c>
      <c r="AZ13" s="95">
        <v>98.77</v>
      </c>
      <c r="BA13" s="95"/>
      <c r="BC13" s="96">
        <f t="shared" si="1"/>
        <v>5.9278920592789275E-2</v>
      </c>
      <c r="BD13" s="96">
        <f t="shared" si="2"/>
        <v>5.9378558646494328E-2</v>
      </c>
      <c r="BE13" s="96">
        <f t="shared" si="3"/>
        <v>5.9266922849541936E-2</v>
      </c>
      <c r="BF13" s="96">
        <f t="shared" si="4"/>
        <v>5.9329510366122662E-2</v>
      </c>
      <c r="BG13" s="96">
        <f t="shared" si="5"/>
        <v>5.9312284289914308E-2</v>
      </c>
      <c r="BH13" s="96">
        <f t="shared" si="6"/>
        <v>5.9346405228758226E-2</v>
      </c>
      <c r="BI13" s="96">
        <f t="shared" si="7"/>
        <v>5.934370338802486E-2</v>
      </c>
      <c r="BJ13" s="96">
        <f t="shared" si="8"/>
        <v>5.9334703793683552E-2</v>
      </c>
      <c r="BK13" s="96">
        <f t="shared" si="9"/>
        <v>5.9369202226345008E-2</v>
      </c>
      <c r="BL13" s="96">
        <f t="shared" si="10"/>
        <v>5.9322033898304927E-2</v>
      </c>
      <c r="BM13" s="96">
        <f t="shared" si="11"/>
        <v>5.9340802501302692E-2</v>
      </c>
    </row>
  </sheetData>
  <phoneticPr fontId="15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L13"/>
  <sheetViews>
    <sheetView showGridLines="0" zoomScale="70" zoomScaleNormal="70" workbookViewId="0">
      <selection activeCell="G20" sqref="G20"/>
    </sheetView>
  </sheetViews>
  <sheetFormatPr defaultRowHeight="12.75" x14ac:dyDescent="0.2"/>
  <cols>
    <col min="1" max="1" width="12.5703125" style="17" customWidth="1"/>
    <col min="2" max="2" width="21.42578125" style="17" bestFit="1" customWidth="1"/>
    <col min="3" max="6" width="12.5703125" style="17" customWidth="1"/>
    <col min="7" max="10" width="12.5703125" style="4" customWidth="1"/>
    <col min="11" max="13" width="12.5703125" customWidth="1"/>
    <col min="14" max="14" width="25.5703125" customWidth="1"/>
    <col min="15" max="23" width="12.5703125" customWidth="1"/>
    <col min="24" max="24" width="10.42578125" customWidth="1"/>
    <col min="25" max="26" width="4.5703125" customWidth="1"/>
  </cols>
  <sheetData>
    <row r="1" spans="1:38" ht="18.75" x14ac:dyDescent="0.3">
      <c r="A1" s="1" t="s">
        <v>62</v>
      </c>
      <c r="B1" s="2"/>
      <c r="C1" s="3"/>
      <c r="D1" s="3" t="s">
        <v>65</v>
      </c>
      <c r="E1" s="3"/>
      <c r="F1" s="3"/>
      <c r="Q1" s="73" t="s">
        <v>66</v>
      </c>
    </row>
    <row r="2" spans="1:38" x14ac:dyDescent="0.2">
      <c r="A2" s="6" t="s">
        <v>63</v>
      </c>
      <c r="B2" s="6" t="s">
        <v>64</v>
      </c>
      <c r="C2" s="2"/>
      <c r="D2" s="2"/>
      <c r="E2" s="7"/>
      <c r="F2" s="7"/>
      <c r="N2" s="6" t="s">
        <v>64</v>
      </c>
      <c r="O2" s="2"/>
      <c r="P2" s="2"/>
      <c r="Q2" s="7"/>
      <c r="R2" s="7"/>
      <c r="S2" s="4"/>
      <c r="T2" s="4"/>
      <c r="U2" s="4"/>
      <c r="V2" s="4"/>
    </row>
    <row r="3" spans="1:38" x14ac:dyDescent="0.2">
      <c r="A3" s="6" t="s">
        <v>67</v>
      </c>
      <c r="B3" s="6" t="s">
        <v>136</v>
      </c>
      <c r="C3" s="2"/>
      <c r="D3" s="2"/>
      <c r="E3" s="2"/>
      <c r="F3" s="2"/>
      <c r="N3" s="6" t="s">
        <v>136</v>
      </c>
      <c r="O3" s="2"/>
      <c r="P3" s="2"/>
      <c r="Q3" s="2"/>
      <c r="R3" s="2"/>
      <c r="S3" s="4"/>
      <c r="T3" s="4"/>
      <c r="U3" s="4"/>
      <c r="V3" s="4"/>
    </row>
    <row r="4" spans="1:38" x14ac:dyDescent="0.2">
      <c r="A4" s="6" t="s">
        <v>70</v>
      </c>
      <c r="B4" s="182">
        <v>45648</v>
      </c>
      <c r="C4" s="2"/>
      <c r="D4" s="2"/>
      <c r="E4" s="2"/>
      <c r="F4" s="2"/>
      <c r="N4" s="182">
        <v>45284</v>
      </c>
      <c r="O4" s="2"/>
      <c r="P4" s="2"/>
      <c r="Q4" s="2"/>
      <c r="R4" s="2"/>
      <c r="S4" s="4"/>
      <c r="T4" s="4"/>
      <c r="U4" s="4"/>
      <c r="V4" s="4"/>
    </row>
    <row r="5" spans="1:38" x14ac:dyDescent="0.2">
      <c r="A5" s="6" t="s">
        <v>71</v>
      </c>
      <c r="B5" s="157" t="s">
        <v>72</v>
      </c>
      <c r="C5" s="2"/>
      <c r="D5" s="2"/>
      <c r="E5" s="2"/>
      <c r="F5" s="2"/>
      <c r="N5" s="157" t="s">
        <v>72</v>
      </c>
      <c r="O5" s="2"/>
      <c r="P5" s="2"/>
      <c r="Q5" s="2"/>
      <c r="R5" s="2"/>
      <c r="S5" s="4"/>
      <c r="T5" s="4"/>
      <c r="U5" s="4"/>
      <c r="V5" s="4"/>
    </row>
    <row r="6" spans="1:38" x14ac:dyDescent="0.2">
      <c r="A6" s="6"/>
      <c r="B6" s="10"/>
      <c r="C6" s="2"/>
      <c r="D6" s="2"/>
      <c r="E6" s="2"/>
      <c r="F6" s="2"/>
      <c r="N6" s="10"/>
      <c r="O6" s="2"/>
      <c r="P6" s="2"/>
      <c r="Q6" s="2"/>
      <c r="R6" s="2"/>
      <c r="S6" s="4"/>
      <c r="T6" s="4"/>
      <c r="U6" s="4"/>
      <c r="V6" s="4"/>
    </row>
    <row r="7" spans="1:38" ht="25.5" x14ac:dyDescent="0.2">
      <c r="A7" s="2"/>
      <c r="B7" s="11"/>
      <c r="C7" s="30" t="s">
        <v>77</v>
      </c>
      <c r="D7" s="30" t="s">
        <v>78</v>
      </c>
      <c r="E7" s="30" t="s">
        <v>79</v>
      </c>
      <c r="F7" s="30" t="s">
        <v>81</v>
      </c>
      <c r="G7" s="30" t="s">
        <v>82</v>
      </c>
      <c r="H7" s="30" t="s">
        <v>83</v>
      </c>
      <c r="I7" s="30" t="s">
        <v>84</v>
      </c>
      <c r="J7" s="30" t="s">
        <v>85</v>
      </c>
      <c r="K7" s="30" t="s">
        <v>86</v>
      </c>
      <c r="L7" s="30" t="s">
        <v>87</v>
      </c>
      <c r="N7" s="11"/>
      <c r="O7" s="30" t="s">
        <v>77</v>
      </c>
      <c r="P7" s="30" t="s">
        <v>78</v>
      </c>
      <c r="Q7" s="30" t="s">
        <v>79</v>
      </c>
      <c r="R7" s="30" t="s">
        <v>81</v>
      </c>
      <c r="S7" s="30" t="s">
        <v>82</v>
      </c>
      <c r="T7" s="30" t="s">
        <v>83</v>
      </c>
      <c r="U7" s="30" t="s">
        <v>84</v>
      </c>
      <c r="V7" s="30" t="s">
        <v>85</v>
      </c>
      <c r="W7" s="30" t="s">
        <v>86</v>
      </c>
      <c r="X7" s="30" t="s">
        <v>87</v>
      </c>
      <c r="AB7" s="245" t="s">
        <v>88</v>
      </c>
    </row>
    <row r="8" spans="1:38" ht="15" x14ac:dyDescent="0.2">
      <c r="A8" s="13" t="s">
        <v>61</v>
      </c>
      <c r="B8" s="11" t="s">
        <v>130</v>
      </c>
      <c r="C8" s="163">
        <v>4584.5</v>
      </c>
      <c r="D8" s="163">
        <v>6134.4</v>
      </c>
      <c r="E8" s="163">
        <v>7506.15</v>
      </c>
      <c r="F8" s="163">
        <v>7550.85</v>
      </c>
      <c r="G8" s="163">
        <v>7947.05</v>
      </c>
      <c r="H8" s="163">
        <v>8642.85</v>
      </c>
      <c r="I8" s="163">
        <v>9858.35</v>
      </c>
      <c r="J8" s="163">
        <v>11134.25</v>
      </c>
      <c r="K8" s="163">
        <v>12183.6</v>
      </c>
      <c r="L8" s="163">
        <v>14139.65</v>
      </c>
      <c r="N8" s="11" t="s">
        <v>130</v>
      </c>
      <c r="O8" s="163">
        <v>4327.45</v>
      </c>
      <c r="P8" s="163">
        <v>5790.8</v>
      </c>
      <c r="Q8" s="163">
        <v>7085.8</v>
      </c>
      <c r="R8" s="163">
        <v>7127.7</v>
      </c>
      <c r="S8" s="163">
        <v>7501.9</v>
      </c>
      <c r="T8" s="163">
        <v>8158.65</v>
      </c>
      <c r="U8" s="163">
        <v>9306</v>
      </c>
      <c r="V8" s="163">
        <v>10510.15</v>
      </c>
      <c r="W8" s="163">
        <v>11500.6</v>
      </c>
      <c r="X8" s="163">
        <v>13347.3</v>
      </c>
      <c r="AB8" s="96">
        <f t="shared" ref="AB8:AK13" si="0">C8/O8-1</f>
        <v>5.9399877526025824E-2</v>
      </c>
      <c r="AC8" s="96">
        <f t="shared" si="0"/>
        <v>5.9335497685984562E-2</v>
      </c>
      <c r="AD8" s="96">
        <f t="shared" si="0"/>
        <v>5.9322871094301233E-2</v>
      </c>
      <c r="AE8" s="96">
        <f t="shared" si="0"/>
        <v>5.9366976724609666E-2</v>
      </c>
      <c r="AF8" s="96">
        <f t="shared" si="0"/>
        <v>5.933830096375603E-2</v>
      </c>
      <c r="AG8" s="96">
        <f t="shared" si="0"/>
        <v>5.9348053905977194E-2</v>
      </c>
      <c r="AH8" s="96">
        <f t="shared" si="0"/>
        <v>5.9354180098861065E-2</v>
      </c>
      <c r="AI8" s="96">
        <f t="shared" si="0"/>
        <v>5.9380693900658033E-2</v>
      </c>
      <c r="AJ8" s="96">
        <f t="shared" si="0"/>
        <v>5.9388205832739072E-2</v>
      </c>
      <c r="AK8" s="96">
        <f t="shared" si="0"/>
        <v>5.9364066140717542E-2</v>
      </c>
      <c r="AL8" s="96"/>
    </row>
    <row r="9" spans="1:38" ht="15.75" x14ac:dyDescent="0.25">
      <c r="A9" s="14"/>
      <c r="B9" s="11" t="s">
        <v>131</v>
      </c>
      <c r="C9" s="163">
        <v>64.569999999999993</v>
      </c>
      <c r="D9" s="163">
        <v>86.4</v>
      </c>
      <c r="E9" s="163">
        <v>105.72</v>
      </c>
      <c r="F9" s="163">
        <v>106.35</v>
      </c>
      <c r="G9" s="163">
        <v>111.93</v>
      </c>
      <c r="H9" s="163">
        <v>121.73</v>
      </c>
      <c r="I9" s="163">
        <v>138.85</v>
      </c>
      <c r="J9" s="163">
        <v>156.82</v>
      </c>
      <c r="K9" s="163">
        <v>171.6</v>
      </c>
      <c r="L9" s="163">
        <v>199.15</v>
      </c>
      <c r="N9" s="11" t="s">
        <v>131</v>
      </c>
      <c r="O9" s="163">
        <v>60.95</v>
      </c>
      <c r="P9" s="163">
        <v>81.56</v>
      </c>
      <c r="Q9" s="163">
        <v>99.8</v>
      </c>
      <c r="R9" s="163">
        <v>100.39</v>
      </c>
      <c r="S9" s="163">
        <v>105.66</v>
      </c>
      <c r="T9" s="163">
        <v>114.91</v>
      </c>
      <c r="U9" s="163">
        <v>131.07</v>
      </c>
      <c r="V9" s="163">
        <v>148.03</v>
      </c>
      <c r="W9" s="163">
        <v>161.97999999999999</v>
      </c>
      <c r="X9" s="163">
        <v>187.99</v>
      </c>
      <c r="AB9" s="96">
        <f t="shared" si="0"/>
        <v>5.9392945036915279E-2</v>
      </c>
      <c r="AC9" s="96">
        <f t="shared" si="0"/>
        <v>5.9342815105443814E-2</v>
      </c>
      <c r="AD9" s="96">
        <f t="shared" si="0"/>
        <v>5.9318637274549113E-2</v>
      </c>
      <c r="AE9" s="96">
        <f t="shared" si="0"/>
        <v>5.936846299432208E-2</v>
      </c>
      <c r="AF9" s="96">
        <f t="shared" si="0"/>
        <v>5.9341283361726394E-2</v>
      </c>
      <c r="AG9" s="96">
        <f t="shared" si="0"/>
        <v>5.9350796275345896E-2</v>
      </c>
      <c r="AH9" s="96">
        <f t="shared" si="0"/>
        <v>5.9357595178149092E-2</v>
      </c>
      <c r="AI9" s="96">
        <f t="shared" si="0"/>
        <v>5.9379855434709139E-2</v>
      </c>
      <c r="AJ9" s="96">
        <f t="shared" si="0"/>
        <v>5.9390048154093211E-2</v>
      </c>
      <c r="AK9" s="96">
        <f t="shared" si="0"/>
        <v>5.9364859832969907E-2</v>
      </c>
      <c r="AL9" s="96"/>
    </row>
    <row r="10" spans="1:38" ht="15.75" x14ac:dyDescent="0.25">
      <c r="A10" s="14"/>
      <c r="B10" s="11" t="s">
        <v>132</v>
      </c>
      <c r="C10" s="163">
        <v>64.010000000000005</v>
      </c>
      <c r="D10" s="163">
        <v>84.8</v>
      </c>
      <c r="E10" s="163">
        <v>104.7</v>
      </c>
      <c r="F10" s="163">
        <v>105.95</v>
      </c>
      <c r="G10" s="163">
        <v>109.78</v>
      </c>
      <c r="H10" s="163">
        <v>119.39</v>
      </c>
      <c r="I10" s="163">
        <v>136.16999999999999</v>
      </c>
      <c r="J10" s="163">
        <v>155.33000000000001</v>
      </c>
      <c r="K10" s="163">
        <v>169.98</v>
      </c>
      <c r="L10" s="163">
        <v>195.33</v>
      </c>
      <c r="M10" s="163"/>
      <c r="N10" s="11" t="s">
        <v>132</v>
      </c>
      <c r="O10" s="163">
        <v>60.43</v>
      </c>
      <c r="P10" s="163">
        <v>80.05</v>
      </c>
      <c r="Q10" s="163">
        <v>98.83</v>
      </c>
      <c r="R10" s="163">
        <v>100.01</v>
      </c>
      <c r="S10" s="163">
        <v>103.63</v>
      </c>
      <c r="T10" s="163">
        <v>112.7</v>
      </c>
      <c r="U10" s="163">
        <v>128.54</v>
      </c>
      <c r="V10" s="163">
        <v>146.63</v>
      </c>
      <c r="W10" s="163">
        <v>160.44999999999999</v>
      </c>
      <c r="X10" s="163">
        <v>184.38</v>
      </c>
      <c r="AB10" s="96">
        <f t="shared" si="0"/>
        <v>5.9242098295548606E-2</v>
      </c>
      <c r="AC10" s="96">
        <f t="shared" si="0"/>
        <v>5.9337913803872544E-2</v>
      </c>
      <c r="AD10" s="96">
        <f t="shared" si="0"/>
        <v>5.9394920570676968E-2</v>
      </c>
      <c r="AE10" s="96">
        <f t="shared" si="0"/>
        <v>5.9394060593940479E-2</v>
      </c>
      <c r="AF10" s="96">
        <f t="shared" si="0"/>
        <v>5.9345749300395712E-2</v>
      </c>
      <c r="AG10" s="96">
        <f t="shared" si="0"/>
        <v>5.9361135758651207E-2</v>
      </c>
      <c r="AH10" s="96">
        <f t="shared" si="0"/>
        <v>5.9358954411078191E-2</v>
      </c>
      <c r="AI10" s="96">
        <f t="shared" si="0"/>
        <v>5.933301507194999E-2</v>
      </c>
      <c r="AJ10" s="96">
        <f t="shared" si="0"/>
        <v>5.9395450296042318E-2</v>
      </c>
      <c r="AK10" s="96">
        <f t="shared" si="0"/>
        <v>5.9388219980475165E-2</v>
      </c>
      <c r="AL10" s="96"/>
    </row>
    <row r="11" spans="1:38" ht="15.75" x14ac:dyDescent="0.25">
      <c r="A11" s="14"/>
      <c r="B11" s="11" t="s">
        <v>133</v>
      </c>
      <c r="C11" s="163">
        <v>58.25</v>
      </c>
      <c r="D11" s="163">
        <v>78.81</v>
      </c>
      <c r="E11" s="163">
        <v>90.43</v>
      </c>
      <c r="F11" s="163">
        <v>101.27</v>
      </c>
      <c r="G11" s="163">
        <v>96.9</v>
      </c>
      <c r="H11" s="163">
        <v>117.01</v>
      </c>
      <c r="I11" s="163">
        <v>133.44</v>
      </c>
      <c r="J11" s="163">
        <v>140.80000000000001</v>
      </c>
      <c r="K11" s="163">
        <v>154.12</v>
      </c>
      <c r="L11" s="163">
        <v>191.4</v>
      </c>
      <c r="M11" s="163"/>
      <c r="N11" s="11" t="s">
        <v>133</v>
      </c>
      <c r="O11" s="163">
        <v>54.99</v>
      </c>
      <c r="P11" s="163">
        <v>74.400000000000006</v>
      </c>
      <c r="Q11" s="163">
        <v>85.36</v>
      </c>
      <c r="R11" s="163">
        <v>95.6</v>
      </c>
      <c r="S11" s="163">
        <v>91.47</v>
      </c>
      <c r="T11" s="163">
        <v>110.45</v>
      </c>
      <c r="U11" s="163">
        <v>125.96</v>
      </c>
      <c r="V11" s="163">
        <v>132.91</v>
      </c>
      <c r="W11" s="163">
        <v>145.47999999999999</v>
      </c>
      <c r="X11" s="163">
        <v>180.67</v>
      </c>
      <c r="AB11" s="96">
        <f t="shared" si="0"/>
        <v>5.9283506092016713E-2</v>
      </c>
      <c r="AC11" s="96">
        <f t="shared" si="0"/>
        <v>5.9274193548387144E-2</v>
      </c>
      <c r="AD11" s="96">
        <f t="shared" si="0"/>
        <v>5.9395501405810736E-2</v>
      </c>
      <c r="AE11" s="96">
        <f t="shared" si="0"/>
        <v>5.9309623430962466E-2</v>
      </c>
      <c r="AF11" s="96">
        <f t="shared" si="0"/>
        <v>5.9363725811741652E-2</v>
      </c>
      <c r="AG11" s="96">
        <f t="shared" si="0"/>
        <v>5.9393390674513435E-2</v>
      </c>
      <c r="AH11" s="96">
        <f t="shared" si="0"/>
        <v>5.9383931406795876E-2</v>
      </c>
      <c r="AI11" s="96">
        <f t="shared" si="0"/>
        <v>5.9363479045971168E-2</v>
      </c>
      <c r="AJ11" s="96">
        <f t="shared" si="0"/>
        <v>5.9389606818806895E-2</v>
      </c>
      <c r="AK11" s="96">
        <f t="shared" si="0"/>
        <v>5.9390048154093211E-2</v>
      </c>
      <c r="AL11" s="96"/>
    </row>
    <row r="12" spans="1:38" ht="15.75" x14ac:dyDescent="0.25">
      <c r="A12" s="14"/>
      <c r="B12" s="11" t="s">
        <v>134</v>
      </c>
      <c r="C12" s="163">
        <v>58.1</v>
      </c>
      <c r="D12" s="163">
        <v>76.08</v>
      </c>
      <c r="E12" s="163">
        <v>82.59</v>
      </c>
      <c r="F12" s="163">
        <v>96.47</v>
      </c>
      <c r="G12" s="163">
        <v>93.86</v>
      </c>
      <c r="H12" s="163">
        <v>114.65</v>
      </c>
      <c r="I12" s="163">
        <v>130.75</v>
      </c>
      <c r="J12" s="163">
        <v>138.26</v>
      </c>
      <c r="K12" s="163">
        <v>151.34</v>
      </c>
      <c r="L12" s="163">
        <v>187.55</v>
      </c>
      <c r="M12" s="163"/>
      <c r="N12" s="11" t="s">
        <v>134</v>
      </c>
      <c r="O12" s="163">
        <v>54.85</v>
      </c>
      <c r="P12" s="163">
        <v>71.819999999999993</v>
      </c>
      <c r="Q12" s="163">
        <v>77.959999999999994</v>
      </c>
      <c r="R12" s="163">
        <v>91.07</v>
      </c>
      <c r="S12" s="163">
        <v>88.6</v>
      </c>
      <c r="T12" s="163">
        <v>108.23</v>
      </c>
      <c r="U12" s="163">
        <v>123.42</v>
      </c>
      <c r="V12" s="163">
        <v>130.51</v>
      </c>
      <c r="W12" s="163">
        <v>142.86000000000001</v>
      </c>
      <c r="X12" s="163">
        <v>177.04</v>
      </c>
      <c r="AB12" s="96">
        <f t="shared" si="0"/>
        <v>5.9252506836827701E-2</v>
      </c>
      <c r="AC12" s="96">
        <f t="shared" si="0"/>
        <v>5.931495405179632E-2</v>
      </c>
      <c r="AD12" s="96">
        <f t="shared" si="0"/>
        <v>5.9389430477167826E-2</v>
      </c>
      <c r="AE12" s="96">
        <f t="shared" si="0"/>
        <v>5.9295047765455244E-2</v>
      </c>
      <c r="AF12" s="96">
        <f t="shared" si="0"/>
        <v>5.9367945823927792E-2</v>
      </c>
      <c r="AG12" s="96">
        <f t="shared" si="0"/>
        <v>5.931811882102922E-2</v>
      </c>
      <c r="AH12" s="96">
        <f t="shared" si="0"/>
        <v>5.9390698428131605E-2</v>
      </c>
      <c r="AI12" s="96">
        <f t="shared" si="0"/>
        <v>5.9382422802850332E-2</v>
      </c>
      <c r="AJ12" s="96">
        <f t="shared" si="0"/>
        <v>5.9358812823743445E-2</v>
      </c>
      <c r="AK12" s="96">
        <f t="shared" si="0"/>
        <v>5.9365115228197096E-2</v>
      </c>
      <c r="AL12" s="96"/>
    </row>
    <row r="13" spans="1:38" ht="15.75" x14ac:dyDescent="0.25">
      <c r="A13" s="14"/>
      <c r="B13" s="11" t="s">
        <v>135</v>
      </c>
      <c r="C13" s="163">
        <v>55.61</v>
      </c>
      <c r="D13" s="163">
        <v>73.58</v>
      </c>
      <c r="E13" s="163">
        <v>80.98</v>
      </c>
      <c r="F13" s="163">
        <v>93.65</v>
      </c>
      <c r="G13" s="163">
        <v>91.58</v>
      </c>
      <c r="H13" s="163">
        <v>112.33</v>
      </c>
      <c r="I13" s="163">
        <v>128.13999999999999</v>
      </c>
      <c r="J13" s="163">
        <v>135.5</v>
      </c>
      <c r="K13" s="163">
        <v>148.33000000000001</v>
      </c>
      <c r="L13" s="163">
        <v>183.79</v>
      </c>
      <c r="M13" s="163"/>
      <c r="N13" s="11" t="s">
        <v>135</v>
      </c>
      <c r="O13" s="163">
        <v>52.5</v>
      </c>
      <c r="P13" s="163">
        <v>69.459999999999994</v>
      </c>
      <c r="Q13" s="163">
        <v>76.44</v>
      </c>
      <c r="R13" s="163">
        <v>88.4</v>
      </c>
      <c r="S13" s="163">
        <v>86.45</v>
      </c>
      <c r="T13" s="163">
        <v>106.04</v>
      </c>
      <c r="U13" s="163">
        <v>120.96</v>
      </c>
      <c r="V13" s="163">
        <v>127.91</v>
      </c>
      <c r="W13" s="163">
        <v>140.02000000000001</v>
      </c>
      <c r="X13" s="163">
        <v>173.49</v>
      </c>
      <c r="AB13" s="96">
        <f t="shared" si="0"/>
        <v>5.9238095238095312E-2</v>
      </c>
      <c r="AC13" s="96">
        <f t="shared" si="0"/>
        <v>5.9314713504175165E-2</v>
      </c>
      <c r="AD13" s="96">
        <f t="shared" si="0"/>
        <v>5.939298796441661E-2</v>
      </c>
      <c r="AE13" s="96">
        <f t="shared" si="0"/>
        <v>5.9389140271493224E-2</v>
      </c>
      <c r="AF13" s="96">
        <f t="shared" si="0"/>
        <v>5.9340659340659352E-2</v>
      </c>
      <c r="AG13" s="96">
        <f t="shared" si="0"/>
        <v>5.9317238777819581E-2</v>
      </c>
      <c r="AH13" s="96">
        <f t="shared" si="0"/>
        <v>5.9358465608465583E-2</v>
      </c>
      <c r="AI13" s="96">
        <f t="shared" si="0"/>
        <v>5.9338597451332964E-2</v>
      </c>
      <c r="AJ13" s="96">
        <f t="shared" si="0"/>
        <v>5.9348664476503332E-2</v>
      </c>
      <c r="AK13" s="96">
        <f t="shared" si="0"/>
        <v>5.9369416104674499E-2</v>
      </c>
      <c r="AL13" s="96"/>
    </row>
  </sheetData>
  <phoneticPr fontId="56" type="noConversion"/>
  <pageMargins left="0.75" right="0.75" top="1" bottom="1" header="0.5" footer="0.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EA140C-A7DC-495A-8261-909CA3C5026A}">
  <dimension ref="A1:H253"/>
  <sheetViews>
    <sheetView workbookViewId="0">
      <selection activeCell="O39" sqref="O39"/>
    </sheetView>
  </sheetViews>
  <sheetFormatPr defaultRowHeight="12.75" x14ac:dyDescent="0.2"/>
  <cols>
    <col min="1" max="1" width="3.42578125" customWidth="1"/>
    <col min="4" max="4" width="20.7109375" customWidth="1"/>
    <col min="5" max="5" width="21.5703125" customWidth="1"/>
    <col min="6" max="6" width="15.140625" customWidth="1"/>
    <col min="7" max="7" width="17.5703125" customWidth="1"/>
    <col min="8" max="8" width="19.7109375" customWidth="1"/>
  </cols>
  <sheetData>
    <row r="1" spans="1:8" ht="13.5" thickBot="1" x14ac:dyDescent="0.25">
      <c r="A1" s="46">
        <v>1</v>
      </c>
      <c r="B1" s="47"/>
      <c r="C1" s="77"/>
      <c r="D1" s="77"/>
      <c r="E1" s="78"/>
      <c r="F1" s="78"/>
      <c r="G1" s="78"/>
      <c r="H1" s="78" t="s">
        <v>0</v>
      </c>
    </row>
    <row r="2" spans="1:8" ht="14.25" customHeight="1" x14ac:dyDescent="0.2">
      <c r="A2" s="71"/>
      <c r="B2" s="258" t="s">
        <v>137</v>
      </c>
      <c r="C2" s="257" t="s">
        <v>138</v>
      </c>
      <c r="D2" s="257" t="s">
        <v>139</v>
      </c>
      <c r="E2" s="257" t="s">
        <v>661</v>
      </c>
      <c r="F2" s="257" t="s">
        <v>662</v>
      </c>
      <c r="G2" s="257" t="s">
        <v>663</v>
      </c>
      <c r="H2" s="257" t="s">
        <v>121</v>
      </c>
    </row>
    <row r="3" spans="1:8" ht="14.25" customHeight="1" x14ac:dyDescent="0.2">
      <c r="A3" s="47"/>
      <c r="B3" s="48">
        <v>1</v>
      </c>
      <c r="C3" s="79"/>
      <c r="D3" s="80" t="s">
        <v>142</v>
      </c>
      <c r="E3" s="81"/>
      <c r="F3" s="82"/>
      <c r="G3" s="82"/>
      <c r="H3" s="82"/>
    </row>
    <row r="4" spans="1:8" x14ac:dyDescent="0.2">
      <c r="A4" s="47"/>
      <c r="B4" s="49">
        <v>2</v>
      </c>
      <c r="C4" s="83"/>
      <c r="D4" s="84" t="s">
        <v>143</v>
      </c>
      <c r="E4" s="85"/>
      <c r="F4" s="85"/>
      <c r="G4" s="85"/>
      <c r="H4" s="85"/>
    </row>
    <row r="5" spans="1:8" x14ac:dyDescent="0.2">
      <c r="A5" s="47" t="s">
        <v>144</v>
      </c>
      <c r="B5" s="50">
        <v>3</v>
      </c>
      <c r="C5" s="83" t="s">
        <v>145</v>
      </c>
      <c r="D5" s="150" t="s">
        <v>146</v>
      </c>
      <c r="E5" s="183" t="s">
        <v>147</v>
      </c>
      <c r="F5" s="183" t="s">
        <v>147</v>
      </c>
      <c r="G5" s="147">
        <v>11</v>
      </c>
      <c r="H5" s="183" t="s">
        <v>147</v>
      </c>
    </row>
    <row r="6" spans="1:8" x14ac:dyDescent="0.2">
      <c r="A6" s="47"/>
      <c r="B6" s="49">
        <v>4</v>
      </c>
      <c r="C6" s="83" t="s">
        <v>148</v>
      </c>
      <c r="D6" s="150" t="s">
        <v>149</v>
      </c>
      <c r="E6" s="183" t="s">
        <v>147</v>
      </c>
      <c r="F6" s="183" t="s">
        <v>147</v>
      </c>
      <c r="G6" s="147">
        <v>13</v>
      </c>
      <c r="H6" s="183" t="s">
        <v>147</v>
      </c>
    </row>
    <row r="7" spans="1:8" x14ac:dyDescent="0.2">
      <c r="A7" s="47"/>
      <c r="B7" s="50">
        <v>5</v>
      </c>
      <c r="C7" s="86" t="s">
        <v>150</v>
      </c>
      <c r="D7" s="87" t="s">
        <v>151</v>
      </c>
      <c r="E7" s="151">
        <v>12</v>
      </c>
      <c r="F7" s="151">
        <v>12</v>
      </c>
      <c r="G7" s="147">
        <v>12</v>
      </c>
      <c r="H7" s="183" t="s">
        <v>147</v>
      </c>
    </row>
    <row r="8" spans="1:8" x14ac:dyDescent="0.2">
      <c r="A8" s="47"/>
      <c r="B8" s="49">
        <v>6</v>
      </c>
      <c r="C8" s="86" t="s">
        <v>152</v>
      </c>
      <c r="D8" s="87" t="s">
        <v>153</v>
      </c>
      <c r="E8" s="151">
        <v>7</v>
      </c>
      <c r="F8" s="151">
        <v>7</v>
      </c>
      <c r="G8" s="147">
        <v>7</v>
      </c>
      <c r="H8" s="183" t="s">
        <v>147</v>
      </c>
    </row>
    <row r="9" spans="1:8" x14ac:dyDescent="0.2">
      <c r="A9" s="47"/>
      <c r="B9" s="50">
        <v>7</v>
      </c>
      <c r="C9" s="86" t="s">
        <v>154</v>
      </c>
      <c r="D9" s="87" t="s">
        <v>155</v>
      </c>
      <c r="E9" s="183" t="s">
        <v>147</v>
      </c>
      <c r="F9" s="151">
        <v>13</v>
      </c>
      <c r="G9" s="147">
        <v>13</v>
      </c>
      <c r="H9" s="183" t="s">
        <v>147</v>
      </c>
    </row>
    <row r="10" spans="1:8" x14ac:dyDescent="0.2">
      <c r="A10" s="47"/>
      <c r="B10" s="49">
        <v>8</v>
      </c>
      <c r="C10" s="86" t="s">
        <v>156</v>
      </c>
      <c r="D10" s="87" t="s">
        <v>157</v>
      </c>
      <c r="E10" s="183" t="s">
        <v>147</v>
      </c>
      <c r="F10" s="151">
        <v>12</v>
      </c>
      <c r="G10" s="147">
        <v>12</v>
      </c>
      <c r="H10" s="183" t="s">
        <v>147</v>
      </c>
    </row>
    <row r="11" spans="1:8" x14ac:dyDescent="0.2">
      <c r="A11" s="47"/>
      <c r="B11" s="50">
        <v>9</v>
      </c>
      <c r="C11" s="86" t="s">
        <v>158</v>
      </c>
      <c r="D11" s="87" t="s">
        <v>159</v>
      </c>
      <c r="E11" s="183" t="s">
        <v>147</v>
      </c>
      <c r="F11" s="151">
        <v>7</v>
      </c>
      <c r="G11" s="147">
        <v>7</v>
      </c>
      <c r="H11" s="183" t="s">
        <v>147</v>
      </c>
    </row>
    <row r="12" spans="1:8" x14ac:dyDescent="0.2">
      <c r="A12" s="47"/>
      <c r="B12" s="49">
        <v>10</v>
      </c>
      <c r="C12" s="86" t="s">
        <v>160</v>
      </c>
      <c r="D12" s="87" t="s">
        <v>161</v>
      </c>
      <c r="E12" s="151">
        <v>505</v>
      </c>
      <c r="F12" s="151">
        <v>505</v>
      </c>
      <c r="G12" s="151">
        <v>505</v>
      </c>
      <c r="H12" s="151">
        <v>505</v>
      </c>
    </row>
    <row r="13" spans="1:8" x14ac:dyDescent="0.2">
      <c r="A13" s="47"/>
      <c r="B13" s="50">
        <v>11</v>
      </c>
      <c r="C13" s="86" t="s">
        <v>162</v>
      </c>
      <c r="D13" s="87" t="s">
        <v>163</v>
      </c>
      <c r="E13" s="183" t="s">
        <v>147</v>
      </c>
      <c r="F13" s="183" t="s">
        <v>147</v>
      </c>
      <c r="G13" s="147">
        <v>13</v>
      </c>
      <c r="H13" s="183" t="s">
        <v>147</v>
      </c>
    </row>
    <row r="14" spans="1:8" x14ac:dyDescent="0.2">
      <c r="A14" s="47"/>
      <c r="B14" s="49">
        <v>12</v>
      </c>
      <c r="C14" s="86" t="s">
        <v>164</v>
      </c>
      <c r="D14" s="87" t="s">
        <v>165</v>
      </c>
      <c r="E14" s="183" t="s">
        <v>147</v>
      </c>
      <c r="F14" s="183" t="s">
        <v>147</v>
      </c>
      <c r="G14" s="147">
        <v>12</v>
      </c>
      <c r="H14" s="183" t="s">
        <v>147</v>
      </c>
    </row>
    <row r="15" spans="1:8" x14ac:dyDescent="0.2">
      <c r="A15" s="47"/>
      <c r="B15" s="50">
        <v>13</v>
      </c>
      <c r="C15" s="86" t="s">
        <v>166</v>
      </c>
      <c r="D15" s="87" t="s">
        <v>167</v>
      </c>
      <c r="E15" s="183" t="s">
        <v>147</v>
      </c>
      <c r="F15" s="183" t="s">
        <v>147</v>
      </c>
      <c r="G15" s="147">
        <v>12</v>
      </c>
      <c r="H15" s="183" t="s">
        <v>147</v>
      </c>
    </row>
    <row r="16" spans="1:8" x14ac:dyDescent="0.2">
      <c r="A16" s="47"/>
      <c r="B16" s="49">
        <v>14</v>
      </c>
      <c r="C16" s="86" t="s">
        <v>168</v>
      </c>
      <c r="D16" s="87" t="s">
        <v>169</v>
      </c>
      <c r="E16" s="151">
        <v>11</v>
      </c>
      <c r="F16" s="151">
        <v>11</v>
      </c>
      <c r="G16" s="147">
        <v>11</v>
      </c>
      <c r="H16" s="183" t="s">
        <v>147</v>
      </c>
    </row>
    <row r="17" spans="1:8" x14ac:dyDescent="0.2">
      <c r="A17" s="47"/>
      <c r="B17" s="50">
        <v>15</v>
      </c>
      <c r="C17" s="86" t="s">
        <v>170</v>
      </c>
      <c r="D17" s="87" t="s">
        <v>171</v>
      </c>
      <c r="E17" s="183" t="s">
        <v>147</v>
      </c>
      <c r="F17" s="151">
        <v>12</v>
      </c>
      <c r="G17" s="147">
        <v>12</v>
      </c>
      <c r="H17" s="183" t="s">
        <v>147</v>
      </c>
    </row>
    <row r="18" spans="1:8" x14ac:dyDescent="0.2">
      <c r="A18" s="47"/>
      <c r="B18" s="49">
        <v>16</v>
      </c>
      <c r="C18" s="86" t="s">
        <v>172</v>
      </c>
      <c r="D18" s="87" t="s">
        <v>173</v>
      </c>
      <c r="E18" s="151">
        <v>10</v>
      </c>
      <c r="F18" s="151">
        <v>10</v>
      </c>
      <c r="G18" s="147">
        <v>10</v>
      </c>
      <c r="H18" s="183" t="s">
        <v>147</v>
      </c>
    </row>
    <row r="19" spans="1:8" x14ac:dyDescent="0.2">
      <c r="A19" s="47"/>
      <c r="B19" s="50">
        <v>17</v>
      </c>
      <c r="C19" s="86" t="s">
        <v>174</v>
      </c>
      <c r="D19" s="87" t="s">
        <v>175</v>
      </c>
      <c r="E19" s="183" t="s">
        <v>147</v>
      </c>
      <c r="F19" s="183" t="s">
        <v>147</v>
      </c>
      <c r="G19" s="147">
        <v>12</v>
      </c>
      <c r="H19" s="183" t="s">
        <v>147</v>
      </c>
    </row>
    <row r="20" spans="1:8" x14ac:dyDescent="0.2">
      <c r="A20" s="47"/>
      <c r="B20" s="49">
        <v>18</v>
      </c>
      <c r="C20" s="86" t="s">
        <v>176</v>
      </c>
      <c r="D20" s="87" t="s">
        <v>177</v>
      </c>
      <c r="E20" s="152">
        <v>11</v>
      </c>
      <c r="F20" s="151">
        <v>11</v>
      </c>
      <c r="G20" s="147">
        <v>11</v>
      </c>
      <c r="H20" s="183" t="s">
        <v>147</v>
      </c>
    </row>
    <row r="21" spans="1:8" x14ac:dyDescent="0.2">
      <c r="A21" s="47"/>
      <c r="B21" s="50">
        <v>19</v>
      </c>
      <c r="C21" s="86" t="s">
        <v>178</v>
      </c>
      <c r="D21" s="87" t="s">
        <v>179</v>
      </c>
      <c r="E21" s="152">
        <v>4</v>
      </c>
      <c r="F21" s="151">
        <v>4</v>
      </c>
      <c r="G21" s="147">
        <v>4</v>
      </c>
      <c r="H21" s="147">
        <v>4</v>
      </c>
    </row>
    <row r="22" spans="1:8" x14ac:dyDescent="0.2">
      <c r="A22" s="47"/>
      <c r="B22" s="49">
        <v>20</v>
      </c>
      <c r="C22" s="86" t="s">
        <v>180</v>
      </c>
      <c r="D22" s="87" t="s">
        <v>181</v>
      </c>
      <c r="E22" s="183" t="s">
        <v>147</v>
      </c>
      <c r="F22" s="183" t="s">
        <v>147</v>
      </c>
      <c r="G22" s="147">
        <v>10</v>
      </c>
      <c r="H22" s="183" t="s">
        <v>147</v>
      </c>
    </row>
    <row r="23" spans="1:8" x14ac:dyDescent="0.2">
      <c r="A23" s="47"/>
      <c r="B23" s="50">
        <v>21</v>
      </c>
      <c r="C23" s="86" t="s">
        <v>182</v>
      </c>
      <c r="D23" s="87" t="s">
        <v>183</v>
      </c>
      <c r="E23" s="183" t="s">
        <v>147</v>
      </c>
      <c r="F23" s="183" t="s">
        <v>147</v>
      </c>
      <c r="G23" s="147">
        <v>6</v>
      </c>
      <c r="H23" s="183" t="s">
        <v>147</v>
      </c>
    </row>
    <row r="24" spans="1:8" x14ac:dyDescent="0.2">
      <c r="A24" s="47"/>
      <c r="B24" s="49">
        <v>22</v>
      </c>
      <c r="C24" s="86" t="s">
        <v>184</v>
      </c>
      <c r="D24" s="87" t="s">
        <v>185</v>
      </c>
      <c r="E24" s="183" t="s">
        <v>147</v>
      </c>
      <c r="F24" s="151">
        <v>12</v>
      </c>
      <c r="G24" s="147">
        <v>12</v>
      </c>
      <c r="H24" s="183" t="s">
        <v>147</v>
      </c>
    </row>
    <row r="25" spans="1:8" x14ac:dyDescent="0.2">
      <c r="A25" s="47"/>
      <c r="B25" s="50">
        <v>23</v>
      </c>
      <c r="C25" s="86" t="s">
        <v>186</v>
      </c>
      <c r="D25" s="87" t="s">
        <v>187</v>
      </c>
      <c r="E25" s="151">
        <v>11</v>
      </c>
      <c r="F25" s="151">
        <v>11</v>
      </c>
      <c r="G25" s="147">
        <v>11</v>
      </c>
      <c r="H25" s="183" t="s">
        <v>147</v>
      </c>
    </row>
    <row r="26" spans="1:8" x14ac:dyDescent="0.2">
      <c r="A26" s="47"/>
      <c r="B26" s="49">
        <v>24</v>
      </c>
      <c r="C26" s="86" t="s">
        <v>188</v>
      </c>
      <c r="D26" s="87" t="s">
        <v>189</v>
      </c>
      <c r="E26" s="183" t="s">
        <v>147</v>
      </c>
      <c r="F26" s="183" t="s">
        <v>147</v>
      </c>
      <c r="G26" s="147">
        <v>12</v>
      </c>
      <c r="H26" s="183" t="s">
        <v>147</v>
      </c>
    </row>
    <row r="27" spans="1:8" x14ac:dyDescent="0.2">
      <c r="A27" s="47"/>
      <c r="B27" s="50">
        <v>25</v>
      </c>
      <c r="C27" s="86" t="s">
        <v>190</v>
      </c>
      <c r="D27" s="87" t="s">
        <v>191</v>
      </c>
      <c r="E27" s="183" t="s">
        <v>147</v>
      </c>
      <c r="F27" s="151">
        <v>12</v>
      </c>
      <c r="G27" s="147">
        <v>12</v>
      </c>
      <c r="H27" s="183" t="s">
        <v>147</v>
      </c>
    </row>
    <row r="28" spans="1:8" x14ac:dyDescent="0.2">
      <c r="A28" s="47"/>
      <c r="B28" s="49">
        <v>26</v>
      </c>
      <c r="C28" s="86" t="s">
        <v>166</v>
      </c>
      <c r="D28" s="87" t="s">
        <v>192</v>
      </c>
      <c r="E28" s="183" t="s">
        <v>147</v>
      </c>
      <c r="F28" s="183" t="s">
        <v>147</v>
      </c>
      <c r="G28" s="147">
        <v>12</v>
      </c>
      <c r="H28" s="183" t="s">
        <v>147</v>
      </c>
    </row>
    <row r="29" spans="1:8" x14ac:dyDescent="0.2">
      <c r="A29" s="47"/>
      <c r="B29" s="50">
        <v>27</v>
      </c>
      <c r="C29" s="86" t="s">
        <v>193</v>
      </c>
      <c r="D29" s="87" t="s">
        <v>194</v>
      </c>
      <c r="E29" s="152">
        <v>4</v>
      </c>
      <c r="F29" s="151">
        <v>4</v>
      </c>
      <c r="G29" s="147">
        <v>4</v>
      </c>
      <c r="H29" s="147">
        <v>5</v>
      </c>
    </row>
    <row r="30" spans="1:8" x14ac:dyDescent="0.2">
      <c r="A30" s="47"/>
      <c r="B30" s="49">
        <v>28</v>
      </c>
      <c r="C30" s="86" t="s">
        <v>195</v>
      </c>
      <c r="D30" s="87" t="s">
        <v>196</v>
      </c>
      <c r="E30" s="183" t="s">
        <v>147</v>
      </c>
      <c r="F30" s="183" t="s">
        <v>147</v>
      </c>
      <c r="G30" s="147">
        <v>12</v>
      </c>
      <c r="H30" s="183" t="s">
        <v>147</v>
      </c>
    </row>
    <row r="31" spans="1:8" x14ac:dyDescent="0.2">
      <c r="A31" s="47"/>
      <c r="B31" s="50">
        <v>29</v>
      </c>
      <c r="C31" s="86" t="s">
        <v>197</v>
      </c>
      <c r="D31" s="87" t="s">
        <v>198</v>
      </c>
      <c r="E31" s="183" t="s">
        <v>147</v>
      </c>
      <c r="F31" s="183" t="s">
        <v>147</v>
      </c>
      <c r="G31" s="147">
        <v>13</v>
      </c>
      <c r="H31" s="183" t="s">
        <v>147</v>
      </c>
    </row>
    <row r="32" spans="1:8" x14ac:dyDescent="0.2">
      <c r="A32" s="47"/>
      <c r="B32" s="49">
        <v>30</v>
      </c>
      <c r="C32" s="86" t="s">
        <v>199</v>
      </c>
      <c r="D32" s="87" t="s">
        <v>200</v>
      </c>
      <c r="E32" s="183" t="s">
        <v>147</v>
      </c>
      <c r="F32" s="151">
        <v>12</v>
      </c>
      <c r="G32" s="147">
        <v>12</v>
      </c>
      <c r="H32" s="183" t="s">
        <v>147</v>
      </c>
    </row>
    <row r="33" spans="1:8" x14ac:dyDescent="0.2">
      <c r="A33" s="47"/>
      <c r="B33" s="50">
        <v>31</v>
      </c>
      <c r="C33" s="86" t="s">
        <v>201</v>
      </c>
      <c r="D33" s="87" t="s">
        <v>202</v>
      </c>
      <c r="E33" s="183" t="s">
        <v>147</v>
      </c>
      <c r="F33" s="151">
        <v>12</v>
      </c>
      <c r="G33" s="147">
        <v>12</v>
      </c>
      <c r="H33" s="183" t="s">
        <v>147</v>
      </c>
    </row>
    <row r="34" spans="1:8" x14ac:dyDescent="0.2">
      <c r="A34" s="47"/>
      <c r="B34" s="49">
        <v>32</v>
      </c>
      <c r="C34" s="86" t="s">
        <v>203</v>
      </c>
      <c r="D34" s="87" t="s">
        <v>204</v>
      </c>
      <c r="E34" s="151">
        <v>7</v>
      </c>
      <c r="F34" s="151">
        <v>7</v>
      </c>
      <c r="G34" s="147">
        <v>7</v>
      </c>
      <c r="H34" s="183" t="s">
        <v>147</v>
      </c>
    </row>
    <row r="35" spans="1:8" x14ac:dyDescent="0.2">
      <c r="A35" s="47"/>
      <c r="B35" s="50">
        <v>33</v>
      </c>
      <c r="C35" s="86" t="s">
        <v>205</v>
      </c>
      <c r="D35" s="87" t="s">
        <v>206</v>
      </c>
      <c r="E35" s="183" t="s">
        <v>147</v>
      </c>
      <c r="F35" s="151">
        <v>12</v>
      </c>
      <c r="G35" s="147">
        <v>12</v>
      </c>
      <c r="H35" s="183" t="s">
        <v>147</v>
      </c>
    </row>
    <row r="36" spans="1:8" x14ac:dyDescent="0.2">
      <c r="A36" s="47"/>
      <c r="B36" s="49">
        <v>34</v>
      </c>
      <c r="C36" s="86" t="s">
        <v>207</v>
      </c>
      <c r="D36" s="87" t="s">
        <v>208</v>
      </c>
      <c r="E36" s="183" t="s">
        <v>147</v>
      </c>
      <c r="F36" s="151">
        <v>12</v>
      </c>
      <c r="G36" s="147">
        <v>12</v>
      </c>
      <c r="H36" s="183" t="s">
        <v>147</v>
      </c>
    </row>
    <row r="37" spans="1:8" x14ac:dyDescent="0.2">
      <c r="A37" s="47"/>
      <c r="B37" s="50">
        <v>35</v>
      </c>
      <c r="C37" s="86" t="s">
        <v>209</v>
      </c>
      <c r="D37" s="87" t="s">
        <v>210</v>
      </c>
      <c r="E37" s="183" t="s">
        <v>147</v>
      </c>
      <c r="F37" s="183" t="s">
        <v>147</v>
      </c>
      <c r="G37" s="147">
        <v>12</v>
      </c>
      <c r="H37" s="183" t="s">
        <v>147</v>
      </c>
    </row>
    <row r="38" spans="1:8" x14ac:dyDescent="0.2">
      <c r="A38" s="47"/>
      <c r="B38" s="49">
        <v>36</v>
      </c>
      <c r="C38" s="86" t="s">
        <v>211</v>
      </c>
      <c r="D38" s="87" t="s">
        <v>212</v>
      </c>
      <c r="E38" s="151">
        <v>7</v>
      </c>
      <c r="F38" s="151">
        <v>7</v>
      </c>
      <c r="G38" s="147">
        <v>7</v>
      </c>
      <c r="H38" s="183" t="s">
        <v>147</v>
      </c>
    </row>
    <row r="39" spans="1:8" x14ac:dyDescent="0.2">
      <c r="A39" s="47"/>
      <c r="B39" s="50">
        <v>37</v>
      </c>
      <c r="C39" s="86" t="s">
        <v>213</v>
      </c>
      <c r="D39" s="87" t="s">
        <v>214</v>
      </c>
      <c r="E39" s="183" t="s">
        <v>147</v>
      </c>
      <c r="F39" s="183" t="s">
        <v>147</v>
      </c>
      <c r="G39" s="147">
        <v>13</v>
      </c>
      <c r="H39" s="183" t="s">
        <v>147</v>
      </c>
    </row>
    <row r="40" spans="1:8" x14ac:dyDescent="0.2">
      <c r="A40" s="47"/>
      <c r="B40" s="49">
        <v>38</v>
      </c>
      <c r="C40" s="86" t="s">
        <v>215</v>
      </c>
      <c r="D40" s="87" t="s">
        <v>216</v>
      </c>
      <c r="E40" s="151">
        <v>12</v>
      </c>
      <c r="F40" s="151">
        <v>12</v>
      </c>
      <c r="G40" s="147">
        <v>12</v>
      </c>
      <c r="H40" s="183" t="s">
        <v>147</v>
      </c>
    </row>
    <row r="41" spans="1:8" x14ac:dyDescent="0.2">
      <c r="A41" s="47"/>
      <c r="B41" s="50">
        <v>39</v>
      </c>
      <c r="C41" s="86" t="s">
        <v>217</v>
      </c>
      <c r="D41" s="87" t="s">
        <v>218</v>
      </c>
      <c r="E41" s="183" t="s">
        <v>147</v>
      </c>
      <c r="F41" s="151">
        <v>11</v>
      </c>
      <c r="G41" s="147">
        <v>11</v>
      </c>
      <c r="H41" s="183" t="s">
        <v>147</v>
      </c>
    </row>
    <row r="42" spans="1:8" x14ac:dyDescent="0.2">
      <c r="A42" s="47"/>
      <c r="B42" s="49">
        <v>40</v>
      </c>
      <c r="C42" s="86" t="s">
        <v>219</v>
      </c>
      <c r="D42" s="87" t="s">
        <v>220</v>
      </c>
      <c r="E42" s="183" t="s">
        <v>147</v>
      </c>
      <c r="F42" s="183" t="s">
        <v>147</v>
      </c>
      <c r="G42" s="147">
        <v>12</v>
      </c>
      <c r="H42" s="183" t="s">
        <v>147</v>
      </c>
    </row>
    <row r="43" spans="1:8" x14ac:dyDescent="0.2">
      <c r="A43" s="47"/>
      <c r="B43" s="50">
        <v>41</v>
      </c>
      <c r="C43" s="86" t="s">
        <v>221</v>
      </c>
      <c r="D43" s="87" t="s">
        <v>222</v>
      </c>
      <c r="E43" s="183" t="s">
        <v>147</v>
      </c>
      <c r="F43" s="183" t="s">
        <v>147</v>
      </c>
      <c r="G43" s="147">
        <v>10</v>
      </c>
      <c r="H43" s="183" t="s">
        <v>147</v>
      </c>
    </row>
    <row r="44" spans="1:8" x14ac:dyDescent="0.2">
      <c r="A44" s="47"/>
      <c r="B44" s="49">
        <v>42</v>
      </c>
      <c r="C44" s="86" t="s">
        <v>223</v>
      </c>
      <c r="D44" s="87" t="s">
        <v>224</v>
      </c>
      <c r="E44" s="151">
        <v>5</v>
      </c>
      <c r="F44" s="151">
        <v>5</v>
      </c>
      <c r="G44" s="147">
        <v>5</v>
      </c>
      <c r="H44" s="147">
        <v>5</v>
      </c>
    </row>
    <row r="45" spans="1:8" x14ac:dyDescent="0.2">
      <c r="A45" s="47"/>
      <c r="B45" s="50">
        <v>43</v>
      </c>
      <c r="C45" s="86" t="s">
        <v>225</v>
      </c>
      <c r="D45" s="87" t="s">
        <v>226</v>
      </c>
      <c r="E45" s="183" t="s">
        <v>147</v>
      </c>
      <c r="F45" s="183" t="s">
        <v>147</v>
      </c>
      <c r="G45" s="147">
        <v>13</v>
      </c>
      <c r="H45" s="183" t="s">
        <v>147</v>
      </c>
    </row>
    <row r="46" spans="1:8" x14ac:dyDescent="0.2">
      <c r="A46" s="47"/>
      <c r="B46" s="49">
        <v>44</v>
      </c>
      <c r="C46" s="86" t="s">
        <v>227</v>
      </c>
      <c r="D46" s="87" t="s">
        <v>228</v>
      </c>
      <c r="E46" s="183" t="s">
        <v>147</v>
      </c>
      <c r="F46" s="183" t="s">
        <v>147</v>
      </c>
      <c r="G46" s="147">
        <v>13</v>
      </c>
      <c r="H46" s="183" t="s">
        <v>147</v>
      </c>
    </row>
    <row r="47" spans="1:8" x14ac:dyDescent="0.2">
      <c r="A47" s="47"/>
      <c r="B47" s="50">
        <v>45</v>
      </c>
      <c r="C47" s="86" t="s">
        <v>229</v>
      </c>
      <c r="D47" s="87" t="s">
        <v>230</v>
      </c>
      <c r="E47" s="183" t="s">
        <v>147</v>
      </c>
      <c r="F47" s="183" t="s">
        <v>147</v>
      </c>
      <c r="G47" s="147">
        <v>9</v>
      </c>
      <c r="H47" s="183" t="s">
        <v>147</v>
      </c>
    </row>
    <row r="48" spans="1:8" x14ac:dyDescent="0.2">
      <c r="A48" s="47"/>
      <c r="B48" s="49">
        <v>46</v>
      </c>
      <c r="C48" s="86" t="s">
        <v>231</v>
      </c>
      <c r="D48" s="87" t="s">
        <v>232</v>
      </c>
      <c r="E48" s="183" t="s">
        <v>147</v>
      </c>
      <c r="F48" s="151">
        <v>12</v>
      </c>
      <c r="G48" s="147">
        <v>12</v>
      </c>
      <c r="H48" s="183" t="s">
        <v>147</v>
      </c>
    </row>
    <row r="49" spans="1:8" x14ac:dyDescent="0.2">
      <c r="A49" s="47"/>
      <c r="B49" s="50">
        <v>47</v>
      </c>
      <c r="C49" s="86" t="s">
        <v>233</v>
      </c>
      <c r="D49" s="87" t="s">
        <v>234</v>
      </c>
      <c r="E49" s="152">
        <v>11</v>
      </c>
      <c r="F49" s="151">
        <v>11</v>
      </c>
      <c r="G49" s="147">
        <v>11</v>
      </c>
      <c r="H49" s="183" t="s">
        <v>147</v>
      </c>
    </row>
    <row r="50" spans="1:8" x14ac:dyDescent="0.2">
      <c r="A50" s="47"/>
      <c r="B50" s="49">
        <v>48</v>
      </c>
      <c r="C50" s="86" t="s">
        <v>235</v>
      </c>
      <c r="D50" s="87" t="s">
        <v>236</v>
      </c>
      <c r="E50" s="183" t="s">
        <v>147</v>
      </c>
      <c r="F50" s="151">
        <v>5</v>
      </c>
      <c r="G50" s="147">
        <v>5</v>
      </c>
      <c r="H50" s="147">
        <v>6</v>
      </c>
    </row>
    <row r="51" spans="1:8" x14ac:dyDescent="0.2">
      <c r="A51" s="47"/>
      <c r="B51" s="50">
        <v>49</v>
      </c>
      <c r="C51" s="86" t="s">
        <v>237</v>
      </c>
      <c r="D51" s="87" t="s">
        <v>238</v>
      </c>
      <c r="E51" s="183" t="s">
        <v>147</v>
      </c>
      <c r="F51" s="183" t="s">
        <v>147</v>
      </c>
      <c r="G51" s="147">
        <v>13</v>
      </c>
      <c r="H51" s="183" t="s">
        <v>147</v>
      </c>
    </row>
    <row r="52" spans="1:8" x14ac:dyDescent="0.2">
      <c r="A52" s="47"/>
      <c r="B52" s="49">
        <v>50</v>
      </c>
      <c r="C52" s="86" t="s">
        <v>239</v>
      </c>
      <c r="D52" s="87" t="s">
        <v>240</v>
      </c>
      <c r="E52" s="183" t="s">
        <v>147</v>
      </c>
      <c r="F52" s="183" t="s">
        <v>147</v>
      </c>
      <c r="G52" s="147">
        <v>12</v>
      </c>
      <c r="H52" s="183" t="s">
        <v>147</v>
      </c>
    </row>
    <row r="53" spans="1:8" x14ac:dyDescent="0.2">
      <c r="A53" s="47"/>
      <c r="B53" s="50">
        <v>51</v>
      </c>
      <c r="C53" s="86" t="s">
        <v>241</v>
      </c>
      <c r="D53" s="87" t="s">
        <v>242</v>
      </c>
      <c r="E53" s="151">
        <v>6</v>
      </c>
      <c r="F53" s="151">
        <v>6</v>
      </c>
      <c r="G53" s="147">
        <v>6</v>
      </c>
      <c r="H53" s="183" t="s">
        <v>147</v>
      </c>
    </row>
    <row r="54" spans="1:8" x14ac:dyDescent="0.2">
      <c r="A54" s="47"/>
      <c r="B54" s="49">
        <v>52</v>
      </c>
      <c r="C54" s="86" t="s">
        <v>243</v>
      </c>
      <c r="D54" s="87" t="s">
        <v>244</v>
      </c>
      <c r="E54" s="183" t="s">
        <v>147</v>
      </c>
      <c r="F54" s="183" t="s">
        <v>147</v>
      </c>
      <c r="G54" s="147">
        <v>13</v>
      </c>
      <c r="H54" s="183" t="s">
        <v>147</v>
      </c>
    </row>
    <row r="55" spans="1:8" x14ac:dyDescent="0.2">
      <c r="A55" s="47"/>
      <c r="B55" s="50">
        <v>53</v>
      </c>
      <c r="C55" s="86" t="s">
        <v>245</v>
      </c>
      <c r="D55" s="87" t="s">
        <v>246</v>
      </c>
      <c r="E55" s="151">
        <v>7</v>
      </c>
      <c r="F55" s="151">
        <v>7</v>
      </c>
      <c r="G55" s="147">
        <v>7</v>
      </c>
      <c r="H55" s="183" t="s">
        <v>147</v>
      </c>
    </row>
    <row r="56" spans="1:8" x14ac:dyDescent="0.2">
      <c r="A56" s="47"/>
      <c r="B56" s="49">
        <v>54</v>
      </c>
      <c r="C56" s="86" t="s">
        <v>247</v>
      </c>
      <c r="D56" s="87" t="s">
        <v>248</v>
      </c>
      <c r="E56" s="152">
        <v>3</v>
      </c>
      <c r="F56" s="151">
        <v>3</v>
      </c>
      <c r="G56" s="147">
        <v>3</v>
      </c>
      <c r="H56" s="147">
        <v>3</v>
      </c>
    </row>
    <row r="57" spans="1:8" x14ac:dyDescent="0.2">
      <c r="A57" s="47"/>
      <c r="B57" s="50">
        <v>55</v>
      </c>
      <c r="C57" s="86" t="s">
        <v>249</v>
      </c>
      <c r="D57" s="87" t="s">
        <v>250</v>
      </c>
      <c r="E57" s="152">
        <v>5</v>
      </c>
      <c r="F57" s="151">
        <v>5</v>
      </c>
      <c r="G57" s="147">
        <v>5</v>
      </c>
      <c r="H57" s="147">
        <v>5</v>
      </c>
    </row>
    <row r="58" spans="1:8" x14ac:dyDescent="0.2">
      <c r="A58" s="47"/>
      <c r="B58" s="49">
        <v>56</v>
      </c>
      <c r="C58" s="86" t="s">
        <v>251</v>
      </c>
      <c r="D58" s="87" t="s">
        <v>252</v>
      </c>
      <c r="E58" s="183" t="s">
        <v>147</v>
      </c>
      <c r="F58" s="183" t="s">
        <v>147</v>
      </c>
      <c r="G58" s="147">
        <v>12</v>
      </c>
      <c r="H58" s="183" t="s">
        <v>147</v>
      </c>
    </row>
    <row r="59" spans="1:8" x14ac:dyDescent="0.2">
      <c r="A59" s="47"/>
      <c r="B59" s="50">
        <v>57</v>
      </c>
      <c r="C59" s="86" t="s">
        <v>253</v>
      </c>
      <c r="D59" s="87" t="s">
        <v>254</v>
      </c>
      <c r="E59" s="183" t="s">
        <v>147</v>
      </c>
      <c r="F59" s="151">
        <v>12</v>
      </c>
      <c r="G59" s="147">
        <v>12</v>
      </c>
      <c r="H59" s="183" t="s">
        <v>147</v>
      </c>
    </row>
    <row r="60" spans="1:8" x14ac:dyDescent="0.2">
      <c r="A60" s="47"/>
      <c r="B60" s="49">
        <v>58</v>
      </c>
      <c r="C60" s="86" t="s">
        <v>255</v>
      </c>
      <c r="D60" s="87" t="s">
        <v>256</v>
      </c>
      <c r="E60" s="183" t="s">
        <v>147</v>
      </c>
      <c r="F60" s="183" t="s">
        <v>147</v>
      </c>
      <c r="G60" s="147">
        <v>13</v>
      </c>
      <c r="H60" s="183" t="s">
        <v>147</v>
      </c>
    </row>
    <row r="61" spans="1:8" x14ac:dyDescent="0.2">
      <c r="A61" s="47"/>
      <c r="B61" s="50">
        <v>59</v>
      </c>
      <c r="C61" s="86" t="s">
        <v>257</v>
      </c>
      <c r="D61" s="87" t="s">
        <v>258</v>
      </c>
      <c r="E61" s="183" t="s">
        <v>147</v>
      </c>
      <c r="F61" s="151">
        <v>12</v>
      </c>
      <c r="G61" s="147">
        <v>12</v>
      </c>
      <c r="H61" s="183" t="s">
        <v>147</v>
      </c>
    </row>
    <row r="62" spans="1:8" x14ac:dyDescent="0.2">
      <c r="A62" s="47"/>
      <c r="B62" s="49">
        <v>60</v>
      </c>
      <c r="C62" s="86" t="s">
        <v>259</v>
      </c>
      <c r="D62" s="87" t="s">
        <v>260</v>
      </c>
      <c r="E62" s="183" t="s">
        <v>147</v>
      </c>
      <c r="F62" s="151">
        <v>12</v>
      </c>
      <c r="G62" s="147">
        <v>12</v>
      </c>
      <c r="H62" s="183" t="s">
        <v>147</v>
      </c>
    </row>
    <row r="63" spans="1:8" x14ac:dyDescent="0.2">
      <c r="A63" s="47"/>
      <c r="B63" s="50">
        <v>61</v>
      </c>
      <c r="C63" s="86" t="s">
        <v>261</v>
      </c>
      <c r="D63" s="87" t="s">
        <v>262</v>
      </c>
      <c r="E63" s="183" t="s">
        <v>147</v>
      </c>
      <c r="F63" s="183" t="s">
        <v>147</v>
      </c>
      <c r="G63" s="147">
        <v>13</v>
      </c>
      <c r="H63" s="183" t="s">
        <v>147</v>
      </c>
    </row>
    <row r="64" spans="1:8" x14ac:dyDescent="0.2">
      <c r="A64" s="47"/>
      <c r="B64" s="49">
        <v>62</v>
      </c>
      <c r="C64" s="86" t="s">
        <v>263</v>
      </c>
      <c r="D64" s="87" t="s">
        <v>264</v>
      </c>
      <c r="E64" s="183" t="s">
        <v>147</v>
      </c>
      <c r="F64" s="151">
        <v>5</v>
      </c>
      <c r="G64" s="147">
        <v>5</v>
      </c>
      <c r="H64" s="147">
        <v>5</v>
      </c>
    </row>
    <row r="65" spans="1:8" x14ac:dyDescent="0.2">
      <c r="A65" s="47"/>
      <c r="B65" s="50">
        <v>63</v>
      </c>
      <c r="C65" s="86" t="s">
        <v>265</v>
      </c>
      <c r="D65" s="87" t="s">
        <v>266</v>
      </c>
      <c r="E65" s="183" t="s">
        <v>147</v>
      </c>
      <c r="F65" s="183" t="s">
        <v>147</v>
      </c>
      <c r="G65" s="147">
        <v>13</v>
      </c>
      <c r="H65" s="183" t="s">
        <v>147</v>
      </c>
    </row>
    <row r="66" spans="1:8" x14ac:dyDescent="0.2">
      <c r="A66" s="47"/>
      <c r="B66" s="49">
        <v>64</v>
      </c>
      <c r="C66" s="86" t="s">
        <v>267</v>
      </c>
      <c r="D66" s="87" t="s">
        <v>268</v>
      </c>
      <c r="E66" s="183" t="s">
        <v>147</v>
      </c>
      <c r="F66" s="183" t="s">
        <v>147</v>
      </c>
      <c r="G66" s="147">
        <v>9</v>
      </c>
      <c r="H66" s="183" t="s">
        <v>147</v>
      </c>
    </row>
    <row r="67" spans="1:8" x14ac:dyDescent="0.2">
      <c r="A67" s="47"/>
      <c r="B67" s="50">
        <v>65</v>
      </c>
      <c r="C67" s="86" t="s">
        <v>269</v>
      </c>
      <c r="D67" s="87" t="s">
        <v>270</v>
      </c>
      <c r="E67" s="183" t="s">
        <v>147</v>
      </c>
      <c r="F67" s="151">
        <v>13</v>
      </c>
      <c r="G67" s="147">
        <v>13</v>
      </c>
      <c r="H67" s="183" t="s">
        <v>147</v>
      </c>
    </row>
    <row r="68" spans="1:8" x14ac:dyDescent="0.2">
      <c r="A68" s="47"/>
      <c r="B68" s="49">
        <v>66</v>
      </c>
      <c r="C68" s="86" t="s">
        <v>271</v>
      </c>
      <c r="D68" s="87" t="s">
        <v>272</v>
      </c>
      <c r="E68" s="152">
        <v>11</v>
      </c>
      <c r="F68" s="151">
        <v>11</v>
      </c>
      <c r="G68" s="147">
        <v>11</v>
      </c>
      <c r="H68" s="183" t="s">
        <v>147</v>
      </c>
    </row>
    <row r="69" spans="1:8" x14ac:dyDescent="0.2">
      <c r="A69" s="47"/>
      <c r="B69" s="50">
        <v>67</v>
      </c>
      <c r="C69" s="86" t="s">
        <v>273</v>
      </c>
      <c r="D69" s="87" t="s">
        <v>274</v>
      </c>
      <c r="E69" s="152">
        <v>5</v>
      </c>
      <c r="F69" s="151">
        <v>5</v>
      </c>
      <c r="G69" s="147">
        <v>5</v>
      </c>
      <c r="H69" s="147">
        <v>6</v>
      </c>
    </row>
    <row r="70" spans="1:8" x14ac:dyDescent="0.2">
      <c r="A70" s="47"/>
      <c r="B70" s="49">
        <v>68</v>
      </c>
      <c r="C70" s="86" t="s">
        <v>275</v>
      </c>
      <c r="D70" s="87" t="s">
        <v>276</v>
      </c>
      <c r="E70" s="152">
        <v>4</v>
      </c>
      <c r="F70" s="151">
        <v>4</v>
      </c>
      <c r="G70" s="147">
        <v>4</v>
      </c>
      <c r="H70" s="147">
        <v>5</v>
      </c>
    </row>
    <row r="71" spans="1:8" x14ac:dyDescent="0.2">
      <c r="A71" s="47"/>
      <c r="B71" s="50">
        <v>69</v>
      </c>
      <c r="C71" s="86" t="s">
        <v>277</v>
      </c>
      <c r="D71" s="87" t="s">
        <v>278</v>
      </c>
      <c r="E71" s="183" t="s">
        <v>147</v>
      </c>
      <c r="F71" s="183" t="s">
        <v>147</v>
      </c>
      <c r="G71" s="147">
        <v>13</v>
      </c>
      <c r="H71" s="183" t="s">
        <v>147</v>
      </c>
    </row>
    <row r="72" spans="1:8" x14ac:dyDescent="0.2">
      <c r="A72" s="47"/>
      <c r="B72" s="49">
        <v>70</v>
      </c>
      <c r="C72" s="86" t="s">
        <v>279</v>
      </c>
      <c r="D72" s="87" t="s">
        <v>280</v>
      </c>
      <c r="E72" s="183" t="s">
        <v>147</v>
      </c>
      <c r="F72" s="152">
        <v>13</v>
      </c>
      <c r="G72" s="147">
        <v>13</v>
      </c>
      <c r="H72" s="183" t="s">
        <v>147</v>
      </c>
    </row>
    <row r="73" spans="1:8" x14ac:dyDescent="0.2">
      <c r="A73" s="47"/>
      <c r="B73" s="50">
        <v>71</v>
      </c>
      <c r="C73" s="86" t="s">
        <v>221</v>
      </c>
      <c r="D73" s="87" t="s">
        <v>281</v>
      </c>
      <c r="E73" s="183" t="s">
        <v>147</v>
      </c>
      <c r="F73" s="183" t="s">
        <v>147</v>
      </c>
      <c r="G73" s="147">
        <v>10</v>
      </c>
      <c r="H73" s="183" t="s">
        <v>147</v>
      </c>
    </row>
    <row r="74" spans="1:8" x14ac:dyDescent="0.2">
      <c r="A74" s="47"/>
      <c r="B74" s="49">
        <v>72</v>
      </c>
      <c r="C74" s="86" t="s">
        <v>282</v>
      </c>
      <c r="D74" s="87" t="s">
        <v>283</v>
      </c>
      <c r="E74" s="183" t="s">
        <v>147</v>
      </c>
      <c r="F74" s="183" t="s">
        <v>147</v>
      </c>
      <c r="G74" s="147">
        <v>13</v>
      </c>
      <c r="H74" s="183" t="s">
        <v>147</v>
      </c>
    </row>
    <row r="75" spans="1:8" x14ac:dyDescent="0.2">
      <c r="A75" s="47"/>
      <c r="B75" s="50">
        <v>73</v>
      </c>
      <c r="C75" s="86" t="s">
        <v>284</v>
      </c>
      <c r="D75" s="87" t="s">
        <v>285</v>
      </c>
      <c r="E75" s="183" t="s">
        <v>147</v>
      </c>
      <c r="F75" s="183" t="s">
        <v>147</v>
      </c>
      <c r="G75" s="147">
        <v>9</v>
      </c>
      <c r="H75" s="183" t="s">
        <v>147</v>
      </c>
    </row>
    <row r="76" spans="1:8" x14ac:dyDescent="0.2">
      <c r="A76" s="47"/>
      <c r="B76" s="49">
        <v>74</v>
      </c>
      <c r="C76" s="86" t="s">
        <v>286</v>
      </c>
      <c r="D76" s="87" t="s">
        <v>287</v>
      </c>
      <c r="E76" s="183" t="s">
        <v>147</v>
      </c>
      <c r="F76" s="151">
        <v>5</v>
      </c>
      <c r="G76" s="147">
        <v>5</v>
      </c>
      <c r="H76" s="147">
        <v>7</v>
      </c>
    </row>
    <row r="77" spans="1:8" x14ac:dyDescent="0.2">
      <c r="A77" s="47"/>
      <c r="B77" s="50">
        <v>75</v>
      </c>
      <c r="C77" s="86" t="s">
        <v>288</v>
      </c>
      <c r="D77" s="87" t="s">
        <v>289</v>
      </c>
      <c r="E77" s="183" t="s">
        <v>147</v>
      </c>
      <c r="F77" s="183" t="s">
        <v>147</v>
      </c>
      <c r="G77" s="147">
        <v>12</v>
      </c>
      <c r="H77" s="183" t="s">
        <v>147</v>
      </c>
    </row>
    <row r="78" spans="1:8" x14ac:dyDescent="0.2">
      <c r="A78" s="47"/>
      <c r="B78" s="49">
        <v>76</v>
      </c>
      <c r="C78" s="86" t="s">
        <v>290</v>
      </c>
      <c r="D78" s="87" t="s">
        <v>291</v>
      </c>
      <c r="E78" s="183" t="s">
        <v>147</v>
      </c>
      <c r="F78" s="183" t="s">
        <v>147</v>
      </c>
      <c r="G78" s="147">
        <v>9</v>
      </c>
      <c r="H78" s="183" t="s">
        <v>147</v>
      </c>
    </row>
    <row r="79" spans="1:8" x14ac:dyDescent="0.2">
      <c r="A79" s="47"/>
      <c r="B79" s="50">
        <v>77</v>
      </c>
      <c r="C79" s="86" t="s">
        <v>292</v>
      </c>
      <c r="D79" s="87" t="s">
        <v>293</v>
      </c>
      <c r="E79" s="151">
        <v>10</v>
      </c>
      <c r="F79" s="151">
        <v>10</v>
      </c>
      <c r="G79" s="147">
        <v>10</v>
      </c>
      <c r="H79" s="183" t="s">
        <v>147</v>
      </c>
    </row>
    <row r="80" spans="1:8" x14ac:dyDescent="0.2">
      <c r="A80" s="47"/>
      <c r="B80" s="49">
        <v>78</v>
      </c>
      <c r="C80" s="86" t="s">
        <v>294</v>
      </c>
      <c r="D80" s="87" t="s">
        <v>295</v>
      </c>
      <c r="E80" s="183" t="s">
        <v>147</v>
      </c>
      <c r="F80" s="183" t="s">
        <v>147</v>
      </c>
      <c r="G80" s="147">
        <v>13</v>
      </c>
      <c r="H80" s="183" t="s">
        <v>147</v>
      </c>
    </row>
    <row r="81" spans="1:8" x14ac:dyDescent="0.2">
      <c r="A81" s="47"/>
      <c r="B81" s="50">
        <v>79</v>
      </c>
      <c r="C81" s="86" t="s">
        <v>296</v>
      </c>
      <c r="D81" s="87" t="s">
        <v>297</v>
      </c>
      <c r="E81" s="183" t="s">
        <v>147</v>
      </c>
      <c r="F81" s="183" t="s">
        <v>147</v>
      </c>
      <c r="G81" s="147">
        <v>12</v>
      </c>
      <c r="H81" s="183" t="s">
        <v>147</v>
      </c>
    </row>
    <row r="82" spans="1:8" x14ac:dyDescent="0.2">
      <c r="A82" s="47"/>
      <c r="B82" s="49">
        <v>80</v>
      </c>
      <c r="C82" s="86" t="s">
        <v>298</v>
      </c>
      <c r="D82" s="87" t="s">
        <v>299</v>
      </c>
      <c r="E82" s="183" t="s">
        <v>147</v>
      </c>
      <c r="F82" s="147">
        <v>12</v>
      </c>
      <c r="G82" s="147">
        <v>12</v>
      </c>
      <c r="H82" s="183" t="s">
        <v>147</v>
      </c>
    </row>
    <row r="83" spans="1:8" x14ac:dyDescent="0.2">
      <c r="A83" s="47"/>
      <c r="B83" s="50">
        <v>81</v>
      </c>
      <c r="C83" s="86" t="s">
        <v>300</v>
      </c>
      <c r="D83" s="87" t="s">
        <v>301</v>
      </c>
      <c r="E83" s="183" t="s">
        <v>147</v>
      </c>
      <c r="F83" s="147">
        <v>12</v>
      </c>
      <c r="G83" s="147">
        <v>12</v>
      </c>
      <c r="H83" s="183" t="s">
        <v>147</v>
      </c>
    </row>
    <row r="84" spans="1:8" x14ac:dyDescent="0.2">
      <c r="A84" s="47"/>
      <c r="B84" s="49">
        <v>82</v>
      </c>
      <c r="C84" s="86" t="s">
        <v>302</v>
      </c>
      <c r="D84" s="87" t="s">
        <v>303</v>
      </c>
      <c r="E84" s="183" t="s">
        <v>147</v>
      </c>
      <c r="F84" s="151">
        <v>12</v>
      </c>
      <c r="G84" s="147">
        <v>12</v>
      </c>
      <c r="H84" s="183" t="s">
        <v>147</v>
      </c>
    </row>
    <row r="85" spans="1:8" x14ac:dyDescent="0.2">
      <c r="A85" s="47"/>
      <c r="B85" s="50">
        <v>83</v>
      </c>
      <c r="C85" s="86" t="s">
        <v>304</v>
      </c>
      <c r="D85" s="87" t="s">
        <v>305</v>
      </c>
      <c r="E85" s="183" t="s">
        <v>147</v>
      </c>
      <c r="F85" s="183" t="s">
        <v>147</v>
      </c>
      <c r="G85" s="147">
        <v>13</v>
      </c>
      <c r="H85" s="183" t="s">
        <v>147</v>
      </c>
    </row>
    <row r="86" spans="1:8" x14ac:dyDescent="0.2">
      <c r="A86" s="47"/>
      <c r="B86" s="49">
        <v>84</v>
      </c>
      <c r="C86" s="197" t="s">
        <v>306</v>
      </c>
      <c r="D86" s="196" t="s">
        <v>307</v>
      </c>
      <c r="E86" s="183" t="s">
        <v>147</v>
      </c>
      <c r="F86" s="183" t="s">
        <v>147</v>
      </c>
      <c r="G86" s="183" t="s">
        <v>147</v>
      </c>
      <c r="H86" s="183" t="s">
        <v>147</v>
      </c>
    </row>
    <row r="87" spans="1:8" x14ac:dyDescent="0.2">
      <c r="A87" s="47"/>
      <c r="B87" s="50">
        <v>85</v>
      </c>
      <c r="C87" s="86" t="s">
        <v>308</v>
      </c>
      <c r="D87" s="87" t="s">
        <v>309</v>
      </c>
      <c r="E87" s="183" t="s">
        <v>147</v>
      </c>
      <c r="F87" s="183" t="s">
        <v>147</v>
      </c>
      <c r="G87" s="147">
        <v>13</v>
      </c>
      <c r="H87" s="183" t="s">
        <v>147</v>
      </c>
    </row>
    <row r="88" spans="1:8" x14ac:dyDescent="0.2">
      <c r="A88" s="47"/>
      <c r="B88" s="49">
        <v>86</v>
      </c>
      <c r="C88" s="86" t="s">
        <v>310</v>
      </c>
      <c r="D88" s="87" t="s">
        <v>311</v>
      </c>
      <c r="E88" s="183" t="s">
        <v>147</v>
      </c>
      <c r="F88" s="183" t="s">
        <v>147</v>
      </c>
      <c r="G88" s="147">
        <v>12</v>
      </c>
      <c r="H88" s="183" t="s">
        <v>147</v>
      </c>
    </row>
    <row r="89" spans="1:8" x14ac:dyDescent="0.2">
      <c r="A89" s="47"/>
      <c r="B89" s="50">
        <v>87</v>
      </c>
      <c r="C89" s="86" t="s">
        <v>229</v>
      </c>
      <c r="D89" s="87" t="s">
        <v>312</v>
      </c>
      <c r="E89" s="152">
        <v>5</v>
      </c>
      <c r="F89" s="151">
        <v>5</v>
      </c>
      <c r="G89" s="147">
        <v>5</v>
      </c>
      <c r="H89" s="147">
        <v>6</v>
      </c>
    </row>
    <row r="90" spans="1:8" x14ac:dyDescent="0.2">
      <c r="A90" s="47"/>
      <c r="B90" s="50">
        <v>88</v>
      </c>
      <c r="C90" s="86" t="s">
        <v>313</v>
      </c>
      <c r="D90" s="87" t="s">
        <v>314</v>
      </c>
      <c r="E90" s="152">
        <v>4</v>
      </c>
      <c r="F90" s="151">
        <v>4</v>
      </c>
      <c r="G90" s="147">
        <v>4</v>
      </c>
      <c r="H90" s="147">
        <v>5</v>
      </c>
    </row>
    <row r="91" spans="1:8" x14ac:dyDescent="0.2">
      <c r="A91" s="47"/>
      <c r="B91" s="50">
        <v>89</v>
      </c>
      <c r="C91" s="86" t="s">
        <v>315</v>
      </c>
      <c r="D91" s="87" t="s">
        <v>316</v>
      </c>
      <c r="E91" s="183" t="s">
        <v>147</v>
      </c>
      <c r="F91" s="151">
        <v>12</v>
      </c>
      <c r="G91" s="147">
        <v>12</v>
      </c>
      <c r="H91" s="183" t="s">
        <v>147</v>
      </c>
    </row>
    <row r="92" spans="1:8" x14ac:dyDescent="0.2">
      <c r="A92" s="47"/>
      <c r="B92" s="49">
        <v>90</v>
      </c>
      <c r="C92" s="86" t="s">
        <v>317</v>
      </c>
      <c r="D92" s="87" t="s">
        <v>318</v>
      </c>
      <c r="E92" s="152">
        <v>11</v>
      </c>
      <c r="F92" s="151">
        <v>11</v>
      </c>
      <c r="G92" s="147">
        <v>11</v>
      </c>
      <c r="H92" s="183" t="s">
        <v>147</v>
      </c>
    </row>
    <row r="93" spans="1:8" x14ac:dyDescent="0.2">
      <c r="A93" s="47"/>
      <c r="B93" s="50">
        <v>91</v>
      </c>
      <c r="C93" s="86" t="s">
        <v>319</v>
      </c>
      <c r="D93" s="87" t="s">
        <v>320</v>
      </c>
      <c r="E93" s="152">
        <v>11</v>
      </c>
      <c r="F93" s="151">
        <v>11</v>
      </c>
      <c r="G93" s="147">
        <v>11</v>
      </c>
      <c r="H93" s="183" t="s">
        <v>147</v>
      </c>
    </row>
    <row r="94" spans="1:8" x14ac:dyDescent="0.2">
      <c r="A94" s="47"/>
      <c r="B94" s="49">
        <v>92</v>
      </c>
      <c r="C94" s="86" t="s">
        <v>321</v>
      </c>
      <c r="D94" s="87" t="s">
        <v>322</v>
      </c>
      <c r="E94" s="152">
        <v>11</v>
      </c>
      <c r="F94" s="151">
        <v>11</v>
      </c>
      <c r="G94" s="147">
        <v>11</v>
      </c>
      <c r="H94" s="183" t="s">
        <v>147</v>
      </c>
    </row>
    <row r="95" spans="1:8" x14ac:dyDescent="0.2">
      <c r="A95" s="47"/>
      <c r="B95" s="50">
        <v>93</v>
      </c>
      <c r="C95" s="86" t="s">
        <v>323</v>
      </c>
      <c r="D95" s="87" t="s">
        <v>324</v>
      </c>
      <c r="E95" s="183" t="s">
        <v>147</v>
      </c>
      <c r="F95" s="183" t="s">
        <v>147</v>
      </c>
      <c r="G95" s="147">
        <v>11</v>
      </c>
      <c r="H95" s="183" t="s">
        <v>147</v>
      </c>
    </row>
    <row r="96" spans="1:8" x14ac:dyDescent="0.2">
      <c r="A96" s="47"/>
      <c r="B96" s="49">
        <v>94</v>
      </c>
      <c r="C96" s="86" t="s">
        <v>325</v>
      </c>
      <c r="D96" s="87" t="s">
        <v>326</v>
      </c>
      <c r="E96" s="152">
        <v>5</v>
      </c>
      <c r="F96" s="151">
        <v>5</v>
      </c>
      <c r="G96" s="147">
        <v>5</v>
      </c>
      <c r="H96" s="147">
        <v>7</v>
      </c>
    </row>
    <row r="97" spans="1:8" x14ac:dyDescent="0.2">
      <c r="A97" s="47"/>
      <c r="B97" s="50">
        <v>95</v>
      </c>
      <c r="C97" s="86" t="s">
        <v>160</v>
      </c>
      <c r="D97" s="87" t="s">
        <v>327</v>
      </c>
      <c r="E97" s="183" t="s">
        <v>147</v>
      </c>
      <c r="F97" s="183" t="s">
        <v>147</v>
      </c>
      <c r="G97" s="147">
        <v>4</v>
      </c>
      <c r="H97" s="147">
        <v>7</v>
      </c>
    </row>
    <row r="98" spans="1:8" x14ac:dyDescent="0.2">
      <c r="A98" s="47"/>
      <c r="B98" s="49">
        <v>96</v>
      </c>
      <c r="C98" s="86" t="s">
        <v>328</v>
      </c>
      <c r="D98" s="87" t="s">
        <v>329</v>
      </c>
      <c r="E98" s="183" t="s">
        <v>147</v>
      </c>
      <c r="F98" s="151">
        <v>9</v>
      </c>
      <c r="G98" s="147">
        <v>9</v>
      </c>
      <c r="H98" s="183" t="s">
        <v>147</v>
      </c>
    </row>
    <row r="99" spans="1:8" x14ac:dyDescent="0.2">
      <c r="A99" s="47"/>
      <c r="B99" s="50">
        <v>97</v>
      </c>
      <c r="C99" s="86" t="s">
        <v>330</v>
      </c>
      <c r="D99" s="87" t="s">
        <v>331</v>
      </c>
      <c r="E99" s="183" t="s">
        <v>147</v>
      </c>
      <c r="F99" s="151">
        <v>10</v>
      </c>
      <c r="G99" s="147">
        <v>10</v>
      </c>
      <c r="H99" s="183" t="s">
        <v>147</v>
      </c>
    </row>
    <row r="100" spans="1:8" x14ac:dyDescent="0.2">
      <c r="A100" s="47"/>
      <c r="B100" s="49">
        <v>98</v>
      </c>
      <c r="C100" s="86" t="s">
        <v>332</v>
      </c>
      <c r="D100" s="87" t="s">
        <v>333</v>
      </c>
      <c r="E100" s="183" t="s">
        <v>147</v>
      </c>
      <c r="F100" s="151">
        <v>12</v>
      </c>
      <c r="G100" s="147">
        <v>12</v>
      </c>
      <c r="H100" s="183" t="s">
        <v>147</v>
      </c>
    </row>
    <row r="101" spans="1:8" x14ac:dyDescent="0.2">
      <c r="A101" s="47"/>
      <c r="B101" s="50">
        <v>99</v>
      </c>
      <c r="C101" s="86" t="s">
        <v>334</v>
      </c>
      <c r="D101" s="87" t="s">
        <v>335</v>
      </c>
      <c r="E101" s="183" t="s">
        <v>147</v>
      </c>
      <c r="F101" s="151">
        <v>11</v>
      </c>
      <c r="G101" s="147">
        <v>11</v>
      </c>
      <c r="H101" s="183" t="s">
        <v>147</v>
      </c>
    </row>
    <row r="102" spans="1:8" x14ac:dyDescent="0.2">
      <c r="A102" s="47"/>
      <c r="B102" s="49">
        <v>100</v>
      </c>
      <c r="C102" s="86" t="s">
        <v>336</v>
      </c>
      <c r="D102" s="87" t="s">
        <v>337</v>
      </c>
      <c r="E102" s="183" t="s">
        <v>147</v>
      </c>
      <c r="F102" s="183" t="s">
        <v>147</v>
      </c>
      <c r="G102" s="183" t="s">
        <v>147</v>
      </c>
      <c r="H102" s="183" t="s">
        <v>147</v>
      </c>
    </row>
    <row r="103" spans="1:8" x14ac:dyDescent="0.2">
      <c r="A103" s="47"/>
      <c r="B103" s="50">
        <v>101</v>
      </c>
      <c r="C103" s="86" t="s">
        <v>338</v>
      </c>
      <c r="D103" s="87" t="s">
        <v>339</v>
      </c>
      <c r="E103" s="183" t="s">
        <v>147</v>
      </c>
      <c r="F103" s="151">
        <v>11</v>
      </c>
      <c r="G103" s="147">
        <v>11</v>
      </c>
      <c r="H103" s="183" t="s">
        <v>147</v>
      </c>
    </row>
    <row r="104" spans="1:8" x14ac:dyDescent="0.2">
      <c r="A104" s="47"/>
      <c r="B104" s="49">
        <v>102</v>
      </c>
      <c r="C104" s="86" t="s">
        <v>340</v>
      </c>
      <c r="D104" s="87" t="s">
        <v>341</v>
      </c>
      <c r="E104" s="183" t="s">
        <v>147</v>
      </c>
      <c r="F104" s="183" t="s">
        <v>147</v>
      </c>
      <c r="G104" s="147">
        <v>12</v>
      </c>
      <c r="H104" s="183" t="s">
        <v>147</v>
      </c>
    </row>
    <row r="105" spans="1:8" x14ac:dyDescent="0.2">
      <c r="A105" s="47"/>
      <c r="B105" s="50">
        <v>103</v>
      </c>
      <c r="C105" s="86" t="s">
        <v>342</v>
      </c>
      <c r="D105" s="87" t="s">
        <v>343</v>
      </c>
      <c r="E105" s="183" t="s">
        <v>147</v>
      </c>
      <c r="F105" s="151">
        <v>12</v>
      </c>
      <c r="G105" s="147">
        <v>12</v>
      </c>
      <c r="H105" s="183" t="s">
        <v>147</v>
      </c>
    </row>
    <row r="106" spans="1:8" x14ac:dyDescent="0.2">
      <c r="A106" s="47"/>
      <c r="B106" s="49">
        <v>104</v>
      </c>
      <c r="C106" s="86" t="s">
        <v>344</v>
      </c>
      <c r="D106" s="87" t="s">
        <v>345</v>
      </c>
      <c r="E106" s="183" t="s">
        <v>147</v>
      </c>
      <c r="F106" s="183" t="s">
        <v>147</v>
      </c>
      <c r="G106" s="147">
        <v>13</v>
      </c>
      <c r="H106" s="183" t="s">
        <v>147</v>
      </c>
    </row>
    <row r="107" spans="1:8" x14ac:dyDescent="0.2">
      <c r="A107" s="47"/>
      <c r="B107" s="50">
        <v>105</v>
      </c>
      <c r="C107" s="86" t="s">
        <v>346</v>
      </c>
      <c r="D107" s="87" t="s">
        <v>347</v>
      </c>
      <c r="E107" s="152">
        <v>8</v>
      </c>
      <c r="F107" s="151">
        <v>8</v>
      </c>
      <c r="G107" s="147">
        <v>8</v>
      </c>
      <c r="H107" s="183" t="s">
        <v>147</v>
      </c>
    </row>
    <row r="108" spans="1:8" x14ac:dyDescent="0.2">
      <c r="A108" s="47"/>
      <c r="B108" s="49">
        <v>106</v>
      </c>
      <c r="C108" s="86" t="s">
        <v>348</v>
      </c>
      <c r="D108" s="87" t="s">
        <v>349</v>
      </c>
      <c r="E108" s="259">
        <v>11</v>
      </c>
      <c r="F108" s="151">
        <v>11</v>
      </c>
      <c r="G108" s="147">
        <v>11</v>
      </c>
      <c r="H108" s="183" t="s">
        <v>147</v>
      </c>
    </row>
    <row r="109" spans="1:8" x14ac:dyDescent="0.2">
      <c r="A109" s="47"/>
      <c r="B109" s="50">
        <v>107</v>
      </c>
      <c r="C109" s="86" t="s">
        <v>350</v>
      </c>
      <c r="D109" s="87" t="s">
        <v>351</v>
      </c>
      <c r="E109" s="183" t="s">
        <v>147</v>
      </c>
      <c r="F109" s="151">
        <v>10</v>
      </c>
      <c r="G109" s="147">
        <v>10</v>
      </c>
      <c r="H109" s="183" t="s">
        <v>147</v>
      </c>
    </row>
    <row r="110" spans="1:8" x14ac:dyDescent="0.2">
      <c r="A110" s="47"/>
      <c r="B110" s="49">
        <v>108</v>
      </c>
      <c r="C110" s="86" t="s">
        <v>352</v>
      </c>
      <c r="D110" s="87" t="s">
        <v>353</v>
      </c>
      <c r="E110" s="183" t="s">
        <v>147</v>
      </c>
      <c r="F110" s="151">
        <v>12</v>
      </c>
      <c r="G110" s="147">
        <v>12</v>
      </c>
      <c r="H110" s="183" t="s">
        <v>147</v>
      </c>
    </row>
    <row r="111" spans="1:8" x14ac:dyDescent="0.2">
      <c r="A111" s="47"/>
      <c r="B111" s="50">
        <v>109</v>
      </c>
      <c r="C111" s="86" t="s">
        <v>354</v>
      </c>
      <c r="D111" s="87" t="s">
        <v>355</v>
      </c>
      <c r="E111" s="183" t="s">
        <v>147</v>
      </c>
      <c r="F111" s="151">
        <v>10</v>
      </c>
      <c r="G111" s="147">
        <v>10</v>
      </c>
      <c r="H111" s="183" t="s">
        <v>147</v>
      </c>
    </row>
    <row r="112" spans="1:8" x14ac:dyDescent="0.2">
      <c r="A112" s="47"/>
      <c r="B112" s="49">
        <v>110</v>
      </c>
      <c r="C112" s="86" t="s">
        <v>356</v>
      </c>
      <c r="D112" s="87" t="s">
        <v>357</v>
      </c>
      <c r="E112" s="183" t="s">
        <v>147</v>
      </c>
      <c r="F112" s="183" t="s">
        <v>147</v>
      </c>
      <c r="G112" s="147">
        <v>13</v>
      </c>
      <c r="H112" s="183" t="s">
        <v>147</v>
      </c>
    </row>
    <row r="113" spans="1:8" x14ac:dyDescent="0.2">
      <c r="A113" s="47"/>
      <c r="B113" s="50">
        <v>111</v>
      </c>
      <c r="C113" s="86" t="s">
        <v>358</v>
      </c>
      <c r="D113" s="87" t="s">
        <v>359</v>
      </c>
      <c r="E113" s="183" t="s">
        <v>147</v>
      </c>
      <c r="F113" s="151">
        <v>12</v>
      </c>
      <c r="G113" s="147">
        <v>12</v>
      </c>
      <c r="H113" s="183" t="s">
        <v>147</v>
      </c>
    </row>
    <row r="114" spans="1:8" x14ac:dyDescent="0.2">
      <c r="A114" s="47"/>
      <c r="B114" s="49">
        <v>112</v>
      </c>
      <c r="C114" s="86" t="s">
        <v>360</v>
      </c>
      <c r="D114" s="87" t="s">
        <v>361</v>
      </c>
      <c r="E114" s="183" t="s">
        <v>147</v>
      </c>
      <c r="F114" s="183" t="s">
        <v>147</v>
      </c>
      <c r="G114" s="147">
        <v>13</v>
      </c>
      <c r="H114" s="183" t="s">
        <v>147</v>
      </c>
    </row>
    <row r="115" spans="1:8" x14ac:dyDescent="0.2">
      <c r="A115" s="47"/>
      <c r="B115" s="50">
        <v>113</v>
      </c>
      <c r="C115" s="86" t="s">
        <v>362</v>
      </c>
      <c r="D115" s="87" t="s">
        <v>363</v>
      </c>
      <c r="E115" s="183" t="s">
        <v>147</v>
      </c>
      <c r="F115" s="183" t="s">
        <v>147</v>
      </c>
      <c r="G115" s="147">
        <v>13</v>
      </c>
      <c r="H115" s="183" t="s">
        <v>147</v>
      </c>
    </row>
    <row r="116" spans="1:8" x14ac:dyDescent="0.2">
      <c r="A116" s="47"/>
      <c r="B116" s="49">
        <v>114</v>
      </c>
      <c r="C116" s="86" t="s">
        <v>364</v>
      </c>
      <c r="D116" s="87" t="s">
        <v>365</v>
      </c>
      <c r="E116" s="183" t="s">
        <v>147</v>
      </c>
      <c r="F116" s="183" t="s">
        <v>147</v>
      </c>
      <c r="G116" s="147">
        <v>13</v>
      </c>
      <c r="H116" s="183" t="s">
        <v>147</v>
      </c>
    </row>
    <row r="117" spans="1:8" x14ac:dyDescent="0.2">
      <c r="A117" s="47"/>
      <c r="B117" s="50">
        <v>115</v>
      </c>
      <c r="C117" s="86" t="s">
        <v>366</v>
      </c>
      <c r="D117" s="87" t="s">
        <v>367</v>
      </c>
      <c r="E117" s="183" t="s">
        <v>147</v>
      </c>
      <c r="F117" s="183" t="s">
        <v>147</v>
      </c>
      <c r="G117" s="147">
        <v>11</v>
      </c>
      <c r="H117" s="183" t="s">
        <v>147</v>
      </c>
    </row>
    <row r="118" spans="1:8" x14ac:dyDescent="0.2">
      <c r="A118" s="47"/>
      <c r="B118" s="49">
        <v>116</v>
      </c>
      <c r="C118" s="86" t="s">
        <v>368</v>
      </c>
      <c r="D118" s="87" t="s">
        <v>369</v>
      </c>
      <c r="E118" s="151">
        <v>7</v>
      </c>
      <c r="F118" s="151">
        <v>7</v>
      </c>
      <c r="G118" s="147">
        <v>7</v>
      </c>
      <c r="H118" s="183" t="s">
        <v>147</v>
      </c>
    </row>
    <row r="119" spans="1:8" x14ac:dyDescent="0.2">
      <c r="A119" s="47"/>
      <c r="B119" s="50">
        <v>117</v>
      </c>
      <c r="C119" s="86" t="s">
        <v>370</v>
      </c>
      <c r="D119" s="87" t="s">
        <v>371</v>
      </c>
      <c r="E119" s="183" t="s">
        <v>147</v>
      </c>
      <c r="F119" s="183" t="s">
        <v>147</v>
      </c>
      <c r="G119" s="147">
        <v>13</v>
      </c>
      <c r="H119" s="183" t="s">
        <v>147</v>
      </c>
    </row>
    <row r="120" spans="1:8" x14ac:dyDescent="0.2">
      <c r="A120" s="47"/>
      <c r="B120" s="49">
        <v>118</v>
      </c>
      <c r="C120" s="86" t="s">
        <v>372</v>
      </c>
      <c r="D120" s="87" t="s">
        <v>373</v>
      </c>
      <c r="E120" s="183" t="s">
        <v>147</v>
      </c>
      <c r="F120" s="151">
        <v>12</v>
      </c>
      <c r="G120" s="147">
        <v>12</v>
      </c>
      <c r="H120" s="183" t="s">
        <v>147</v>
      </c>
    </row>
    <row r="121" spans="1:8" x14ac:dyDescent="0.2">
      <c r="A121" s="47"/>
      <c r="B121" s="50">
        <v>119</v>
      </c>
      <c r="C121" s="86" t="s">
        <v>374</v>
      </c>
      <c r="D121" s="87" t="s">
        <v>375</v>
      </c>
      <c r="E121" s="151">
        <v>11</v>
      </c>
      <c r="F121" s="151">
        <v>11</v>
      </c>
      <c r="G121" s="147">
        <v>11</v>
      </c>
      <c r="H121" s="183" t="s">
        <v>147</v>
      </c>
    </row>
    <row r="122" spans="1:8" x14ac:dyDescent="0.2">
      <c r="A122" s="47"/>
      <c r="B122" s="49">
        <v>120</v>
      </c>
      <c r="C122" s="86" t="s">
        <v>376</v>
      </c>
      <c r="D122" s="87" t="s">
        <v>377</v>
      </c>
      <c r="E122" s="183" t="s">
        <v>147</v>
      </c>
      <c r="F122" s="151">
        <v>12</v>
      </c>
      <c r="G122" s="147">
        <v>12</v>
      </c>
      <c r="H122" s="183" t="s">
        <v>147</v>
      </c>
    </row>
    <row r="123" spans="1:8" x14ac:dyDescent="0.2">
      <c r="A123" s="47"/>
      <c r="B123" s="50">
        <v>121</v>
      </c>
      <c r="C123" s="86" t="s">
        <v>378</v>
      </c>
      <c r="D123" s="87" t="s">
        <v>379</v>
      </c>
      <c r="E123" s="183" t="s">
        <v>147</v>
      </c>
      <c r="F123" s="183" t="s">
        <v>147</v>
      </c>
      <c r="G123" s="147">
        <v>12</v>
      </c>
      <c r="H123" s="183" t="s">
        <v>147</v>
      </c>
    </row>
    <row r="124" spans="1:8" x14ac:dyDescent="0.2">
      <c r="A124" s="47"/>
      <c r="B124" s="49">
        <v>122</v>
      </c>
      <c r="C124" s="86" t="s">
        <v>380</v>
      </c>
      <c r="D124" s="87" t="s">
        <v>381</v>
      </c>
      <c r="E124" s="183" t="s">
        <v>147</v>
      </c>
      <c r="F124" s="151">
        <v>11</v>
      </c>
      <c r="G124" s="147">
        <v>11</v>
      </c>
      <c r="H124" s="183" t="s">
        <v>147</v>
      </c>
    </row>
    <row r="125" spans="1:8" x14ac:dyDescent="0.2">
      <c r="A125" s="47"/>
      <c r="B125" s="50">
        <v>123</v>
      </c>
      <c r="C125" s="86" t="s">
        <v>382</v>
      </c>
      <c r="D125" s="87" t="s">
        <v>383</v>
      </c>
      <c r="E125" s="183" t="s">
        <v>147</v>
      </c>
      <c r="F125" s="183" t="s">
        <v>147</v>
      </c>
      <c r="G125" s="147">
        <v>13</v>
      </c>
      <c r="H125" s="183" t="s">
        <v>147</v>
      </c>
    </row>
    <row r="126" spans="1:8" x14ac:dyDescent="0.2">
      <c r="A126" s="47"/>
      <c r="B126" s="49">
        <v>124</v>
      </c>
      <c r="C126" s="86" t="s">
        <v>384</v>
      </c>
      <c r="D126" s="87" t="s">
        <v>385</v>
      </c>
      <c r="E126" s="183" t="s">
        <v>147</v>
      </c>
      <c r="F126" s="183" t="s">
        <v>147</v>
      </c>
      <c r="G126" s="183" t="s">
        <v>147</v>
      </c>
      <c r="H126" s="183" t="s">
        <v>147</v>
      </c>
    </row>
    <row r="127" spans="1:8" x14ac:dyDescent="0.2">
      <c r="A127" s="47"/>
      <c r="B127" s="50">
        <v>125</v>
      </c>
      <c r="C127" s="86" t="s">
        <v>386</v>
      </c>
      <c r="D127" s="87" t="s">
        <v>387</v>
      </c>
      <c r="E127" s="183" t="s">
        <v>147</v>
      </c>
      <c r="F127" s="151">
        <v>7</v>
      </c>
      <c r="G127" s="147">
        <v>7</v>
      </c>
      <c r="H127" s="183" t="s">
        <v>147</v>
      </c>
    </row>
    <row r="128" spans="1:8" x14ac:dyDescent="0.2">
      <c r="A128" s="47"/>
      <c r="B128" s="49">
        <v>126</v>
      </c>
      <c r="C128" s="86" t="s">
        <v>388</v>
      </c>
      <c r="D128" s="87" t="s">
        <v>389</v>
      </c>
      <c r="E128" s="183" t="s">
        <v>147</v>
      </c>
      <c r="F128" s="151">
        <v>5</v>
      </c>
      <c r="G128" s="147">
        <v>5</v>
      </c>
      <c r="H128" s="147">
        <v>5</v>
      </c>
    </row>
    <row r="129" spans="1:8" x14ac:dyDescent="0.2">
      <c r="A129" s="47"/>
      <c r="B129" s="50">
        <v>127</v>
      </c>
      <c r="C129" s="86" t="s">
        <v>390</v>
      </c>
      <c r="D129" s="87" t="s">
        <v>391</v>
      </c>
      <c r="E129" s="183" t="s">
        <v>147</v>
      </c>
      <c r="F129" s="151">
        <v>5</v>
      </c>
      <c r="G129" s="147">
        <v>5</v>
      </c>
      <c r="H129" s="147">
        <v>5</v>
      </c>
    </row>
    <row r="130" spans="1:8" x14ac:dyDescent="0.2">
      <c r="A130" s="47"/>
      <c r="B130" s="49">
        <v>128</v>
      </c>
      <c r="C130" s="86" t="s">
        <v>392</v>
      </c>
      <c r="D130" s="87" t="s">
        <v>393</v>
      </c>
      <c r="E130" s="152">
        <v>4</v>
      </c>
      <c r="F130" s="151">
        <v>4</v>
      </c>
      <c r="G130" s="147">
        <v>4</v>
      </c>
      <c r="H130" s="147">
        <v>5</v>
      </c>
    </row>
    <row r="131" spans="1:8" x14ac:dyDescent="0.2">
      <c r="A131" s="47"/>
      <c r="B131" s="50">
        <v>129</v>
      </c>
      <c r="C131" s="86" t="s">
        <v>394</v>
      </c>
      <c r="D131" s="87" t="s">
        <v>395</v>
      </c>
      <c r="E131" s="183" t="s">
        <v>147</v>
      </c>
      <c r="F131" s="151">
        <v>11</v>
      </c>
      <c r="G131" s="147">
        <v>11</v>
      </c>
      <c r="H131" s="183" t="s">
        <v>147</v>
      </c>
    </row>
    <row r="132" spans="1:8" x14ac:dyDescent="0.2">
      <c r="A132" s="47"/>
      <c r="B132" s="49">
        <v>130</v>
      </c>
      <c r="C132" s="86" t="s">
        <v>396</v>
      </c>
      <c r="D132" s="87" t="s">
        <v>397</v>
      </c>
      <c r="E132" s="151">
        <v>7</v>
      </c>
      <c r="F132" s="151">
        <v>7</v>
      </c>
      <c r="G132" s="147">
        <v>7</v>
      </c>
      <c r="H132" s="183" t="s">
        <v>147</v>
      </c>
    </row>
    <row r="133" spans="1:8" x14ac:dyDescent="0.2">
      <c r="A133" s="47"/>
      <c r="B133" s="50">
        <v>131</v>
      </c>
      <c r="C133" s="86" t="s">
        <v>398</v>
      </c>
      <c r="D133" s="87" t="s">
        <v>399</v>
      </c>
      <c r="E133" s="183" t="s">
        <v>147</v>
      </c>
      <c r="F133" s="183" t="s">
        <v>147</v>
      </c>
      <c r="G133" s="147">
        <v>13</v>
      </c>
      <c r="H133" s="183" t="s">
        <v>147</v>
      </c>
    </row>
    <row r="134" spans="1:8" x14ac:dyDescent="0.2">
      <c r="A134" s="47"/>
      <c r="B134" s="49">
        <v>132</v>
      </c>
      <c r="C134" s="86" t="s">
        <v>182</v>
      </c>
      <c r="D134" s="87" t="s">
        <v>400</v>
      </c>
      <c r="E134" s="183" t="s">
        <v>147</v>
      </c>
      <c r="F134" s="183" t="s">
        <v>147</v>
      </c>
      <c r="G134" s="147">
        <v>6</v>
      </c>
      <c r="H134" s="183" t="s">
        <v>147</v>
      </c>
    </row>
    <row r="135" spans="1:8" x14ac:dyDescent="0.2">
      <c r="A135" s="47"/>
      <c r="B135" s="50">
        <v>133</v>
      </c>
      <c r="C135" s="86" t="s">
        <v>401</v>
      </c>
      <c r="D135" s="87" t="s">
        <v>402</v>
      </c>
      <c r="E135" s="183" t="s">
        <v>147</v>
      </c>
      <c r="F135" s="151">
        <v>13</v>
      </c>
      <c r="G135" s="147">
        <v>13</v>
      </c>
      <c r="H135" s="183" t="s">
        <v>147</v>
      </c>
    </row>
    <row r="136" spans="1:8" x14ac:dyDescent="0.2">
      <c r="A136" s="47"/>
      <c r="B136" s="49">
        <v>134</v>
      </c>
      <c r="C136" s="86" t="s">
        <v>403</v>
      </c>
      <c r="D136" s="87" t="s">
        <v>404</v>
      </c>
      <c r="E136" s="183" t="s">
        <v>147</v>
      </c>
      <c r="F136" s="151">
        <v>13</v>
      </c>
      <c r="G136" s="147">
        <v>13</v>
      </c>
      <c r="H136" s="183" t="s">
        <v>147</v>
      </c>
    </row>
    <row r="137" spans="1:8" x14ac:dyDescent="0.2">
      <c r="A137" s="47"/>
      <c r="B137" s="50">
        <v>135</v>
      </c>
      <c r="C137" s="86" t="s">
        <v>405</v>
      </c>
      <c r="D137" s="87" t="s">
        <v>406</v>
      </c>
      <c r="E137" s="183" t="s">
        <v>147</v>
      </c>
      <c r="F137" s="151">
        <v>11</v>
      </c>
      <c r="G137" s="147">
        <v>11</v>
      </c>
      <c r="H137" s="183" t="s">
        <v>147</v>
      </c>
    </row>
    <row r="138" spans="1:8" x14ac:dyDescent="0.2">
      <c r="A138" s="47"/>
      <c r="B138" s="49">
        <v>136</v>
      </c>
      <c r="C138" s="86" t="s">
        <v>407</v>
      </c>
      <c r="D138" s="87" t="s">
        <v>408</v>
      </c>
      <c r="E138" s="183" t="s">
        <v>147</v>
      </c>
      <c r="F138" s="183" t="s">
        <v>147</v>
      </c>
      <c r="G138" s="147">
        <v>13</v>
      </c>
      <c r="H138" s="183" t="s">
        <v>147</v>
      </c>
    </row>
    <row r="139" spans="1:8" x14ac:dyDescent="0.2">
      <c r="A139" s="47"/>
      <c r="B139" s="50">
        <v>137</v>
      </c>
      <c r="C139" s="86" t="s">
        <v>409</v>
      </c>
      <c r="D139" s="87" t="s">
        <v>410</v>
      </c>
      <c r="E139" s="183" t="s">
        <v>147</v>
      </c>
      <c r="F139" s="151">
        <v>6</v>
      </c>
      <c r="G139" s="147">
        <v>6</v>
      </c>
      <c r="H139" s="183" t="s">
        <v>147</v>
      </c>
    </row>
    <row r="140" spans="1:8" x14ac:dyDescent="0.2">
      <c r="A140" s="47"/>
      <c r="B140" s="49">
        <v>138</v>
      </c>
      <c r="C140" s="86" t="s">
        <v>411</v>
      </c>
      <c r="D140" s="87" t="s">
        <v>412</v>
      </c>
      <c r="E140" s="183" t="s">
        <v>147</v>
      </c>
      <c r="F140" s="151">
        <v>13</v>
      </c>
      <c r="G140" s="147">
        <v>13</v>
      </c>
      <c r="H140" s="183" t="s">
        <v>147</v>
      </c>
    </row>
    <row r="141" spans="1:8" x14ac:dyDescent="0.2">
      <c r="A141" s="47"/>
      <c r="B141" s="50">
        <v>139</v>
      </c>
      <c r="C141" s="86" t="s">
        <v>413</v>
      </c>
      <c r="D141" s="87" t="s">
        <v>414</v>
      </c>
      <c r="E141" s="183" t="s">
        <v>147</v>
      </c>
      <c r="F141" s="183" t="s">
        <v>147</v>
      </c>
      <c r="G141" s="147">
        <v>13</v>
      </c>
      <c r="H141" s="183" t="s">
        <v>147</v>
      </c>
    </row>
    <row r="142" spans="1:8" x14ac:dyDescent="0.2">
      <c r="A142" s="47"/>
      <c r="B142" s="49">
        <v>140</v>
      </c>
      <c r="C142" s="86" t="s">
        <v>415</v>
      </c>
      <c r="D142" s="87" t="s">
        <v>416</v>
      </c>
      <c r="E142" s="183" t="s">
        <v>147</v>
      </c>
      <c r="F142" s="183" t="s">
        <v>147</v>
      </c>
      <c r="G142" s="147">
        <v>12</v>
      </c>
      <c r="H142" s="183" t="s">
        <v>147</v>
      </c>
    </row>
    <row r="143" spans="1:8" x14ac:dyDescent="0.2">
      <c r="A143" s="47"/>
      <c r="B143" s="50">
        <v>141</v>
      </c>
      <c r="C143" s="86" t="s">
        <v>417</v>
      </c>
      <c r="D143" s="87" t="s">
        <v>418</v>
      </c>
      <c r="E143" s="183" t="s">
        <v>147</v>
      </c>
      <c r="F143" s="147">
        <v>13</v>
      </c>
      <c r="G143" s="147">
        <v>13</v>
      </c>
      <c r="H143" s="183" t="s">
        <v>147</v>
      </c>
    </row>
    <row r="144" spans="1:8" x14ac:dyDescent="0.2">
      <c r="A144" s="47"/>
      <c r="B144" s="49">
        <v>142</v>
      </c>
      <c r="C144" s="86" t="s">
        <v>419</v>
      </c>
      <c r="D144" s="87" t="s">
        <v>420</v>
      </c>
      <c r="E144" s="183" t="s">
        <v>147</v>
      </c>
      <c r="F144" s="147">
        <v>13</v>
      </c>
      <c r="G144" s="147">
        <v>13</v>
      </c>
      <c r="H144" s="183" t="s">
        <v>147</v>
      </c>
    </row>
    <row r="145" spans="1:8" x14ac:dyDescent="0.2">
      <c r="A145" s="47"/>
      <c r="B145" s="50">
        <v>143</v>
      </c>
      <c r="C145" s="86" t="s">
        <v>421</v>
      </c>
      <c r="D145" s="87" t="s">
        <v>422</v>
      </c>
      <c r="E145" s="183" t="s">
        <v>147</v>
      </c>
      <c r="F145" s="183" t="s">
        <v>147</v>
      </c>
      <c r="G145" s="147">
        <v>13</v>
      </c>
      <c r="H145" s="183" t="s">
        <v>147</v>
      </c>
    </row>
    <row r="146" spans="1:8" x14ac:dyDescent="0.2">
      <c r="A146" s="47"/>
      <c r="B146" s="49">
        <v>144</v>
      </c>
      <c r="C146" s="86" t="s">
        <v>423</v>
      </c>
      <c r="D146" s="87" t="s">
        <v>424</v>
      </c>
      <c r="E146" s="151">
        <v>8</v>
      </c>
      <c r="F146" s="151">
        <v>8</v>
      </c>
      <c r="G146" s="147">
        <v>8</v>
      </c>
      <c r="H146" s="183" t="s">
        <v>147</v>
      </c>
    </row>
    <row r="147" spans="1:8" x14ac:dyDescent="0.2">
      <c r="A147" s="47"/>
      <c r="B147" s="50">
        <v>145</v>
      </c>
      <c r="C147" s="86" t="s">
        <v>229</v>
      </c>
      <c r="D147" s="87" t="s">
        <v>425</v>
      </c>
      <c r="E147" s="183" t="s">
        <v>147</v>
      </c>
      <c r="F147" s="183" t="s">
        <v>147</v>
      </c>
      <c r="G147" s="147">
        <v>9</v>
      </c>
      <c r="H147" s="183" t="s">
        <v>147</v>
      </c>
    </row>
    <row r="148" spans="1:8" x14ac:dyDescent="0.2">
      <c r="A148" s="47"/>
      <c r="B148" s="49">
        <v>146</v>
      </c>
      <c r="C148" s="86" t="s">
        <v>370</v>
      </c>
      <c r="D148" s="87" t="s">
        <v>426</v>
      </c>
      <c r="E148" s="183" t="s">
        <v>147</v>
      </c>
      <c r="F148" s="151">
        <v>13</v>
      </c>
      <c r="G148" s="147">
        <v>13</v>
      </c>
      <c r="H148" s="183" t="s">
        <v>147</v>
      </c>
    </row>
    <row r="149" spans="1:8" x14ac:dyDescent="0.2">
      <c r="A149" s="47"/>
      <c r="B149" s="50">
        <v>147</v>
      </c>
      <c r="C149" s="86" t="s">
        <v>427</v>
      </c>
      <c r="D149" s="87" t="s">
        <v>428</v>
      </c>
      <c r="E149" s="151">
        <v>7</v>
      </c>
      <c r="F149" s="151">
        <v>7</v>
      </c>
      <c r="G149" s="147">
        <v>7</v>
      </c>
      <c r="H149" s="183" t="s">
        <v>147</v>
      </c>
    </row>
    <row r="150" spans="1:8" x14ac:dyDescent="0.2">
      <c r="A150" s="47"/>
      <c r="B150" s="49">
        <v>148</v>
      </c>
      <c r="C150" s="86" t="s">
        <v>429</v>
      </c>
      <c r="D150" s="87" t="s">
        <v>430</v>
      </c>
      <c r="E150" s="183" t="s">
        <v>147</v>
      </c>
      <c r="F150" s="151">
        <v>4</v>
      </c>
      <c r="G150" s="147">
        <v>4</v>
      </c>
      <c r="H150" s="147">
        <v>5</v>
      </c>
    </row>
    <row r="151" spans="1:8" x14ac:dyDescent="0.2">
      <c r="A151" s="47"/>
      <c r="B151" s="50">
        <v>149</v>
      </c>
      <c r="C151" s="86" t="s">
        <v>431</v>
      </c>
      <c r="D151" s="87" t="s">
        <v>432</v>
      </c>
      <c r="E151" s="183" t="s">
        <v>147</v>
      </c>
      <c r="F151" s="183" t="s">
        <v>147</v>
      </c>
      <c r="G151" s="147">
        <v>11</v>
      </c>
      <c r="H151" s="183" t="s">
        <v>147</v>
      </c>
    </row>
    <row r="152" spans="1:8" x14ac:dyDescent="0.2">
      <c r="A152" s="47"/>
      <c r="B152" s="49">
        <v>150</v>
      </c>
      <c r="C152" s="86" t="s">
        <v>433</v>
      </c>
      <c r="D152" s="87" t="s">
        <v>434</v>
      </c>
      <c r="E152" s="183" t="s">
        <v>147</v>
      </c>
      <c r="F152" s="183" t="s">
        <v>147</v>
      </c>
      <c r="G152" s="147">
        <v>12</v>
      </c>
      <c r="H152" s="183" t="s">
        <v>147</v>
      </c>
    </row>
    <row r="153" spans="1:8" x14ac:dyDescent="0.2">
      <c r="A153" s="47"/>
      <c r="B153" s="50">
        <v>151</v>
      </c>
      <c r="C153" s="86" t="s">
        <v>435</v>
      </c>
      <c r="D153" s="87" t="s">
        <v>436</v>
      </c>
      <c r="E153" s="183" t="s">
        <v>147</v>
      </c>
      <c r="F153" s="183" t="s">
        <v>147</v>
      </c>
      <c r="G153" s="147">
        <v>13</v>
      </c>
      <c r="H153" s="183" t="s">
        <v>147</v>
      </c>
    </row>
    <row r="154" spans="1:8" x14ac:dyDescent="0.2">
      <c r="A154" s="47"/>
      <c r="B154" s="49">
        <v>152</v>
      </c>
      <c r="C154" s="86" t="s">
        <v>437</v>
      </c>
      <c r="D154" s="87" t="s">
        <v>438</v>
      </c>
      <c r="E154" s="183" t="s">
        <v>147</v>
      </c>
      <c r="F154" s="147">
        <v>13</v>
      </c>
      <c r="G154" s="147">
        <v>13</v>
      </c>
      <c r="H154" s="183" t="s">
        <v>147</v>
      </c>
    </row>
    <row r="155" spans="1:8" x14ac:dyDescent="0.2">
      <c r="A155" s="47"/>
      <c r="B155" s="50">
        <v>153</v>
      </c>
      <c r="C155" s="86" t="s">
        <v>439</v>
      </c>
      <c r="D155" s="87" t="s">
        <v>440</v>
      </c>
      <c r="E155" s="183" t="s">
        <v>147</v>
      </c>
      <c r="F155" s="151">
        <v>12</v>
      </c>
      <c r="G155" s="147">
        <v>12</v>
      </c>
      <c r="H155" s="183" t="s">
        <v>147</v>
      </c>
    </row>
    <row r="156" spans="1:8" x14ac:dyDescent="0.2">
      <c r="A156" s="47"/>
      <c r="B156" s="49">
        <v>154</v>
      </c>
      <c r="C156" s="86" t="s">
        <v>441</v>
      </c>
      <c r="D156" s="87" t="s">
        <v>442</v>
      </c>
      <c r="E156" s="183" t="s">
        <v>147</v>
      </c>
      <c r="F156" s="151">
        <v>12</v>
      </c>
      <c r="G156" s="147">
        <v>12</v>
      </c>
      <c r="H156" s="183" t="s">
        <v>147</v>
      </c>
    </row>
    <row r="157" spans="1:8" x14ac:dyDescent="0.2">
      <c r="A157" s="47"/>
      <c r="B157" s="50">
        <v>155</v>
      </c>
      <c r="C157" s="86" t="s">
        <v>443</v>
      </c>
      <c r="D157" s="87" t="s">
        <v>444</v>
      </c>
      <c r="E157" s="152">
        <v>3</v>
      </c>
      <c r="F157" s="151">
        <v>3</v>
      </c>
      <c r="G157" s="147">
        <v>3</v>
      </c>
      <c r="H157" s="147">
        <v>3</v>
      </c>
    </row>
    <row r="158" spans="1:8" x14ac:dyDescent="0.2">
      <c r="A158" s="47"/>
      <c r="B158" s="49">
        <v>156</v>
      </c>
      <c r="C158" s="86" t="s">
        <v>443</v>
      </c>
      <c r="D158" s="87" t="s">
        <v>445</v>
      </c>
      <c r="E158" s="152">
        <v>3</v>
      </c>
      <c r="F158" s="151">
        <v>3</v>
      </c>
      <c r="G158" s="147">
        <v>3</v>
      </c>
      <c r="H158" s="147">
        <v>4</v>
      </c>
    </row>
    <row r="159" spans="1:8" x14ac:dyDescent="0.2">
      <c r="A159" s="47"/>
      <c r="B159" s="50">
        <v>157</v>
      </c>
      <c r="C159" s="87" t="s">
        <v>446</v>
      </c>
      <c r="D159" s="87" t="s">
        <v>447</v>
      </c>
      <c r="E159" s="183" t="s">
        <v>147</v>
      </c>
      <c r="F159" s="147">
        <v>13</v>
      </c>
      <c r="G159" s="147">
        <v>13</v>
      </c>
      <c r="H159" s="183" t="s">
        <v>147</v>
      </c>
    </row>
    <row r="160" spans="1:8" x14ac:dyDescent="0.2">
      <c r="A160" s="47"/>
      <c r="B160" s="49">
        <v>158</v>
      </c>
      <c r="C160" s="87" t="s">
        <v>448</v>
      </c>
      <c r="D160" s="87" t="s">
        <v>449</v>
      </c>
      <c r="E160" s="147">
        <v>12</v>
      </c>
      <c r="F160" s="147">
        <v>12</v>
      </c>
      <c r="G160" s="147">
        <v>12</v>
      </c>
      <c r="H160" s="183" t="s">
        <v>147</v>
      </c>
    </row>
    <row r="161" spans="1:8" x14ac:dyDescent="0.2">
      <c r="A161" s="47"/>
      <c r="B161" s="50">
        <v>159</v>
      </c>
      <c r="C161" s="87" t="s">
        <v>450</v>
      </c>
      <c r="D161" s="87" t="s">
        <v>451</v>
      </c>
      <c r="E161" s="183" t="s">
        <v>147</v>
      </c>
      <c r="F161" s="183" t="s">
        <v>147</v>
      </c>
      <c r="G161" s="147">
        <v>12</v>
      </c>
      <c r="H161" s="183" t="s">
        <v>147</v>
      </c>
    </row>
    <row r="162" spans="1:8" x14ac:dyDescent="0.2">
      <c r="A162" s="47"/>
      <c r="B162" s="49">
        <v>160</v>
      </c>
      <c r="C162" s="87" t="s">
        <v>452</v>
      </c>
      <c r="D162" s="87" t="s">
        <v>453</v>
      </c>
      <c r="E162" s="151">
        <v>7</v>
      </c>
      <c r="F162" s="151">
        <v>7</v>
      </c>
      <c r="G162" s="147">
        <v>7</v>
      </c>
      <c r="H162" s="183" t="s">
        <v>147</v>
      </c>
    </row>
    <row r="163" spans="1:8" x14ac:dyDescent="0.2">
      <c r="A163" s="47"/>
      <c r="B163" s="50">
        <v>161</v>
      </c>
      <c r="C163" s="87" t="s">
        <v>454</v>
      </c>
      <c r="D163" s="87" t="s">
        <v>455</v>
      </c>
      <c r="E163" s="183" t="s">
        <v>147</v>
      </c>
      <c r="F163" s="151">
        <v>13</v>
      </c>
      <c r="G163" s="147">
        <v>13</v>
      </c>
      <c r="H163" s="183" t="s">
        <v>147</v>
      </c>
    </row>
    <row r="164" spans="1:8" x14ac:dyDescent="0.2">
      <c r="A164" s="47"/>
      <c r="B164" s="49">
        <v>162</v>
      </c>
      <c r="C164" s="87" t="s">
        <v>456</v>
      </c>
      <c r="D164" s="87" t="s">
        <v>457</v>
      </c>
      <c r="E164" s="183" t="s">
        <v>147</v>
      </c>
      <c r="F164" s="151">
        <v>11</v>
      </c>
      <c r="G164" s="147">
        <v>11</v>
      </c>
      <c r="H164" s="183" t="s">
        <v>147</v>
      </c>
    </row>
    <row r="165" spans="1:8" x14ac:dyDescent="0.2">
      <c r="A165" s="47"/>
      <c r="B165" s="50">
        <v>163</v>
      </c>
      <c r="C165" s="87" t="s">
        <v>458</v>
      </c>
      <c r="D165" s="87" t="s">
        <v>459</v>
      </c>
      <c r="E165" s="183" t="s">
        <v>147</v>
      </c>
      <c r="F165" s="151">
        <v>11</v>
      </c>
      <c r="G165" s="147">
        <v>11</v>
      </c>
      <c r="H165" s="183" t="s">
        <v>147</v>
      </c>
    </row>
    <row r="166" spans="1:8" x14ac:dyDescent="0.2">
      <c r="A166" s="47"/>
      <c r="B166" s="49">
        <v>164</v>
      </c>
      <c r="C166" s="87" t="s">
        <v>460</v>
      </c>
      <c r="D166" s="87" t="s">
        <v>461</v>
      </c>
      <c r="E166" s="183" t="s">
        <v>147</v>
      </c>
      <c r="F166" s="151">
        <v>11</v>
      </c>
      <c r="G166" s="147">
        <v>11</v>
      </c>
      <c r="H166" s="183" t="s">
        <v>147</v>
      </c>
    </row>
    <row r="167" spans="1:8" x14ac:dyDescent="0.2">
      <c r="A167" s="47"/>
      <c r="B167" s="50">
        <v>165</v>
      </c>
      <c r="C167" s="87" t="s">
        <v>462</v>
      </c>
      <c r="D167" s="87" t="s">
        <v>463</v>
      </c>
      <c r="E167" s="183" t="s">
        <v>147</v>
      </c>
      <c r="F167" s="183" t="s">
        <v>147</v>
      </c>
      <c r="G167" s="147">
        <v>13</v>
      </c>
      <c r="H167" s="183" t="s">
        <v>147</v>
      </c>
    </row>
    <row r="168" spans="1:8" x14ac:dyDescent="0.2">
      <c r="A168" s="47"/>
      <c r="B168" s="49">
        <v>166</v>
      </c>
      <c r="C168" s="87" t="s">
        <v>464</v>
      </c>
      <c r="D168" s="87" t="s">
        <v>465</v>
      </c>
      <c r="E168" s="183" t="s">
        <v>147</v>
      </c>
      <c r="F168" s="147">
        <v>12</v>
      </c>
      <c r="G168" s="147">
        <v>12</v>
      </c>
      <c r="H168" s="183" t="s">
        <v>147</v>
      </c>
    </row>
    <row r="169" spans="1:8" x14ac:dyDescent="0.2">
      <c r="A169" s="47"/>
      <c r="B169" s="50">
        <v>167</v>
      </c>
      <c r="C169" s="87" t="s">
        <v>466</v>
      </c>
      <c r="D169" s="87" t="s">
        <v>467</v>
      </c>
      <c r="E169" s="183" t="s">
        <v>147</v>
      </c>
      <c r="F169" s="151">
        <v>13</v>
      </c>
      <c r="G169" s="147">
        <v>13</v>
      </c>
      <c r="H169" s="183" t="s">
        <v>147</v>
      </c>
    </row>
    <row r="170" spans="1:8" x14ac:dyDescent="0.2">
      <c r="A170" s="47"/>
      <c r="B170" s="49">
        <v>168</v>
      </c>
      <c r="C170" s="87" t="s">
        <v>468</v>
      </c>
      <c r="D170" s="87" t="s">
        <v>469</v>
      </c>
      <c r="E170" s="183" t="s">
        <v>147</v>
      </c>
      <c r="F170" s="183" t="s">
        <v>147</v>
      </c>
      <c r="G170" s="147">
        <v>12</v>
      </c>
      <c r="H170" s="183" t="s">
        <v>147</v>
      </c>
    </row>
    <row r="171" spans="1:8" x14ac:dyDescent="0.2">
      <c r="A171" s="47"/>
      <c r="B171" s="50">
        <v>169</v>
      </c>
      <c r="C171" s="87" t="s">
        <v>470</v>
      </c>
      <c r="D171" s="87" t="s">
        <v>471</v>
      </c>
      <c r="E171" s="183" t="s">
        <v>147</v>
      </c>
      <c r="F171" s="151">
        <v>12</v>
      </c>
      <c r="G171" s="147">
        <v>12</v>
      </c>
      <c r="H171" s="183" t="s">
        <v>147</v>
      </c>
    </row>
    <row r="172" spans="1:8" x14ac:dyDescent="0.2">
      <c r="A172" s="47"/>
      <c r="B172" s="49">
        <v>170</v>
      </c>
      <c r="C172" s="87" t="s">
        <v>472</v>
      </c>
      <c r="D172" s="87" t="s">
        <v>473</v>
      </c>
      <c r="E172" s="183" t="s">
        <v>147</v>
      </c>
      <c r="F172" s="183" t="s">
        <v>147</v>
      </c>
      <c r="G172" s="147">
        <v>13</v>
      </c>
      <c r="H172" s="183" t="s">
        <v>147</v>
      </c>
    </row>
    <row r="173" spans="1:8" x14ac:dyDescent="0.2">
      <c r="A173" s="47"/>
      <c r="B173" s="50">
        <v>171</v>
      </c>
      <c r="C173" s="87" t="s">
        <v>474</v>
      </c>
      <c r="D173" s="87" t="s">
        <v>475</v>
      </c>
      <c r="E173" s="183" t="s">
        <v>147</v>
      </c>
      <c r="F173" s="183" t="s">
        <v>147</v>
      </c>
      <c r="G173" s="147">
        <v>13</v>
      </c>
      <c r="H173" s="183" t="s">
        <v>147</v>
      </c>
    </row>
    <row r="174" spans="1:8" x14ac:dyDescent="0.2">
      <c r="A174" s="47"/>
      <c r="B174" s="49">
        <v>172</v>
      </c>
      <c r="C174" s="87" t="s">
        <v>370</v>
      </c>
      <c r="D174" s="87" t="s">
        <v>476</v>
      </c>
      <c r="E174" s="183" t="s">
        <v>147</v>
      </c>
      <c r="F174" s="183" t="s">
        <v>147</v>
      </c>
      <c r="G174" s="147">
        <v>13</v>
      </c>
      <c r="H174" s="183" t="s">
        <v>147</v>
      </c>
    </row>
    <row r="175" spans="1:8" x14ac:dyDescent="0.2">
      <c r="A175" s="47"/>
      <c r="B175" s="50">
        <v>173</v>
      </c>
      <c r="C175" s="87" t="s">
        <v>182</v>
      </c>
      <c r="D175" s="87" t="s">
        <v>477</v>
      </c>
      <c r="E175" s="152">
        <v>5</v>
      </c>
      <c r="F175" s="151">
        <v>5</v>
      </c>
      <c r="G175" s="147">
        <v>5</v>
      </c>
      <c r="H175" s="147">
        <v>7</v>
      </c>
    </row>
    <row r="176" spans="1:8" x14ac:dyDescent="0.2">
      <c r="A176" s="47"/>
      <c r="B176" s="49">
        <v>174</v>
      </c>
      <c r="C176" s="87" t="s">
        <v>478</v>
      </c>
      <c r="D176" s="87" t="s">
        <v>479</v>
      </c>
      <c r="E176" s="183" t="s">
        <v>147</v>
      </c>
      <c r="F176" s="151">
        <v>8</v>
      </c>
      <c r="G176" s="147">
        <v>8</v>
      </c>
      <c r="H176" s="183" t="s">
        <v>147</v>
      </c>
    </row>
    <row r="177" spans="1:8" x14ac:dyDescent="0.2">
      <c r="A177" s="47"/>
      <c r="B177" s="50">
        <v>175</v>
      </c>
      <c r="C177" s="87" t="s">
        <v>480</v>
      </c>
      <c r="D177" s="87" t="s">
        <v>481</v>
      </c>
      <c r="E177" s="183" t="s">
        <v>147</v>
      </c>
      <c r="F177" s="147">
        <v>13</v>
      </c>
      <c r="G177" s="147">
        <v>13</v>
      </c>
      <c r="H177" s="183" t="s">
        <v>147</v>
      </c>
    </row>
    <row r="178" spans="1:8" x14ac:dyDescent="0.2">
      <c r="A178" s="47"/>
      <c r="B178" s="49">
        <v>176</v>
      </c>
      <c r="C178" s="87" t="s">
        <v>482</v>
      </c>
      <c r="D178" s="87" t="s">
        <v>483</v>
      </c>
      <c r="E178" s="151">
        <v>7</v>
      </c>
      <c r="F178" s="151">
        <v>7</v>
      </c>
      <c r="G178" s="147">
        <v>7</v>
      </c>
      <c r="H178" s="183" t="s">
        <v>147</v>
      </c>
    </row>
    <row r="179" spans="1:8" x14ac:dyDescent="0.2">
      <c r="A179" s="47"/>
      <c r="B179" s="50">
        <v>177</v>
      </c>
      <c r="C179" s="87" t="s">
        <v>482</v>
      </c>
      <c r="D179" s="87" t="s">
        <v>484</v>
      </c>
      <c r="E179" s="151">
        <v>9</v>
      </c>
      <c r="F179" s="151">
        <v>9</v>
      </c>
      <c r="G179" s="147">
        <v>9</v>
      </c>
      <c r="H179" s="183" t="s">
        <v>147</v>
      </c>
    </row>
    <row r="180" spans="1:8" x14ac:dyDescent="0.2">
      <c r="A180" s="47"/>
      <c r="B180" s="49">
        <v>178</v>
      </c>
      <c r="C180" s="87" t="s">
        <v>474</v>
      </c>
      <c r="D180" s="87" t="s">
        <v>485</v>
      </c>
      <c r="E180" s="183" t="s">
        <v>147</v>
      </c>
      <c r="F180" s="183" t="s">
        <v>147</v>
      </c>
      <c r="G180" s="147">
        <v>13</v>
      </c>
      <c r="H180" s="183" t="s">
        <v>147</v>
      </c>
    </row>
    <row r="181" spans="1:8" x14ac:dyDescent="0.2">
      <c r="A181" s="47"/>
      <c r="B181" s="50">
        <v>179</v>
      </c>
      <c r="C181" s="87" t="s">
        <v>486</v>
      </c>
      <c r="D181" s="87" t="s">
        <v>487</v>
      </c>
      <c r="E181" s="151">
        <v>5</v>
      </c>
      <c r="F181" s="151">
        <v>5</v>
      </c>
      <c r="G181" s="147">
        <v>5</v>
      </c>
      <c r="H181" s="147">
        <v>5</v>
      </c>
    </row>
    <row r="182" spans="1:8" x14ac:dyDescent="0.2">
      <c r="A182" s="47"/>
      <c r="B182" s="49">
        <v>180</v>
      </c>
      <c r="C182" s="87" t="s">
        <v>488</v>
      </c>
      <c r="D182" s="87" t="s">
        <v>489</v>
      </c>
      <c r="E182" s="183" t="s">
        <v>147</v>
      </c>
      <c r="F182" s="183" t="s">
        <v>147</v>
      </c>
      <c r="G182" s="147">
        <v>13</v>
      </c>
      <c r="H182" s="183" t="s">
        <v>147</v>
      </c>
    </row>
    <row r="183" spans="1:8" x14ac:dyDescent="0.2">
      <c r="A183" s="47"/>
      <c r="B183" s="50">
        <v>181</v>
      </c>
      <c r="C183" s="87" t="s">
        <v>209</v>
      </c>
      <c r="D183" s="87" t="s">
        <v>490</v>
      </c>
      <c r="E183" s="183" t="s">
        <v>147</v>
      </c>
      <c r="F183" s="183" t="s">
        <v>147</v>
      </c>
      <c r="G183" s="147">
        <v>12</v>
      </c>
      <c r="H183" s="183" t="s">
        <v>147</v>
      </c>
    </row>
    <row r="184" spans="1:8" x14ac:dyDescent="0.2">
      <c r="A184" s="47"/>
      <c r="B184" s="49">
        <v>182</v>
      </c>
      <c r="C184" s="87" t="s">
        <v>474</v>
      </c>
      <c r="D184" s="87" t="s">
        <v>491</v>
      </c>
      <c r="E184" s="183" t="s">
        <v>147</v>
      </c>
      <c r="F184" s="151">
        <v>13</v>
      </c>
      <c r="G184" s="147">
        <v>13</v>
      </c>
      <c r="H184" s="183" t="s">
        <v>147</v>
      </c>
    </row>
    <row r="185" spans="1:8" x14ac:dyDescent="0.2">
      <c r="A185" s="47"/>
      <c r="B185" s="50">
        <v>183</v>
      </c>
      <c r="C185" s="87" t="s">
        <v>492</v>
      </c>
      <c r="D185" s="87" t="s">
        <v>493</v>
      </c>
      <c r="E185" s="183" t="s">
        <v>147</v>
      </c>
      <c r="F185" s="151">
        <v>13</v>
      </c>
      <c r="G185" s="147">
        <v>13</v>
      </c>
      <c r="H185" s="183" t="s">
        <v>147</v>
      </c>
    </row>
    <row r="186" spans="1:8" x14ac:dyDescent="0.2">
      <c r="A186" s="47"/>
      <c r="B186" s="49">
        <v>184</v>
      </c>
      <c r="C186" s="87" t="s">
        <v>494</v>
      </c>
      <c r="D186" s="87" t="s">
        <v>495</v>
      </c>
      <c r="E186" s="183" t="s">
        <v>147</v>
      </c>
      <c r="F186" s="183" t="s">
        <v>147</v>
      </c>
      <c r="G186" s="147">
        <v>12</v>
      </c>
      <c r="H186" s="183" t="s">
        <v>147</v>
      </c>
    </row>
    <row r="187" spans="1:8" x14ac:dyDescent="0.2">
      <c r="A187" s="47"/>
      <c r="B187" s="50">
        <v>185</v>
      </c>
      <c r="C187" s="87" t="s">
        <v>496</v>
      </c>
      <c r="D187" s="87" t="s">
        <v>497</v>
      </c>
      <c r="E187" s="183" t="s">
        <v>147</v>
      </c>
      <c r="F187" s="151">
        <v>13</v>
      </c>
      <c r="G187" s="147">
        <v>13</v>
      </c>
      <c r="H187" s="183" t="s">
        <v>147</v>
      </c>
    </row>
    <row r="188" spans="1:8" x14ac:dyDescent="0.2">
      <c r="A188" s="47"/>
      <c r="B188" s="49">
        <v>186</v>
      </c>
      <c r="C188" s="87" t="s">
        <v>498</v>
      </c>
      <c r="D188" s="87" t="s">
        <v>499</v>
      </c>
      <c r="E188" s="183" t="s">
        <v>147</v>
      </c>
      <c r="F188" s="183" t="s">
        <v>147</v>
      </c>
      <c r="G188" s="147">
        <v>7</v>
      </c>
      <c r="H188" s="183" t="s">
        <v>147</v>
      </c>
    </row>
    <row r="189" spans="1:8" x14ac:dyDescent="0.2">
      <c r="A189" s="47"/>
      <c r="B189" s="50">
        <v>187</v>
      </c>
      <c r="C189" s="87" t="s">
        <v>500</v>
      </c>
      <c r="D189" s="87" t="s">
        <v>501</v>
      </c>
      <c r="E189" s="183" t="s">
        <v>147</v>
      </c>
      <c r="F189" s="147">
        <v>13</v>
      </c>
      <c r="G189" s="147">
        <v>13</v>
      </c>
      <c r="H189" s="183" t="s">
        <v>147</v>
      </c>
    </row>
    <row r="190" spans="1:8" x14ac:dyDescent="0.2">
      <c r="A190" s="47"/>
      <c r="B190" s="49">
        <v>188</v>
      </c>
      <c r="C190" s="87" t="s">
        <v>502</v>
      </c>
      <c r="D190" s="87" t="s">
        <v>503</v>
      </c>
      <c r="E190" s="151">
        <v>7</v>
      </c>
      <c r="F190" s="151">
        <v>7</v>
      </c>
      <c r="G190" s="147">
        <v>7</v>
      </c>
      <c r="H190" s="183" t="s">
        <v>147</v>
      </c>
    </row>
    <row r="191" spans="1:8" x14ac:dyDescent="0.2">
      <c r="A191" s="47"/>
      <c r="B191" s="50">
        <v>189</v>
      </c>
      <c r="C191" s="87" t="s">
        <v>504</v>
      </c>
      <c r="D191" s="87" t="s">
        <v>505</v>
      </c>
      <c r="E191" s="183" t="s">
        <v>147</v>
      </c>
      <c r="F191" s="183" t="s">
        <v>147</v>
      </c>
      <c r="G191" s="147">
        <v>13</v>
      </c>
      <c r="H191" s="183" t="s">
        <v>147</v>
      </c>
    </row>
    <row r="192" spans="1:8" x14ac:dyDescent="0.2">
      <c r="A192" s="47"/>
      <c r="B192" s="49">
        <v>190</v>
      </c>
      <c r="C192" s="87" t="s">
        <v>506</v>
      </c>
      <c r="D192" s="87" t="s">
        <v>507</v>
      </c>
      <c r="E192" s="183" t="s">
        <v>147</v>
      </c>
      <c r="F192" s="183" t="s">
        <v>147</v>
      </c>
      <c r="G192" s="147">
        <v>13</v>
      </c>
      <c r="H192" s="183" t="s">
        <v>147</v>
      </c>
    </row>
    <row r="193" spans="1:8" x14ac:dyDescent="0.2">
      <c r="A193" s="47"/>
      <c r="B193" s="50">
        <v>191</v>
      </c>
      <c r="C193" s="87" t="s">
        <v>508</v>
      </c>
      <c r="D193" s="87" t="s">
        <v>509</v>
      </c>
      <c r="E193" s="152">
        <v>11</v>
      </c>
      <c r="F193" s="151">
        <v>11</v>
      </c>
      <c r="G193" s="147">
        <v>11</v>
      </c>
      <c r="H193" s="183" t="s">
        <v>147</v>
      </c>
    </row>
    <row r="194" spans="1:8" x14ac:dyDescent="0.2">
      <c r="A194" s="47"/>
      <c r="B194" s="49">
        <v>192</v>
      </c>
      <c r="C194" s="87" t="s">
        <v>510</v>
      </c>
      <c r="D194" s="87" t="s">
        <v>511</v>
      </c>
      <c r="E194" s="151">
        <v>3</v>
      </c>
      <c r="F194" s="151">
        <v>3</v>
      </c>
      <c r="G194" s="147">
        <v>3</v>
      </c>
      <c r="H194" s="147">
        <v>3</v>
      </c>
    </row>
    <row r="195" spans="1:8" x14ac:dyDescent="0.2">
      <c r="A195" s="47"/>
      <c r="B195" s="50">
        <v>193</v>
      </c>
      <c r="C195" s="87" t="s">
        <v>512</v>
      </c>
      <c r="D195" s="87" t="s">
        <v>513</v>
      </c>
      <c r="E195" s="151">
        <v>5</v>
      </c>
      <c r="F195" s="151">
        <v>5</v>
      </c>
      <c r="G195" s="147">
        <v>5</v>
      </c>
      <c r="H195" s="147">
        <v>6</v>
      </c>
    </row>
    <row r="196" spans="1:8" x14ac:dyDescent="0.2">
      <c r="A196" s="47"/>
      <c r="B196" s="49">
        <v>194</v>
      </c>
      <c r="C196" s="87" t="s">
        <v>514</v>
      </c>
      <c r="D196" s="87" t="s">
        <v>515</v>
      </c>
      <c r="E196" s="183" t="s">
        <v>147</v>
      </c>
      <c r="F196" s="151">
        <v>12</v>
      </c>
      <c r="G196" s="147">
        <v>12</v>
      </c>
      <c r="H196" s="183" t="s">
        <v>147</v>
      </c>
    </row>
    <row r="197" spans="1:8" x14ac:dyDescent="0.2">
      <c r="A197" s="47"/>
      <c r="B197" s="50">
        <v>195</v>
      </c>
      <c r="C197" s="87" t="s">
        <v>516</v>
      </c>
      <c r="D197" s="87" t="s">
        <v>517</v>
      </c>
      <c r="E197" s="183" t="s">
        <v>147</v>
      </c>
      <c r="F197" s="183" t="s">
        <v>147</v>
      </c>
      <c r="G197" s="147">
        <v>12</v>
      </c>
      <c r="H197" s="183" t="s">
        <v>147</v>
      </c>
    </row>
    <row r="198" spans="1:8" x14ac:dyDescent="0.2">
      <c r="A198" s="47"/>
      <c r="B198" s="49">
        <v>196</v>
      </c>
      <c r="C198" s="87" t="s">
        <v>441</v>
      </c>
      <c r="D198" s="87" t="s">
        <v>518</v>
      </c>
      <c r="E198" s="183" t="s">
        <v>147</v>
      </c>
      <c r="F198" s="151">
        <v>12</v>
      </c>
      <c r="G198" s="147">
        <v>12</v>
      </c>
      <c r="H198" s="183" t="s">
        <v>147</v>
      </c>
    </row>
    <row r="199" spans="1:8" x14ac:dyDescent="0.2">
      <c r="A199" s="47"/>
      <c r="B199" s="50">
        <v>197</v>
      </c>
      <c r="C199" s="87" t="s">
        <v>519</v>
      </c>
      <c r="D199" s="87" t="s">
        <v>520</v>
      </c>
      <c r="E199" s="183" t="s">
        <v>147</v>
      </c>
      <c r="F199" s="183" t="s">
        <v>147</v>
      </c>
      <c r="G199" s="147">
        <v>12</v>
      </c>
      <c r="H199" s="183" t="s">
        <v>147</v>
      </c>
    </row>
    <row r="200" spans="1:8" x14ac:dyDescent="0.2">
      <c r="A200" s="47"/>
      <c r="B200" s="49">
        <v>198</v>
      </c>
      <c r="C200" s="87" t="s">
        <v>209</v>
      </c>
      <c r="D200" s="87" t="s">
        <v>521</v>
      </c>
      <c r="E200" s="183" t="s">
        <v>147</v>
      </c>
      <c r="F200" s="183" t="s">
        <v>147</v>
      </c>
      <c r="G200" s="147">
        <v>12</v>
      </c>
      <c r="H200" s="183" t="s">
        <v>147</v>
      </c>
    </row>
    <row r="201" spans="1:8" x14ac:dyDescent="0.2">
      <c r="A201" s="47"/>
      <c r="B201" s="50">
        <v>199</v>
      </c>
      <c r="C201" s="87" t="s">
        <v>519</v>
      </c>
      <c r="D201" s="87" t="s">
        <v>522</v>
      </c>
      <c r="E201" s="183" t="s">
        <v>147</v>
      </c>
      <c r="F201" s="183" t="s">
        <v>147</v>
      </c>
      <c r="G201" s="147">
        <v>12</v>
      </c>
      <c r="H201" s="183" t="s">
        <v>147</v>
      </c>
    </row>
    <row r="202" spans="1:8" x14ac:dyDescent="0.2">
      <c r="A202" s="47"/>
      <c r="B202" s="49">
        <v>200</v>
      </c>
      <c r="C202" s="87" t="s">
        <v>441</v>
      </c>
      <c r="D202" s="87" t="s">
        <v>523</v>
      </c>
      <c r="E202" s="183" t="s">
        <v>147</v>
      </c>
      <c r="F202" s="151">
        <v>12</v>
      </c>
      <c r="G202" s="147">
        <v>12</v>
      </c>
      <c r="H202" s="183" t="s">
        <v>147</v>
      </c>
    </row>
    <row r="203" spans="1:8" x14ac:dyDescent="0.2">
      <c r="A203" s="47"/>
      <c r="B203" s="50">
        <v>201</v>
      </c>
      <c r="C203" s="87" t="s">
        <v>524</v>
      </c>
      <c r="D203" s="87" t="s">
        <v>525</v>
      </c>
      <c r="E203" s="183" t="s">
        <v>147</v>
      </c>
      <c r="F203" s="151">
        <v>12</v>
      </c>
      <c r="G203" s="147">
        <v>12</v>
      </c>
      <c r="H203" s="183" t="s">
        <v>147</v>
      </c>
    </row>
    <row r="204" spans="1:8" x14ac:dyDescent="0.2">
      <c r="A204" s="47"/>
      <c r="B204" s="49">
        <v>202</v>
      </c>
      <c r="C204" s="87" t="s">
        <v>526</v>
      </c>
      <c r="D204" s="87" t="s">
        <v>527</v>
      </c>
      <c r="E204" s="183" t="s">
        <v>147</v>
      </c>
      <c r="F204" s="183" t="s">
        <v>147</v>
      </c>
      <c r="G204" s="147">
        <v>12</v>
      </c>
      <c r="H204" s="183" t="s">
        <v>147</v>
      </c>
    </row>
    <row r="205" spans="1:8" x14ac:dyDescent="0.2">
      <c r="A205" s="47"/>
      <c r="B205" s="50">
        <v>203</v>
      </c>
      <c r="C205" s="87" t="s">
        <v>526</v>
      </c>
      <c r="D205" s="87" t="s">
        <v>528</v>
      </c>
      <c r="E205" s="183" t="s">
        <v>147</v>
      </c>
      <c r="F205" s="183" t="s">
        <v>147</v>
      </c>
      <c r="G205" s="147">
        <v>12</v>
      </c>
      <c r="H205" s="183" t="s">
        <v>147</v>
      </c>
    </row>
    <row r="206" spans="1:8" x14ac:dyDescent="0.2">
      <c r="A206" s="47"/>
      <c r="B206" s="49">
        <v>204</v>
      </c>
      <c r="C206" s="87" t="s">
        <v>519</v>
      </c>
      <c r="D206" s="87" t="s">
        <v>529</v>
      </c>
      <c r="E206" s="183" t="s">
        <v>147</v>
      </c>
      <c r="F206" s="183" t="s">
        <v>147</v>
      </c>
      <c r="G206" s="147">
        <v>12</v>
      </c>
      <c r="H206" s="183" t="s">
        <v>147</v>
      </c>
    </row>
    <row r="207" spans="1:8" x14ac:dyDescent="0.2">
      <c r="A207" s="47"/>
      <c r="B207" s="50">
        <v>205</v>
      </c>
      <c r="C207" s="87" t="s">
        <v>530</v>
      </c>
      <c r="D207" s="87" t="s">
        <v>531</v>
      </c>
      <c r="E207" s="183" t="s">
        <v>147</v>
      </c>
      <c r="F207" s="183" t="s">
        <v>147</v>
      </c>
      <c r="G207" s="147">
        <v>12</v>
      </c>
      <c r="H207" s="183" t="s">
        <v>147</v>
      </c>
    </row>
    <row r="208" spans="1:8" x14ac:dyDescent="0.2">
      <c r="A208" s="47"/>
      <c r="B208" s="49">
        <v>206</v>
      </c>
      <c r="C208" s="87" t="s">
        <v>532</v>
      </c>
      <c r="D208" s="87" t="s">
        <v>533</v>
      </c>
      <c r="E208" s="152">
        <v>8</v>
      </c>
      <c r="F208" s="151">
        <v>8</v>
      </c>
      <c r="G208" s="147">
        <v>8</v>
      </c>
      <c r="H208" s="183" t="s">
        <v>147</v>
      </c>
    </row>
    <row r="209" spans="1:8" x14ac:dyDescent="0.2">
      <c r="A209" s="47"/>
      <c r="B209" s="50">
        <v>207</v>
      </c>
      <c r="C209" s="87" t="s">
        <v>534</v>
      </c>
      <c r="D209" s="87" t="s">
        <v>535</v>
      </c>
      <c r="E209" s="183" t="s">
        <v>147</v>
      </c>
      <c r="F209" s="147">
        <v>12</v>
      </c>
      <c r="G209" s="147">
        <v>12</v>
      </c>
      <c r="H209" s="183" t="s">
        <v>147</v>
      </c>
    </row>
    <row r="210" spans="1:8" x14ac:dyDescent="0.2">
      <c r="A210" s="47"/>
      <c r="B210" s="49">
        <v>208</v>
      </c>
      <c r="C210" s="87" t="s">
        <v>536</v>
      </c>
      <c r="D210" s="87" t="s">
        <v>537</v>
      </c>
      <c r="E210" s="183" t="s">
        <v>147</v>
      </c>
      <c r="F210" s="183" t="s">
        <v>147</v>
      </c>
      <c r="G210" s="147">
        <v>12</v>
      </c>
      <c r="H210" s="183" t="s">
        <v>147</v>
      </c>
    </row>
    <row r="211" spans="1:8" x14ac:dyDescent="0.2">
      <c r="A211" s="47"/>
      <c r="B211" s="50">
        <v>209</v>
      </c>
      <c r="C211" s="87" t="s">
        <v>160</v>
      </c>
      <c r="D211" s="87" t="s">
        <v>538</v>
      </c>
      <c r="E211" s="183" t="s">
        <v>147</v>
      </c>
      <c r="F211" s="151">
        <v>505</v>
      </c>
      <c r="G211" s="151">
        <v>505</v>
      </c>
      <c r="H211" s="151">
        <v>505</v>
      </c>
    </row>
    <row r="212" spans="1:8" x14ac:dyDescent="0.2">
      <c r="A212" s="47"/>
      <c r="B212" s="49">
        <v>210</v>
      </c>
      <c r="C212" s="87" t="s">
        <v>539</v>
      </c>
      <c r="D212" s="87" t="s">
        <v>540</v>
      </c>
      <c r="E212" s="152">
        <v>7</v>
      </c>
      <c r="F212" s="151">
        <v>7</v>
      </c>
      <c r="G212" s="147">
        <v>7</v>
      </c>
      <c r="H212" s="183" t="s">
        <v>147</v>
      </c>
    </row>
    <row r="213" spans="1:8" x14ac:dyDescent="0.2">
      <c r="A213" s="47"/>
      <c r="B213" s="50">
        <v>211</v>
      </c>
      <c r="C213" s="87" t="s">
        <v>541</v>
      </c>
      <c r="D213" s="87" t="s">
        <v>542</v>
      </c>
      <c r="E213" s="152">
        <v>5</v>
      </c>
      <c r="F213" s="151">
        <v>5</v>
      </c>
      <c r="G213" s="147">
        <v>5</v>
      </c>
      <c r="H213" s="147">
        <v>6</v>
      </c>
    </row>
    <row r="214" spans="1:8" x14ac:dyDescent="0.2">
      <c r="A214" s="47"/>
      <c r="B214" s="49">
        <v>212</v>
      </c>
      <c r="C214" s="87" t="s">
        <v>543</v>
      </c>
      <c r="D214" s="87" t="s">
        <v>544</v>
      </c>
      <c r="E214" s="183" t="s">
        <v>147</v>
      </c>
      <c r="F214" s="183" t="s">
        <v>147</v>
      </c>
      <c r="G214" s="147">
        <v>10</v>
      </c>
      <c r="H214" s="183" t="s">
        <v>147</v>
      </c>
    </row>
    <row r="215" spans="1:8" x14ac:dyDescent="0.2">
      <c r="A215" s="47"/>
      <c r="B215" s="50">
        <v>213</v>
      </c>
      <c r="C215" s="87" t="s">
        <v>472</v>
      </c>
      <c r="D215" s="87" t="s">
        <v>545</v>
      </c>
      <c r="E215" s="183" t="s">
        <v>147</v>
      </c>
      <c r="F215" s="151">
        <v>13</v>
      </c>
      <c r="G215" s="147">
        <v>13</v>
      </c>
      <c r="H215" s="183" t="s">
        <v>147</v>
      </c>
    </row>
    <row r="216" spans="1:8" x14ac:dyDescent="0.2">
      <c r="A216" s="47"/>
      <c r="B216" s="49">
        <v>214</v>
      </c>
      <c r="C216" s="87" t="s">
        <v>546</v>
      </c>
      <c r="D216" s="87" t="s">
        <v>547</v>
      </c>
      <c r="E216" s="151">
        <v>11</v>
      </c>
      <c r="F216" s="151">
        <v>11</v>
      </c>
      <c r="G216" s="147">
        <v>11</v>
      </c>
      <c r="H216" s="183" t="s">
        <v>147</v>
      </c>
    </row>
    <row r="217" spans="1:8" x14ac:dyDescent="0.2">
      <c r="A217" s="47"/>
      <c r="B217" s="50">
        <v>215</v>
      </c>
      <c r="C217" s="87" t="s">
        <v>548</v>
      </c>
      <c r="D217" s="87" t="s">
        <v>549</v>
      </c>
      <c r="E217" s="183" t="s">
        <v>147</v>
      </c>
      <c r="F217" s="151">
        <v>11</v>
      </c>
      <c r="G217" s="147">
        <v>11</v>
      </c>
      <c r="H217" s="183" t="s">
        <v>147</v>
      </c>
    </row>
    <row r="218" spans="1:8" x14ac:dyDescent="0.2">
      <c r="A218" s="47"/>
      <c r="B218" s="49">
        <v>216</v>
      </c>
      <c r="C218" s="87" t="s">
        <v>550</v>
      </c>
      <c r="D218" s="87" t="s">
        <v>551</v>
      </c>
      <c r="E218" s="183" t="s">
        <v>147</v>
      </c>
      <c r="F218" s="183" t="s">
        <v>147</v>
      </c>
      <c r="G218" s="147">
        <v>13</v>
      </c>
      <c r="H218" s="183" t="s">
        <v>147</v>
      </c>
    </row>
    <row r="219" spans="1:8" x14ac:dyDescent="0.2">
      <c r="A219" s="47"/>
      <c r="B219" s="50">
        <v>217</v>
      </c>
      <c r="C219" s="87" t="s">
        <v>552</v>
      </c>
      <c r="D219" s="87" t="s">
        <v>553</v>
      </c>
      <c r="E219" s="183" t="s">
        <v>147</v>
      </c>
      <c r="F219" s="183" t="s">
        <v>147</v>
      </c>
      <c r="G219" s="147">
        <v>13</v>
      </c>
      <c r="H219" s="183" t="s">
        <v>147</v>
      </c>
    </row>
    <row r="220" spans="1:8" x14ac:dyDescent="0.2">
      <c r="A220" s="47"/>
      <c r="B220" s="49">
        <v>218</v>
      </c>
      <c r="C220" s="87" t="s">
        <v>474</v>
      </c>
      <c r="D220" s="87" t="s">
        <v>554</v>
      </c>
      <c r="E220" s="183" t="s">
        <v>147</v>
      </c>
      <c r="F220" s="183" t="s">
        <v>147</v>
      </c>
      <c r="G220" s="147">
        <v>13</v>
      </c>
      <c r="H220" s="183" t="s">
        <v>147</v>
      </c>
    </row>
    <row r="221" spans="1:8" x14ac:dyDescent="0.2">
      <c r="A221" s="47"/>
      <c r="B221" s="50">
        <v>219</v>
      </c>
      <c r="C221" s="87" t="s">
        <v>555</v>
      </c>
      <c r="D221" s="87" t="s">
        <v>556</v>
      </c>
      <c r="E221" s="183" t="s">
        <v>147</v>
      </c>
      <c r="F221" s="183" t="s">
        <v>147</v>
      </c>
      <c r="G221" s="147">
        <v>13</v>
      </c>
      <c r="H221" s="183" t="s">
        <v>147</v>
      </c>
    </row>
    <row r="222" spans="1:8" x14ac:dyDescent="0.2">
      <c r="A222" s="47"/>
      <c r="B222" s="49">
        <v>220</v>
      </c>
      <c r="C222" s="87" t="s">
        <v>557</v>
      </c>
      <c r="D222" s="87" t="s">
        <v>558</v>
      </c>
      <c r="E222" s="183" t="s">
        <v>147</v>
      </c>
      <c r="F222" s="183" t="s">
        <v>147</v>
      </c>
      <c r="G222" s="147">
        <v>13</v>
      </c>
      <c r="H222" s="183" t="s">
        <v>147</v>
      </c>
    </row>
    <row r="223" spans="1:8" x14ac:dyDescent="0.2">
      <c r="A223" s="47"/>
      <c r="B223" s="50">
        <v>221</v>
      </c>
      <c r="C223" s="87" t="s">
        <v>219</v>
      </c>
      <c r="D223" s="87" t="s">
        <v>559</v>
      </c>
      <c r="E223" s="183" t="s">
        <v>147</v>
      </c>
      <c r="F223" s="183" t="s">
        <v>147</v>
      </c>
      <c r="G223" s="147">
        <v>12</v>
      </c>
      <c r="H223" s="183" t="s">
        <v>147</v>
      </c>
    </row>
    <row r="224" spans="1:8" x14ac:dyDescent="0.2">
      <c r="A224" s="47"/>
      <c r="B224" s="49">
        <v>222</v>
      </c>
      <c r="C224" s="87" t="s">
        <v>370</v>
      </c>
      <c r="D224" s="87" t="s">
        <v>560</v>
      </c>
      <c r="E224" s="183" t="s">
        <v>147</v>
      </c>
      <c r="F224" s="183" t="s">
        <v>147</v>
      </c>
      <c r="G224" s="147">
        <v>13</v>
      </c>
      <c r="H224" s="183" t="s">
        <v>147</v>
      </c>
    </row>
    <row r="225" spans="1:8" x14ac:dyDescent="0.2">
      <c r="A225" s="47"/>
      <c r="B225" s="50">
        <v>223</v>
      </c>
      <c r="C225" s="87" t="s">
        <v>561</v>
      </c>
      <c r="D225" s="87" t="s">
        <v>562</v>
      </c>
      <c r="E225" s="183" t="s">
        <v>147</v>
      </c>
      <c r="F225" s="151">
        <v>12</v>
      </c>
      <c r="G225" s="147">
        <v>12</v>
      </c>
      <c r="H225" s="183" t="s">
        <v>147</v>
      </c>
    </row>
    <row r="226" spans="1:8" x14ac:dyDescent="0.2">
      <c r="A226" s="47"/>
      <c r="B226" s="49">
        <v>224</v>
      </c>
      <c r="C226" s="87" t="s">
        <v>563</v>
      </c>
      <c r="D226" s="87" t="s">
        <v>564</v>
      </c>
      <c r="E226" s="183" t="s">
        <v>147</v>
      </c>
      <c r="F226" s="151">
        <v>13</v>
      </c>
      <c r="G226" s="147">
        <v>13</v>
      </c>
      <c r="H226" s="183" t="s">
        <v>147</v>
      </c>
    </row>
    <row r="227" spans="1:8" x14ac:dyDescent="0.2">
      <c r="A227" s="47"/>
      <c r="B227" s="50">
        <v>225</v>
      </c>
      <c r="C227" s="87" t="s">
        <v>565</v>
      </c>
      <c r="D227" s="87" t="s">
        <v>566</v>
      </c>
      <c r="E227" s="151">
        <v>9</v>
      </c>
      <c r="F227" s="151">
        <v>9</v>
      </c>
      <c r="G227" s="147">
        <v>9</v>
      </c>
      <c r="H227" s="183" t="s">
        <v>147</v>
      </c>
    </row>
    <row r="228" spans="1:8" x14ac:dyDescent="0.2">
      <c r="A228" s="47"/>
      <c r="B228" s="49">
        <v>226</v>
      </c>
      <c r="C228" s="87" t="s">
        <v>567</v>
      </c>
      <c r="D228" s="87" t="s">
        <v>568</v>
      </c>
      <c r="E228" s="183" t="s">
        <v>147</v>
      </c>
      <c r="F228" s="183" t="s">
        <v>147</v>
      </c>
      <c r="G228" s="183" t="s">
        <v>147</v>
      </c>
      <c r="H228" s="183" t="s">
        <v>147</v>
      </c>
    </row>
    <row r="229" spans="1:8" x14ac:dyDescent="0.2">
      <c r="A229" s="47"/>
      <c r="B229" s="50">
        <v>227</v>
      </c>
      <c r="C229" s="87" t="s">
        <v>569</v>
      </c>
      <c r="D229" s="87" t="s">
        <v>570</v>
      </c>
      <c r="E229" s="183" t="s">
        <v>147</v>
      </c>
      <c r="F229" s="183" t="s">
        <v>147</v>
      </c>
      <c r="G229" s="147">
        <v>12</v>
      </c>
      <c r="H229" s="183" t="s">
        <v>147</v>
      </c>
    </row>
    <row r="230" spans="1:8" x14ac:dyDescent="0.2">
      <c r="A230" s="47"/>
      <c r="B230" s="49">
        <v>228</v>
      </c>
      <c r="C230" s="87" t="s">
        <v>571</v>
      </c>
      <c r="D230" s="87" t="s">
        <v>572</v>
      </c>
      <c r="E230" s="183" t="s">
        <v>147</v>
      </c>
      <c r="F230" s="183" t="s">
        <v>147</v>
      </c>
      <c r="G230" s="147">
        <v>13</v>
      </c>
      <c r="H230" s="183" t="s">
        <v>147</v>
      </c>
    </row>
    <row r="231" spans="1:8" x14ac:dyDescent="0.2">
      <c r="A231" s="47"/>
      <c r="B231" s="50">
        <v>229</v>
      </c>
      <c r="C231" s="87" t="s">
        <v>573</v>
      </c>
      <c r="D231" s="87" t="s">
        <v>574</v>
      </c>
      <c r="E231" s="183" t="s">
        <v>147</v>
      </c>
      <c r="F231" s="183" t="s">
        <v>147</v>
      </c>
      <c r="G231" s="147">
        <v>13</v>
      </c>
      <c r="H231" s="183" t="s">
        <v>147</v>
      </c>
    </row>
    <row r="232" spans="1:8" x14ac:dyDescent="0.2">
      <c r="A232" s="47"/>
      <c r="B232" s="49">
        <v>230</v>
      </c>
      <c r="C232" s="87" t="s">
        <v>575</v>
      </c>
      <c r="D232" s="87" t="s">
        <v>576</v>
      </c>
      <c r="E232" s="151">
        <v>7</v>
      </c>
      <c r="F232" s="151">
        <v>7</v>
      </c>
      <c r="G232" s="147">
        <v>7</v>
      </c>
      <c r="H232" s="183" t="s">
        <v>147</v>
      </c>
    </row>
    <row r="233" spans="1:8" x14ac:dyDescent="0.2">
      <c r="A233" s="47"/>
      <c r="B233" s="50">
        <v>231</v>
      </c>
      <c r="C233" s="87" t="s">
        <v>530</v>
      </c>
      <c r="D233" s="87" t="s">
        <v>577</v>
      </c>
      <c r="E233" s="183" t="s">
        <v>147</v>
      </c>
      <c r="F233" s="183" t="s">
        <v>147</v>
      </c>
      <c r="G233" s="147">
        <v>12</v>
      </c>
      <c r="H233" s="183" t="s">
        <v>147</v>
      </c>
    </row>
    <row r="234" spans="1:8" x14ac:dyDescent="0.2">
      <c r="A234" s="47"/>
      <c r="B234" s="49">
        <v>232</v>
      </c>
      <c r="C234" s="87" t="s">
        <v>578</v>
      </c>
      <c r="D234" s="87" t="s">
        <v>579</v>
      </c>
      <c r="E234" s="183" t="s">
        <v>147</v>
      </c>
      <c r="F234" s="183" t="s">
        <v>147</v>
      </c>
      <c r="G234" s="147">
        <v>12</v>
      </c>
      <c r="H234" s="183" t="s">
        <v>147</v>
      </c>
    </row>
    <row r="235" spans="1:8" x14ac:dyDescent="0.2">
      <c r="A235" s="47"/>
      <c r="B235" s="50">
        <v>233</v>
      </c>
      <c r="C235" s="87" t="s">
        <v>580</v>
      </c>
      <c r="D235" s="87" t="s">
        <v>581</v>
      </c>
      <c r="E235" s="183" t="s">
        <v>147</v>
      </c>
      <c r="F235" s="183" t="s">
        <v>147</v>
      </c>
      <c r="G235" s="147">
        <v>10</v>
      </c>
      <c r="H235" s="183" t="s">
        <v>147</v>
      </c>
    </row>
    <row r="236" spans="1:8" x14ac:dyDescent="0.2">
      <c r="A236" s="47"/>
      <c r="B236" s="49">
        <v>234</v>
      </c>
      <c r="C236" s="87" t="s">
        <v>582</v>
      </c>
      <c r="D236" s="87" t="s">
        <v>583</v>
      </c>
      <c r="E236" s="183" t="s">
        <v>147</v>
      </c>
      <c r="F236" s="151">
        <v>13</v>
      </c>
      <c r="G236" s="147">
        <v>13</v>
      </c>
      <c r="H236" s="183" t="s">
        <v>147</v>
      </c>
    </row>
    <row r="237" spans="1:8" x14ac:dyDescent="0.2">
      <c r="A237" s="47"/>
      <c r="B237" s="50">
        <v>235</v>
      </c>
      <c r="C237" s="87" t="s">
        <v>219</v>
      </c>
      <c r="D237" s="87" t="s">
        <v>584</v>
      </c>
      <c r="E237" s="183" t="s">
        <v>147</v>
      </c>
      <c r="F237" s="183" t="s">
        <v>147</v>
      </c>
      <c r="G237" s="147">
        <v>12</v>
      </c>
      <c r="H237" s="183" t="s">
        <v>147</v>
      </c>
    </row>
    <row r="238" spans="1:8" x14ac:dyDescent="0.2">
      <c r="A238" s="47"/>
      <c r="B238" s="49">
        <v>236</v>
      </c>
      <c r="C238" s="87" t="s">
        <v>160</v>
      </c>
      <c r="D238" s="87" t="s">
        <v>585</v>
      </c>
      <c r="E238" s="183" t="s">
        <v>147</v>
      </c>
      <c r="F238" s="151">
        <v>505</v>
      </c>
      <c r="G238" s="151">
        <v>505</v>
      </c>
      <c r="H238" s="151">
        <v>505</v>
      </c>
    </row>
    <row r="239" spans="1:8" x14ac:dyDescent="0.2">
      <c r="A239" s="47"/>
      <c r="B239" s="50">
        <v>237</v>
      </c>
      <c r="C239" s="87" t="s">
        <v>586</v>
      </c>
      <c r="D239" s="87" t="s">
        <v>587</v>
      </c>
      <c r="E239" s="183" t="s">
        <v>147</v>
      </c>
      <c r="F239" s="151">
        <v>13</v>
      </c>
      <c r="G239" s="147">
        <v>13</v>
      </c>
      <c r="H239" s="183" t="s">
        <v>147</v>
      </c>
    </row>
    <row r="240" spans="1:8" x14ac:dyDescent="0.2">
      <c r="A240" s="47"/>
      <c r="B240" s="49">
        <v>238</v>
      </c>
      <c r="C240" s="87" t="s">
        <v>588</v>
      </c>
      <c r="D240" s="87" t="s">
        <v>589</v>
      </c>
      <c r="E240" s="152">
        <v>5</v>
      </c>
      <c r="F240" s="151">
        <v>5</v>
      </c>
      <c r="G240" s="147">
        <v>5</v>
      </c>
      <c r="H240" s="147">
        <v>4</v>
      </c>
    </row>
    <row r="241" spans="1:8" x14ac:dyDescent="0.2">
      <c r="A241" s="47"/>
      <c r="B241" s="50">
        <v>239</v>
      </c>
      <c r="C241" s="87" t="s">
        <v>590</v>
      </c>
      <c r="D241" s="87" t="s">
        <v>591</v>
      </c>
      <c r="E241" s="183" t="s">
        <v>147</v>
      </c>
      <c r="F241" s="183" t="s">
        <v>147</v>
      </c>
      <c r="G241" s="147">
        <v>12</v>
      </c>
      <c r="H241" s="183" t="s">
        <v>147</v>
      </c>
    </row>
    <row r="242" spans="1:8" x14ac:dyDescent="0.2">
      <c r="A242" s="47"/>
      <c r="B242" s="49">
        <v>240</v>
      </c>
      <c r="C242" s="87" t="s">
        <v>592</v>
      </c>
      <c r="D242" s="87" t="s">
        <v>593</v>
      </c>
      <c r="E242" s="151">
        <v>12</v>
      </c>
      <c r="F242" s="151">
        <v>12</v>
      </c>
      <c r="G242" s="147">
        <v>12</v>
      </c>
      <c r="H242" s="183" t="s">
        <v>147</v>
      </c>
    </row>
    <row r="243" spans="1:8" x14ac:dyDescent="0.2">
      <c r="A243" s="47"/>
      <c r="B243" s="49">
        <v>241</v>
      </c>
      <c r="C243" s="87" t="s">
        <v>594</v>
      </c>
      <c r="D243" s="87" t="s">
        <v>595</v>
      </c>
      <c r="E243" s="152">
        <v>4</v>
      </c>
      <c r="F243" s="151">
        <v>4</v>
      </c>
      <c r="G243" s="147">
        <v>4</v>
      </c>
      <c r="H243" s="147">
        <v>6</v>
      </c>
    </row>
    <row r="244" spans="1:8" x14ac:dyDescent="0.2">
      <c r="A244" s="47"/>
      <c r="B244" s="50">
        <v>242</v>
      </c>
      <c r="C244" s="87" t="s">
        <v>596</v>
      </c>
      <c r="D244" s="87" t="s">
        <v>597</v>
      </c>
      <c r="E244" s="183" t="s">
        <v>147</v>
      </c>
      <c r="F244" s="183" t="s">
        <v>147</v>
      </c>
      <c r="G244" s="147">
        <v>13</v>
      </c>
      <c r="H244" s="183" t="s">
        <v>147</v>
      </c>
    </row>
    <row r="245" spans="1:8" x14ac:dyDescent="0.2">
      <c r="A245" s="47"/>
      <c r="B245" s="50">
        <v>243</v>
      </c>
      <c r="C245" s="87" t="s">
        <v>519</v>
      </c>
      <c r="D245" s="87" t="s">
        <v>598</v>
      </c>
      <c r="E245" s="183" t="s">
        <v>147</v>
      </c>
      <c r="F245" s="183" t="s">
        <v>147</v>
      </c>
      <c r="G245" s="147">
        <v>12</v>
      </c>
      <c r="H245" s="183" t="s">
        <v>147</v>
      </c>
    </row>
    <row r="246" spans="1:8" x14ac:dyDescent="0.2">
      <c r="A246" s="47"/>
      <c r="B246" s="49">
        <v>244</v>
      </c>
      <c r="C246" s="87" t="s">
        <v>599</v>
      </c>
      <c r="D246" s="87" t="s">
        <v>600</v>
      </c>
      <c r="E246" s="183" t="s">
        <v>147</v>
      </c>
      <c r="F246" s="183" t="s">
        <v>147</v>
      </c>
      <c r="G246" s="147">
        <v>9</v>
      </c>
      <c r="H246" s="183" t="s">
        <v>147</v>
      </c>
    </row>
    <row r="247" spans="1:8" x14ac:dyDescent="0.2">
      <c r="A247" s="47"/>
      <c r="B247" s="50">
        <v>245</v>
      </c>
      <c r="C247" s="87" t="s">
        <v>601</v>
      </c>
      <c r="D247" s="87" t="s">
        <v>602</v>
      </c>
      <c r="E247" s="183" t="s">
        <v>147</v>
      </c>
      <c r="F247" s="151">
        <v>7</v>
      </c>
      <c r="G247" s="148">
        <v>7</v>
      </c>
      <c r="H247" s="183" t="s">
        <v>147</v>
      </c>
    </row>
    <row r="248" spans="1:8" x14ac:dyDescent="0.2">
      <c r="A248" s="47"/>
      <c r="B248" s="49">
        <v>246</v>
      </c>
      <c r="C248" s="87" t="s">
        <v>603</v>
      </c>
      <c r="D248" s="87" t="s">
        <v>604</v>
      </c>
      <c r="E248" s="183" t="s">
        <v>147</v>
      </c>
      <c r="F248" s="151">
        <v>7</v>
      </c>
      <c r="G248" s="147">
        <v>7</v>
      </c>
      <c r="H248" s="183" t="s">
        <v>147</v>
      </c>
    </row>
    <row r="249" spans="1:8" x14ac:dyDescent="0.2">
      <c r="A249" s="47"/>
      <c r="B249" s="50">
        <v>247</v>
      </c>
      <c r="C249" s="87" t="s">
        <v>605</v>
      </c>
      <c r="D249" s="87" t="s">
        <v>606</v>
      </c>
      <c r="E249" s="183" t="s">
        <v>147</v>
      </c>
      <c r="F249" s="183" t="s">
        <v>147</v>
      </c>
      <c r="G249" s="147">
        <v>13</v>
      </c>
      <c r="H249" s="183" t="s">
        <v>147</v>
      </c>
    </row>
    <row r="250" spans="1:8" x14ac:dyDescent="0.2">
      <c r="A250" s="47"/>
      <c r="B250" s="49">
        <v>248</v>
      </c>
      <c r="C250" s="87" t="s">
        <v>370</v>
      </c>
      <c r="D250" s="87" t="s">
        <v>607</v>
      </c>
      <c r="E250" s="183" t="s">
        <v>147</v>
      </c>
      <c r="F250" s="183" t="s">
        <v>147</v>
      </c>
      <c r="G250" s="147">
        <v>13</v>
      </c>
      <c r="H250" s="183" t="s">
        <v>147</v>
      </c>
    </row>
    <row r="251" spans="1:8" x14ac:dyDescent="0.2">
      <c r="A251" s="47"/>
      <c r="B251" s="50">
        <v>249</v>
      </c>
      <c r="C251" s="87" t="s">
        <v>608</v>
      </c>
      <c r="D251" s="87" t="s">
        <v>609</v>
      </c>
      <c r="E251" s="183" t="s">
        <v>147</v>
      </c>
      <c r="F251" s="183" t="s">
        <v>147</v>
      </c>
      <c r="G251" s="147">
        <v>13</v>
      </c>
      <c r="H251" s="183" t="s">
        <v>147</v>
      </c>
    </row>
    <row r="252" spans="1:8" x14ac:dyDescent="0.2">
      <c r="A252" s="47"/>
      <c r="B252" s="49">
        <v>250</v>
      </c>
      <c r="C252" s="87" t="s">
        <v>610</v>
      </c>
      <c r="D252" s="87" t="s">
        <v>611</v>
      </c>
      <c r="E252" s="183" t="s">
        <v>147</v>
      </c>
      <c r="F252" s="183" t="s">
        <v>147</v>
      </c>
      <c r="G252" s="147">
        <v>13</v>
      </c>
      <c r="H252" s="183" t="s">
        <v>147</v>
      </c>
    </row>
    <row r="253" spans="1:8" x14ac:dyDescent="0.2">
      <c r="A253" s="47"/>
      <c r="B253" s="49">
        <v>251</v>
      </c>
      <c r="C253" s="87" t="s">
        <v>612</v>
      </c>
      <c r="D253" s="87" t="s">
        <v>613</v>
      </c>
      <c r="E253" s="151">
        <v>11</v>
      </c>
      <c r="F253" s="148">
        <v>11</v>
      </c>
      <c r="G253" s="147">
        <v>11</v>
      </c>
      <c r="H253" s="183" t="s">
        <v>147</v>
      </c>
    </row>
  </sheetData>
  <autoFilter ref="B2:H2" xr:uid="{2CEA140C-A7DC-495A-8261-909CA3C5026A}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8">
    <tabColor rgb="FF0070C0"/>
  </sheetPr>
  <dimension ref="A1:K369"/>
  <sheetViews>
    <sheetView showGridLines="0" showRowColHeaders="0" zoomScale="90" zoomScaleNormal="90" workbookViewId="0">
      <selection activeCell="P17" sqref="P17"/>
    </sheetView>
  </sheetViews>
  <sheetFormatPr defaultColWidth="9.42578125" defaultRowHeight="13.7" customHeight="1" x14ac:dyDescent="0.2"/>
  <cols>
    <col min="1" max="1" width="5.42578125" style="47" customWidth="1"/>
    <col min="2" max="2" width="8.42578125" style="47" bestFit="1" customWidth="1"/>
    <col min="3" max="4" width="23.42578125" style="47" customWidth="1"/>
    <col min="5" max="10" width="17.42578125" style="62" customWidth="1"/>
    <col min="11" max="11" width="23.42578125" style="47" bestFit="1" customWidth="1"/>
    <col min="12" max="16384" width="9.42578125" style="47"/>
  </cols>
  <sheetData>
    <row r="1" spans="1:11" ht="13.7" customHeight="1" thickBot="1" x14ac:dyDescent="0.25">
      <c r="A1" s="46">
        <v>1</v>
      </c>
      <c r="C1" s="77"/>
      <c r="D1" s="77"/>
      <c r="E1" s="78"/>
      <c r="F1" s="78"/>
      <c r="G1" s="78"/>
      <c r="H1" s="78" t="s">
        <v>0</v>
      </c>
      <c r="I1" s="78"/>
      <c r="J1" s="78"/>
    </row>
    <row r="2" spans="1:11" ht="13.7" customHeight="1" x14ac:dyDescent="0.2">
      <c r="A2" s="71"/>
      <c r="B2" s="127" t="s">
        <v>137</v>
      </c>
      <c r="C2" s="257" t="s">
        <v>138</v>
      </c>
      <c r="D2" s="257" t="s">
        <v>139</v>
      </c>
      <c r="E2" s="257" t="s">
        <v>661</v>
      </c>
      <c r="F2" s="257" t="s">
        <v>662</v>
      </c>
      <c r="G2" s="257" t="s">
        <v>663</v>
      </c>
      <c r="H2" s="257" t="s">
        <v>664</v>
      </c>
      <c r="I2" s="257" t="s">
        <v>124</v>
      </c>
      <c r="J2" s="257" t="s">
        <v>140</v>
      </c>
      <c r="K2" s="257" t="s">
        <v>141</v>
      </c>
    </row>
    <row r="3" spans="1:11" ht="13.7" customHeight="1" x14ac:dyDescent="0.2">
      <c r="B3" s="48">
        <v>1</v>
      </c>
      <c r="C3" s="79"/>
      <c r="D3" s="80" t="s">
        <v>142</v>
      </c>
      <c r="E3" s="81"/>
      <c r="F3" s="82"/>
      <c r="G3" s="82"/>
      <c r="H3" s="82"/>
      <c r="I3" s="82"/>
      <c r="J3" s="82"/>
    </row>
    <row r="4" spans="1:11" ht="13.7" customHeight="1" x14ac:dyDescent="0.2">
      <c r="B4" s="49">
        <v>2</v>
      </c>
      <c r="C4" s="83"/>
      <c r="D4" s="84" t="s">
        <v>143</v>
      </c>
      <c r="E4" s="85"/>
      <c r="F4" s="85"/>
      <c r="G4" s="85"/>
      <c r="H4" s="85"/>
      <c r="I4" s="85"/>
      <c r="J4" s="85"/>
    </row>
    <row r="5" spans="1:11" ht="13.7" customHeight="1" x14ac:dyDescent="0.2">
      <c r="A5" s="47" t="s">
        <v>144</v>
      </c>
      <c r="B5" s="50">
        <v>3</v>
      </c>
      <c r="C5" s="83" t="s">
        <v>145</v>
      </c>
      <c r="D5" s="150" t="s">
        <v>146</v>
      </c>
      <c r="E5" s="183" t="s">
        <v>147</v>
      </c>
      <c r="F5" s="183" t="s">
        <v>147</v>
      </c>
      <c r="G5" s="147">
        <v>11</v>
      </c>
      <c r="H5" s="183" t="s">
        <v>147</v>
      </c>
      <c r="I5" s="148">
        <v>3</v>
      </c>
      <c r="J5" s="183" t="s">
        <v>147</v>
      </c>
      <c r="K5" s="183" t="s">
        <v>147</v>
      </c>
    </row>
    <row r="6" spans="1:11" ht="13.7" customHeight="1" x14ac:dyDescent="0.2">
      <c r="B6" s="49">
        <v>4</v>
      </c>
      <c r="C6" s="83" t="s">
        <v>148</v>
      </c>
      <c r="D6" s="150" t="s">
        <v>149</v>
      </c>
      <c r="E6" s="183" t="s">
        <v>147</v>
      </c>
      <c r="F6" s="183" t="s">
        <v>147</v>
      </c>
      <c r="G6" s="147">
        <v>13</v>
      </c>
      <c r="H6" s="183" t="s">
        <v>147</v>
      </c>
      <c r="I6" s="148">
        <v>5</v>
      </c>
      <c r="J6" s="183" t="s">
        <v>147</v>
      </c>
      <c r="K6" s="183" t="s">
        <v>147</v>
      </c>
    </row>
    <row r="7" spans="1:11" ht="13.7" customHeight="1" x14ac:dyDescent="0.2">
      <c r="B7" s="50">
        <v>5</v>
      </c>
      <c r="C7" s="86" t="s">
        <v>150</v>
      </c>
      <c r="D7" s="87" t="s">
        <v>151</v>
      </c>
      <c r="E7" s="151">
        <v>12</v>
      </c>
      <c r="F7" s="151">
        <v>12</v>
      </c>
      <c r="G7" s="147">
        <v>12</v>
      </c>
      <c r="H7" s="183" t="s">
        <v>147</v>
      </c>
      <c r="I7" s="148">
        <v>4</v>
      </c>
      <c r="J7" s="147">
        <v>12</v>
      </c>
      <c r="K7" s="183" t="s">
        <v>147</v>
      </c>
    </row>
    <row r="8" spans="1:11" ht="13.7" customHeight="1" x14ac:dyDescent="0.2">
      <c r="B8" s="49">
        <v>6</v>
      </c>
      <c r="C8" s="86" t="s">
        <v>152</v>
      </c>
      <c r="D8" s="87" t="s">
        <v>153</v>
      </c>
      <c r="E8" s="151">
        <v>7</v>
      </c>
      <c r="F8" s="151">
        <v>7</v>
      </c>
      <c r="G8" s="147">
        <v>7</v>
      </c>
      <c r="H8" s="183" t="s">
        <v>147</v>
      </c>
      <c r="I8" s="148">
        <v>90</v>
      </c>
      <c r="J8" s="183" t="s">
        <v>147</v>
      </c>
      <c r="K8" s="183" t="s">
        <v>147</v>
      </c>
    </row>
    <row r="9" spans="1:11" ht="13.7" customHeight="1" x14ac:dyDescent="0.2">
      <c r="B9" s="50">
        <v>7</v>
      </c>
      <c r="C9" s="86" t="s">
        <v>154</v>
      </c>
      <c r="D9" s="87" t="s">
        <v>155</v>
      </c>
      <c r="E9" s="183" t="s">
        <v>147</v>
      </c>
      <c r="F9" s="151">
        <v>13</v>
      </c>
      <c r="G9" s="147">
        <v>13</v>
      </c>
      <c r="H9" s="183" t="s">
        <v>147</v>
      </c>
      <c r="I9" s="148">
        <v>5</v>
      </c>
      <c r="J9" s="183" t="s">
        <v>147</v>
      </c>
      <c r="K9" s="183" t="s">
        <v>147</v>
      </c>
    </row>
    <row r="10" spans="1:11" ht="13.7" customHeight="1" x14ac:dyDescent="0.2">
      <c r="B10" s="49">
        <v>8</v>
      </c>
      <c r="C10" s="86" t="s">
        <v>156</v>
      </c>
      <c r="D10" s="87" t="s">
        <v>157</v>
      </c>
      <c r="E10" s="183" t="s">
        <v>147</v>
      </c>
      <c r="F10" s="151">
        <v>12</v>
      </c>
      <c r="G10" s="147">
        <v>12</v>
      </c>
      <c r="H10" s="183" t="s">
        <v>147</v>
      </c>
      <c r="I10" s="148">
        <v>4</v>
      </c>
      <c r="J10" s="183" t="s">
        <v>147</v>
      </c>
      <c r="K10" s="183" t="s">
        <v>147</v>
      </c>
    </row>
    <row r="11" spans="1:11" ht="13.7" customHeight="1" x14ac:dyDescent="0.2">
      <c r="B11" s="50">
        <v>9</v>
      </c>
      <c r="C11" s="86" t="s">
        <v>158</v>
      </c>
      <c r="D11" s="87" t="s">
        <v>159</v>
      </c>
      <c r="E11" s="183" t="s">
        <v>147</v>
      </c>
      <c r="F11" s="151">
        <v>7</v>
      </c>
      <c r="G11" s="147">
        <v>7</v>
      </c>
      <c r="H11" s="183" t="s">
        <v>147</v>
      </c>
      <c r="I11" s="148">
        <v>90</v>
      </c>
      <c r="J11" s="183" t="s">
        <v>147</v>
      </c>
      <c r="K11" s="183" t="s">
        <v>147</v>
      </c>
    </row>
    <row r="12" spans="1:11" ht="13.7" customHeight="1" x14ac:dyDescent="0.2">
      <c r="B12" s="49">
        <v>10</v>
      </c>
      <c r="C12" s="86" t="s">
        <v>160</v>
      </c>
      <c r="D12" s="87" t="s">
        <v>161</v>
      </c>
      <c r="E12" s="151">
        <v>704</v>
      </c>
      <c r="F12" s="151">
        <v>704</v>
      </c>
      <c r="G12" s="151">
        <v>704</v>
      </c>
      <c r="H12" s="151">
        <v>706</v>
      </c>
      <c r="I12" s="183" t="s">
        <v>147</v>
      </c>
      <c r="J12" s="148">
        <v>4</v>
      </c>
      <c r="K12" s="148">
        <v>4</v>
      </c>
    </row>
    <row r="13" spans="1:11" ht="13.7" customHeight="1" x14ac:dyDescent="0.2">
      <c r="B13" s="50">
        <v>11</v>
      </c>
      <c r="C13" s="86" t="s">
        <v>162</v>
      </c>
      <c r="D13" s="87" t="s">
        <v>163</v>
      </c>
      <c r="E13" s="183" t="s">
        <v>147</v>
      </c>
      <c r="F13" s="183" t="s">
        <v>147</v>
      </c>
      <c r="G13" s="147">
        <v>13</v>
      </c>
      <c r="H13" s="183" t="s">
        <v>147</v>
      </c>
      <c r="I13" s="148">
        <v>5</v>
      </c>
      <c r="J13" s="183" t="s">
        <v>147</v>
      </c>
      <c r="K13" s="183" t="s">
        <v>147</v>
      </c>
    </row>
    <row r="14" spans="1:11" ht="13.7" customHeight="1" x14ac:dyDescent="0.2">
      <c r="B14" s="49">
        <v>12</v>
      </c>
      <c r="C14" s="86" t="s">
        <v>164</v>
      </c>
      <c r="D14" s="87" t="s">
        <v>165</v>
      </c>
      <c r="E14" s="183" t="s">
        <v>147</v>
      </c>
      <c r="F14" s="183" t="s">
        <v>147</v>
      </c>
      <c r="G14" s="147">
        <v>12</v>
      </c>
      <c r="H14" s="183" t="s">
        <v>147</v>
      </c>
      <c r="I14" s="148">
        <v>4</v>
      </c>
      <c r="J14" s="183" t="s">
        <v>147</v>
      </c>
      <c r="K14" s="183" t="s">
        <v>147</v>
      </c>
    </row>
    <row r="15" spans="1:11" ht="13.7" customHeight="1" x14ac:dyDescent="0.2">
      <c r="B15" s="50">
        <v>13</v>
      </c>
      <c r="C15" s="86" t="s">
        <v>166</v>
      </c>
      <c r="D15" s="87" t="s">
        <v>167</v>
      </c>
      <c r="E15" s="183" t="s">
        <v>147</v>
      </c>
      <c r="F15" s="183" t="s">
        <v>147</v>
      </c>
      <c r="G15" s="147">
        <v>12</v>
      </c>
      <c r="H15" s="183" t="s">
        <v>147</v>
      </c>
      <c r="I15" s="148">
        <v>4</v>
      </c>
      <c r="J15" s="183" t="s">
        <v>147</v>
      </c>
      <c r="K15" s="183" t="s">
        <v>147</v>
      </c>
    </row>
    <row r="16" spans="1:11" ht="13.7" customHeight="1" x14ac:dyDescent="0.2">
      <c r="B16" s="49">
        <v>14</v>
      </c>
      <c r="C16" s="86" t="s">
        <v>168</v>
      </c>
      <c r="D16" s="87" t="s">
        <v>169</v>
      </c>
      <c r="E16" s="151">
        <v>11</v>
      </c>
      <c r="F16" s="151">
        <v>11</v>
      </c>
      <c r="G16" s="147">
        <v>11</v>
      </c>
      <c r="H16" s="183" t="s">
        <v>147</v>
      </c>
      <c r="I16" s="148">
        <v>3</v>
      </c>
      <c r="J16" s="147">
        <v>11</v>
      </c>
      <c r="K16" s="183" t="s">
        <v>147</v>
      </c>
    </row>
    <row r="17" spans="2:11" ht="13.7" customHeight="1" x14ac:dyDescent="0.2">
      <c r="B17" s="50">
        <v>15</v>
      </c>
      <c r="C17" s="86" t="s">
        <v>170</v>
      </c>
      <c r="D17" s="87" t="s">
        <v>171</v>
      </c>
      <c r="E17" s="183" t="s">
        <v>147</v>
      </c>
      <c r="F17" s="151">
        <v>12</v>
      </c>
      <c r="G17" s="147">
        <v>12</v>
      </c>
      <c r="H17" s="183" t="s">
        <v>147</v>
      </c>
      <c r="I17" s="148">
        <v>4</v>
      </c>
      <c r="J17" s="148">
        <v>12</v>
      </c>
      <c r="K17" s="183" t="s">
        <v>147</v>
      </c>
    </row>
    <row r="18" spans="2:11" ht="13.7" customHeight="1" x14ac:dyDescent="0.2">
      <c r="B18" s="49">
        <v>16</v>
      </c>
      <c r="C18" s="86" t="s">
        <v>172</v>
      </c>
      <c r="D18" s="87" t="s">
        <v>173</v>
      </c>
      <c r="E18" s="151">
        <v>10</v>
      </c>
      <c r="F18" s="151">
        <v>10</v>
      </c>
      <c r="G18" s="147">
        <v>10</v>
      </c>
      <c r="H18" s="183" t="s">
        <v>147</v>
      </c>
      <c r="I18" s="148">
        <v>201</v>
      </c>
      <c r="J18" s="183" t="s">
        <v>147</v>
      </c>
      <c r="K18" s="183" t="s">
        <v>147</v>
      </c>
    </row>
    <row r="19" spans="2:11" ht="13.7" customHeight="1" x14ac:dyDescent="0.2">
      <c r="B19" s="50">
        <v>17</v>
      </c>
      <c r="C19" s="86" t="s">
        <v>174</v>
      </c>
      <c r="D19" s="87" t="s">
        <v>175</v>
      </c>
      <c r="E19" s="183" t="s">
        <v>147</v>
      </c>
      <c r="F19" s="183" t="s">
        <v>147</v>
      </c>
      <c r="G19" s="147">
        <v>12</v>
      </c>
      <c r="H19" s="183" t="s">
        <v>147</v>
      </c>
      <c r="I19" s="148">
        <v>4</v>
      </c>
      <c r="J19" s="183" t="s">
        <v>147</v>
      </c>
      <c r="K19" s="183" t="s">
        <v>147</v>
      </c>
    </row>
    <row r="20" spans="2:11" ht="13.7" customHeight="1" x14ac:dyDescent="0.2">
      <c r="B20" s="49">
        <v>18</v>
      </c>
      <c r="C20" s="86" t="s">
        <v>176</v>
      </c>
      <c r="D20" s="87" t="s">
        <v>177</v>
      </c>
      <c r="E20" s="152">
        <v>11</v>
      </c>
      <c r="F20" s="151">
        <v>11</v>
      </c>
      <c r="G20" s="147">
        <v>11</v>
      </c>
      <c r="H20" s="183" t="s">
        <v>147</v>
      </c>
      <c r="I20" s="148">
        <v>3</v>
      </c>
      <c r="J20" s="148">
        <v>11</v>
      </c>
      <c r="K20" s="148">
        <v>11</v>
      </c>
    </row>
    <row r="21" spans="2:11" ht="13.7" customHeight="1" x14ac:dyDescent="0.2">
      <c r="B21" s="50">
        <v>19</v>
      </c>
      <c r="C21" s="86" t="s">
        <v>178</v>
      </c>
      <c r="D21" s="87" t="s">
        <v>179</v>
      </c>
      <c r="E21" s="152">
        <v>4</v>
      </c>
      <c r="F21" s="151">
        <v>4</v>
      </c>
      <c r="G21" s="147">
        <v>4</v>
      </c>
      <c r="H21" s="147">
        <v>4</v>
      </c>
      <c r="I21" s="183" t="s">
        <v>147</v>
      </c>
      <c r="J21" s="148">
        <v>4</v>
      </c>
      <c r="K21" s="148">
        <v>4</v>
      </c>
    </row>
    <row r="22" spans="2:11" ht="13.7" customHeight="1" x14ac:dyDescent="0.2">
      <c r="B22" s="49">
        <v>20</v>
      </c>
      <c r="C22" s="86" t="s">
        <v>180</v>
      </c>
      <c r="D22" s="87" t="s">
        <v>181</v>
      </c>
      <c r="E22" s="183" t="s">
        <v>147</v>
      </c>
      <c r="F22" s="183" t="s">
        <v>147</v>
      </c>
      <c r="G22" s="147">
        <v>10</v>
      </c>
      <c r="H22" s="183" t="s">
        <v>147</v>
      </c>
      <c r="I22" s="148">
        <v>201</v>
      </c>
      <c r="J22" s="183" t="s">
        <v>147</v>
      </c>
      <c r="K22" s="183" t="s">
        <v>147</v>
      </c>
    </row>
    <row r="23" spans="2:11" ht="13.7" customHeight="1" x14ac:dyDescent="0.2">
      <c r="B23" s="50">
        <v>21</v>
      </c>
      <c r="C23" s="86" t="s">
        <v>182</v>
      </c>
      <c r="D23" s="87" t="s">
        <v>183</v>
      </c>
      <c r="E23" s="183" t="s">
        <v>147</v>
      </c>
      <c r="F23" s="183" t="s">
        <v>147</v>
      </c>
      <c r="G23" s="147">
        <v>6</v>
      </c>
      <c r="H23" s="183" t="s">
        <v>147</v>
      </c>
      <c r="I23" s="183" t="s">
        <v>147</v>
      </c>
      <c r="J23" s="147">
        <v>5</v>
      </c>
      <c r="K23" s="183" t="s">
        <v>147</v>
      </c>
    </row>
    <row r="24" spans="2:11" ht="13.7" customHeight="1" x14ac:dyDescent="0.2">
      <c r="B24" s="49">
        <v>22</v>
      </c>
      <c r="C24" s="86" t="s">
        <v>184</v>
      </c>
      <c r="D24" s="87" t="s">
        <v>185</v>
      </c>
      <c r="E24" s="183" t="s">
        <v>147</v>
      </c>
      <c r="F24" s="151">
        <v>12</v>
      </c>
      <c r="G24" s="147">
        <v>12</v>
      </c>
      <c r="H24" s="183" t="s">
        <v>147</v>
      </c>
      <c r="I24" s="148">
        <v>4</v>
      </c>
      <c r="J24" s="183" t="s">
        <v>147</v>
      </c>
      <c r="K24" s="183" t="s">
        <v>147</v>
      </c>
    </row>
    <row r="25" spans="2:11" ht="13.7" customHeight="1" x14ac:dyDescent="0.2">
      <c r="B25" s="50">
        <v>23</v>
      </c>
      <c r="C25" s="86" t="s">
        <v>186</v>
      </c>
      <c r="D25" s="87" t="s">
        <v>187</v>
      </c>
      <c r="E25" s="151">
        <v>11</v>
      </c>
      <c r="F25" s="151">
        <v>11</v>
      </c>
      <c r="G25" s="147">
        <v>11</v>
      </c>
      <c r="H25" s="183" t="s">
        <v>147</v>
      </c>
      <c r="I25" s="148">
        <v>3</v>
      </c>
      <c r="J25" s="151">
        <v>11</v>
      </c>
      <c r="K25" s="183" t="s">
        <v>147</v>
      </c>
    </row>
    <row r="26" spans="2:11" ht="13.7" customHeight="1" x14ac:dyDescent="0.2">
      <c r="B26" s="49">
        <v>24</v>
      </c>
      <c r="C26" s="86" t="s">
        <v>188</v>
      </c>
      <c r="D26" s="87" t="s">
        <v>189</v>
      </c>
      <c r="E26" s="183" t="s">
        <v>147</v>
      </c>
      <c r="F26" s="183" t="s">
        <v>147</v>
      </c>
      <c r="G26" s="147">
        <v>12</v>
      </c>
      <c r="H26" s="183" t="s">
        <v>147</v>
      </c>
      <c r="I26" s="148">
        <v>4</v>
      </c>
      <c r="J26" s="151">
        <v>12</v>
      </c>
      <c r="K26" s="183" t="s">
        <v>147</v>
      </c>
    </row>
    <row r="27" spans="2:11" ht="13.7" customHeight="1" x14ac:dyDescent="0.2">
      <c r="B27" s="50">
        <v>25</v>
      </c>
      <c r="C27" s="86" t="s">
        <v>190</v>
      </c>
      <c r="D27" s="87" t="s">
        <v>191</v>
      </c>
      <c r="E27" s="183" t="s">
        <v>147</v>
      </c>
      <c r="F27" s="151">
        <v>12</v>
      </c>
      <c r="G27" s="147">
        <v>12</v>
      </c>
      <c r="H27" s="183" t="s">
        <v>147</v>
      </c>
      <c r="I27" s="148">
        <v>4</v>
      </c>
      <c r="J27" s="183" t="s">
        <v>147</v>
      </c>
      <c r="K27" s="183" t="s">
        <v>147</v>
      </c>
    </row>
    <row r="28" spans="2:11" ht="13.7" customHeight="1" x14ac:dyDescent="0.2">
      <c r="B28" s="49">
        <v>26</v>
      </c>
      <c r="C28" s="86" t="s">
        <v>166</v>
      </c>
      <c r="D28" s="87" t="s">
        <v>192</v>
      </c>
      <c r="E28" s="183" t="s">
        <v>147</v>
      </c>
      <c r="F28" s="183" t="s">
        <v>147</v>
      </c>
      <c r="G28" s="147">
        <v>12</v>
      </c>
      <c r="H28" s="183" t="s">
        <v>147</v>
      </c>
      <c r="I28" s="148">
        <v>4</v>
      </c>
      <c r="J28" s="183" t="s">
        <v>147</v>
      </c>
      <c r="K28" s="183" t="s">
        <v>147</v>
      </c>
    </row>
    <row r="29" spans="2:11" ht="13.7" customHeight="1" x14ac:dyDescent="0.2">
      <c r="B29" s="50">
        <v>27</v>
      </c>
      <c r="C29" s="86" t="s">
        <v>193</v>
      </c>
      <c r="D29" s="87" t="s">
        <v>194</v>
      </c>
      <c r="E29" s="152">
        <v>4</v>
      </c>
      <c r="F29" s="151">
        <v>4</v>
      </c>
      <c r="G29" s="147">
        <v>4</v>
      </c>
      <c r="H29" s="147">
        <v>5</v>
      </c>
      <c r="I29" s="183" t="s">
        <v>147</v>
      </c>
      <c r="J29" s="148">
        <v>4</v>
      </c>
      <c r="K29" s="148">
        <v>4</v>
      </c>
    </row>
    <row r="30" spans="2:11" ht="13.7" customHeight="1" x14ac:dyDescent="0.2">
      <c r="B30" s="49">
        <v>28</v>
      </c>
      <c r="C30" s="86" t="s">
        <v>195</v>
      </c>
      <c r="D30" s="87" t="s">
        <v>196</v>
      </c>
      <c r="E30" s="183" t="s">
        <v>147</v>
      </c>
      <c r="F30" s="183" t="s">
        <v>147</v>
      </c>
      <c r="G30" s="147">
        <v>12</v>
      </c>
      <c r="H30" s="183" t="s">
        <v>147</v>
      </c>
      <c r="I30" s="148">
        <v>4</v>
      </c>
      <c r="J30" s="183" t="s">
        <v>147</v>
      </c>
      <c r="K30" s="183" t="s">
        <v>147</v>
      </c>
    </row>
    <row r="31" spans="2:11" ht="13.7" customHeight="1" x14ac:dyDescent="0.2">
      <c r="B31" s="50">
        <v>29</v>
      </c>
      <c r="C31" s="86" t="s">
        <v>197</v>
      </c>
      <c r="D31" s="87" t="s">
        <v>198</v>
      </c>
      <c r="E31" s="183" t="s">
        <v>147</v>
      </c>
      <c r="F31" s="183" t="s">
        <v>147</v>
      </c>
      <c r="G31" s="147">
        <v>13</v>
      </c>
      <c r="H31" s="183" t="s">
        <v>147</v>
      </c>
      <c r="I31" s="148">
        <v>5</v>
      </c>
      <c r="J31" s="183" t="s">
        <v>147</v>
      </c>
      <c r="K31" s="183" t="s">
        <v>147</v>
      </c>
    </row>
    <row r="32" spans="2:11" ht="13.7" customHeight="1" x14ac:dyDescent="0.2">
      <c r="B32" s="49">
        <v>30</v>
      </c>
      <c r="C32" s="86" t="s">
        <v>199</v>
      </c>
      <c r="D32" s="87" t="s">
        <v>200</v>
      </c>
      <c r="E32" s="183" t="s">
        <v>147</v>
      </c>
      <c r="F32" s="151">
        <v>12</v>
      </c>
      <c r="G32" s="147">
        <v>12</v>
      </c>
      <c r="H32" s="183" t="s">
        <v>147</v>
      </c>
      <c r="I32" s="148">
        <v>4</v>
      </c>
      <c r="J32" s="183" t="s">
        <v>147</v>
      </c>
      <c r="K32" s="183" t="s">
        <v>147</v>
      </c>
    </row>
    <row r="33" spans="2:11" ht="13.7" customHeight="1" x14ac:dyDescent="0.2">
      <c r="B33" s="50">
        <v>31</v>
      </c>
      <c r="C33" s="86" t="s">
        <v>201</v>
      </c>
      <c r="D33" s="87" t="s">
        <v>202</v>
      </c>
      <c r="E33" s="183" t="s">
        <v>147</v>
      </c>
      <c r="F33" s="151">
        <v>12</v>
      </c>
      <c r="G33" s="147">
        <v>12</v>
      </c>
      <c r="H33" s="183" t="s">
        <v>147</v>
      </c>
      <c r="I33" s="148">
        <v>4</v>
      </c>
      <c r="J33" s="183" t="s">
        <v>147</v>
      </c>
      <c r="K33" s="183" t="s">
        <v>147</v>
      </c>
    </row>
    <row r="34" spans="2:11" ht="13.7" customHeight="1" x14ac:dyDescent="0.2">
      <c r="B34" s="49">
        <v>32</v>
      </c>
      <c r="C34" s="86" t="s">
        <v>203</v>
      </c>
      <c r="D34" s="87" t="s">
        <v>204</v>
      </c>
      <c r="E34" s="151">
        <v>7</v>
      </c>
      <c r="F34" s="151">
        <v>7</v>
      </c>
      <c r="G34" s="147">
        <v>7</v>
      </c>
      <c r="H34" s="183" t="s">
        <v>147</v>
      </c>
      <c r="I34" s="148">
        <v>90</v>
      </c>
      <c r="J34" s="183" t="s">
        <v>147</v>
      </c>
      <c r="K34" s="183" t="s">
        <v>147</v>
      </c>
    </row>
    <row r="35" spans="2:11" ht="13.7" customHeight="1" x14ac:dyDescent="0.2">
      <c r="B35" s="50">
        <v>33</v>
      </c>
      <c r="C35" s="86" t="s">
        <v>205</v>
      </c>
      <c r="D35" s="87" t="s">
        <v>206</v>
      </c>
      <c r="E35" s="183" t="s">
        <v>147</v>
      </c>
      <c r="F35" s="151">
        <v>12</v>
      </c>
      <c r="G35" s="147">
        <v>12</v>
      </c>
      <c r="H35" s="183" t="s">
        <v>147</v>
      </c>
      <c r="I35" s="148">
        <v>4</v>
      </c>
      <c r="J35" s="183" t="s">
        <v>147</v>
      </c>
      <c r="K35" s="183" t="s">
        <v>147</v>
      </c>
    </row>
    <row r="36" spans="2:11" ht="13.7" customHeight="1" x14ac:dyDescent="0.2">
      <c r="B36" s="49">
        <v>34</v>
      </c>
      <c r="C36" s="86" t="s">
        <v>207</v>
      </c>
      <c r="D36" s="87" t="s">
        <v>208</v>
      </c>
      <c r="E36" s="183" t="s">
        <v>147</v>
      </c>
      <c r="F36" s="151">
        <v>12</v>
      </c>
      <c r="G36" s="147">
        <v>12</v>
      </c>
      <c r="H36" s="183" t="s">
        <v>147</v>
      </c>
      <c r="I36" s="148">
        <v>4</v>
      </c>
      <c r="J36" s="183" t="s">
        <v>147</v>
      </c>
      <c r="K36" s="183" t="s">
        <v>147</v>
      </c>
    </row>
    <row r="37" spans="2:11" ht="13.7" customHeight="1" x14ac:dyDescent="0.2">
      <c r="B37" s="50">
        <v>35</v>
      </c>
      <c r="C37" s="86" t="s">
        <v>209</v>
      </c>
      <c r="D37" s="87" t="s">
        <v>210</v>
      </c>
      <c r="E37" s="183" t="s">
        <v>147</v>
      </c>
      <c r="F37" s="183" t="s">
        <v>147</v>
      </c>
      <c r="G37" s="147">
        <v>12</v>
      </c>
      <c r="H37" s="183" t="s">
        <v>147</v>
      </c>
      <c r="I37" s="148">
        <v>4</v>
      </c>
      <c r="J37" s="183" t="s">
        <v>147</v>
      </c>
      <c r="K37" s="183" t="s">
        <v>147</v>
      </c>
    </row>
    <row r="38" spans="2:11" ht="13.7" customHeight="1" x14ac:dyDescent="0.2">
      <c r="B38" s="49">
        <v>36</v>
      </c>
      <c r="C38" s="86" t="s">
        <v>211</v>
      </c>
      <c r="D38" s="87" t="s">
        <v>212</v>
      </c>
      <c r="E38" s="151">
        <v>7</v>
      </c>
      <c r="F38" s="151">
        <v>7</v>
      </c>
      <c r="G38" s="147">
        <v>7</v>
      </c>
      <c r="H38" s="183" t="s">
        <v>147</v>
      </c>
      <c r="I38" s="148">
        <v>90</v>
      </c>
      <c r="J38" s="183" t="s">
        <v>147</v>
      </c>
      <c r="K38" s="183" t="s">
        <v>147</v>
      </c>
    </row>
    <row r="39" spans="2:11" ht="13.7" customHeight="1" x14ac:dyDescent="0.2">
      <c r="B39" s="50">
        <v>37</v>
      </c>
      <c r="C39" s="86" t="s">
        <v>213</v>
      </c>
      <c r="D39" s="87" t="s">
        <v>214</v>
      </c>
      <c r="E39" s="183" t="s">
        <v>147</v>
      </c>
      <c r="F39" s="183" t="s">
        <v>147</v>
      </c>
      <c r="G39" s="147">
        <v>13</v>
      </c>
      <c r="H39" s="183" t="s">
        <v>147</v>
      </c>
      <c r="I39" s="148">
        <v>5</v>
      </c>
      <c r="J39" s="183" t="s">
        <v>147</v>
      </c>
      <c r="K39" s="183" t="s">
        <v>147</v>
      </c>
    </row>
    <row r="40" spans="2:11" ht="13.7" customHeight="1" x14ac:dyDescent="0.2">
      <c r="B40" s="49">
        <v>38</v>
      </c>
      <c r="C40" s="86" t="s">
        <v>215</v>
      </c>
      <c r="D40" s="87" t="s">
        <v>216</v>
      </c>
      <c r="E40" s="151">
        <v>12</v>
      </c>
      <c r="F40" s="151">
        <v>12</v>
      </c>
      <c r="G40" s="147">
        <v>12</v>
      </c>
      <c r="H40" s="183" t="s">
        <v>147</v>
      </c>
      <c r="I40" s="148">
        <v>4</v>
      </c>
      <c r="J40" s="147">
        <v>12</v>
      </c>
      <c r="K40" s="183" t="s">
        <v>147</v>
      </c>
    </row>
    <row r="41" spans="2:11" ht="13.7" customHeight="1" x14ac:dyDescent="0.2">
      <c r="B41" s="50">
        <v>39</v>
      </c>
      <c r="C41" s="86" t="s">
        <v>217</v>
      </c>
      <c r="D41" s="87" t="s">
        <v>218</v>
      </c>
      <c r="E41" s="183" t="s">
        <v>147</v>
      </c>
      <c r="F41" s="151">
        <v>11</v>
      </c>
      <c r="G41" s="147">
        <v>11</v>
      </c>
      <c r="H41" s="183" t="s">
        <v>147</v>
      </c>
      <c r="I41" s="148">
        <v>3</v>
      </c>
      <c r="J41" s="183" t="s">
        <v>147</v>
      </c>
      <c r="K41" s="183" t="s">
        <v>147</v>
      </c>
    </row>
    <row r="42" spans="2:11" ht="13.7" customHeight="1" x14ac:dyDescent="0.2">
      <c r="B42" s="49">
        <v>40</v>
      </c>
      <c r="C42" s="86" t="s">
        <v>219</v>
      </c>
      <c r="D42" s="87" t="s">
        <v>220</v>
      </c>
      <c r="E42" s="183" t="s">
        <v>147</v>
      </c>
      <c r="F42" s="183" t="s">
        <v>147</v>
      </c>
      <c r="G42" s="147">
        <v>12</v>
      </c>
      <c r="H42" s="183" t="s">
        <v>147</v>
      </c>
      <c r="I42" s="148">
        <v>4</v>
      </c>
      <c r="J42" s="183" t="s">
        <v>147</v>
      </c>
      <c r="K42" s="183" t="s">
        <v>147</v>
      </c>
    </row>
    <row r="43" spans="2:11" ht="13.7" customHeight="1" x14ac:dyDescent="0.2">
      <c r="B43" s="50">
        <v>41</v>
      </c>
      <c r="C43" s="86" t="s">
        <v>221</v>
      </c>
      <c r="D43" s="87" t="s">
        <v>222</v>
      </c>
      <c r="E43" s="183" t="s">
        <v>147</v>
      </c>
      <c r="F43" s="183" t="s">
        <v>147</v>
      </c>
      <c r="G43" s="147">
        <v>10</v>
      </c>
      <c r="H43" s="183" t="s">
        <v>147</v>
      </c>
      <c r="I43" s="147">
        <v>201</v>
      </c>
      <c r="J43" s="147">
        <v>10</v>
      </c>
      <c r="K43" s="183" t="s">
        <v>147</v>
      </c>
    </row>
    <row r="44" spans="2:11" ht="13.7" customHeight="1" x14ac:dyDescent="0.2">
      <c r="B44" s="49">
        <v>42</v>
      </c>
      <c r="C44" s="86" t="s">
        <v>223</v>
      </c>
      <c r="D44" s="87" t="s">
        <v>224</v>
      </c>
      <c r="E44" s="151">
        <v>5</v>
      </c>
      <c r="F44" s="151">
        <v>5</v>
      </c>
      <c r="G44" s="147">
        <v>5</v>
      </c>
      <c r="H44" s="147">
        <v>5</v>
      </c>
      <c r="I44" s="183" t="s">
        <v>147</v>
      </c>
      <c r="J44" s="183" t="s">
        <v>147</v>
      </c>
      <c r="K44" s="183" t="s">
        <v>147</v>
      </c>
    </row>
    <row r="45" spans="2:11" ht="13.7" customHeight="1" x14ac:dyDescent="0.2">
      <c r="B45" s="50">
        <v>43</v>
      </c>
      <c r="C45" s="86" t="s">
        <v>225</v>
      </c>
      <c r="D45" s="87" t="s">
        <v>226</v>
      </c>
      <c r="E45" s="183" t="s">
        <v>147</v>
      </c>
      <c r="F45" s="183" t="s">
        <v>147</v>
      </c>
      <c r="G45" s="147">
        <v>13</v>
      </c>
      <c r="H45" s="183" t="s">
        <v>147</v>
      </c>
      <c r="I45" s="148">
        <v>5</v>
      </c>
      <c r="J45" s="183" t="s">
        <v>147</v>
      </c>
      <c r="K45" s="183" t="s">
        <v>147</v>
      </c>
    </row>
    <row r="46" spans="2:11" ht="13.7" customHeight="1" x14ac:dyDescent="0.2">
      <c r="B46" s="49">
        <v>44</v>
      </c>
      <c r="C46" s="86" t="s">
        <v>227</v>
      </c>
      <c r="D46" s="87" t="s">
        <v>228</v>
      </c>
      <c r="E46" s="183" t="s">
        <v>147</v>
      </c>
      <c r="F46" s="183" t="s">
        <v>147</v>
      </c>
      <c r="G46" s="147">
        <v>13</v>
      </c>
      <c r="H46" s="183" t="s">
        <v>147</v>
      </c>
      <c r="I46" s="147">
        <v>5</v>
      </c>
      <c r="J46" s="183" t="s">
        <v>147</v>
      </c>
      <c r="K46" s="183" t="s">
        <v>147</v>
      </c>
    </row>
    <row r="47" spans="2:11" ht="13.7" customHeight="1" x14ac:dyDescent="0.2">
      <c r="B47" s="50">
        <v>45</v>
      </c>
      <c r="C47" s="86" t="s">
        <v>229</v>
      </c>
      <c r="D47" s="87" t="s">
        <v>230</v>
      </c>
      <c r="E47" s="183" t="s">
        <v>147</v>
      </c>
      <c r="F47" s="183" t="s">
        <v>147</v>
      </c>
      <c r="G47" s="147">
        <v>9</v>
      </c>
      <c r="H47" s="183" t="s">
        <v>147</v>
      </c>
      <c r="I47" s="183" t="s">
        <v>147</v>
      </c>
      <c r="J47" s="183" t="s">
        <v>147</v>
      </c>
      <c r="K47" s="183" t="s">
        <v>147</v>
      </c>
    </row>
    <row r="48" spans="2:11" ht="13.7" customHeight="1" x14ac:dyDescent="0.2">
      <c r="B48" s="49">
        <v>46</v>
      </c>
      <c r="C48" s="86" t="s">
        <v>231</v>
      </c>
      <c r="D48" s="87" t="s">
        <v>232</v>
      </c>
      <c r="E48" s="183" t="s">
        <v>147</v>
      </c>
      <c r="F48" s="151">
        <v>12</v>
      </c>
      <c r="G48" s="147">
        <v>12</v>
      </c>
      <c r="H48" s="183" t="s">
        <v>147</v>
      </c>
      <c r="I48" s="148">
        <v>4</v>
      </c>
      <c r="J48" s="148">
        <v>12</v>
      </c>
      <c r="K48" s="148">
        <v>12</v>
      </c>
    </row>
    <row r="49" spans="2:11" ht="13.7" customHeight="1" x14ac:dyDescent="0.2">
      <c r="B49" s="50">
        <v>47</v>
      </c>
      <c r="C49" s="86" t="s">
        <v>233</v>
      </c>
      <c r="D49" s="87" t="s">
        <v>234</v>
      </c>
      <c r="E49" s="152">
        <v>11</v>
      </c>
      <c r="F49" s="151">
        <v>11</v>
      </c>
      <c r="G49" s="147">
        <v>11</v>
      </c>
      <c r="H49" s="183" t="s">
        <v>147</v>
      </c>
      <c r="I49" s="147">
        <v>3</v>
      </c>
      <c r="J49" s="147">
        <v>11</v>
      </c>
      <c r="K49" s="183" t="s">
        <v>147</v>
      </c>
    </row>
    <row r="50" spans="2:11" ht="13.7" customHeight="1" x14ac:dyDescent="0.2">
      <c r="B50" s="49">
        <v>48</v>
      </c>
      <c r="C50" s="86" t="s">
        <v>235</v>
      </c>
      <c r="D50" s="87" t="s">
        <v>236</v>
      </c>
      <c r="E50" s="183" t="s">
        <v>147</v>
      </c>
      <c r="F50" s="151">
        <v>5</v>
      </c>
      <c r="G50" s="147">
        <v>5</v>
      </c>
      <c r="H50" s="147">
        <v>6</v>
      </c>
      <c r="I50" s="183" t="s">
        <v>147</v>
      </c>
      <c r="J50" s="183" t="s">
        <v>147</v>
      </c>
      <c r="K50" s="183" t="s">
        <v>147</v>
      </c>
    </row>
    <row r="51" spans="2:11" ht="13.7" customHeight="1" x14ac:dyDescent="0.2">
      <c r="B51" s="50">
        <v>49</v>
      </c>
      <c r="C51" s="86" t="s">
        <v>237</v>
      </c>
      <c r="D51" s="87" t="s">
        <v>238</v>
      </c>
      <c r="E51" s="183" t="s">
        <v>147</v>
      </c>
      <c r="F51" s="183" t="s">
        <v>147</v>
      </c>
      <c r="G51" s="147">
        <v>13</v>
      </c>
      <c r="H51" s="183" t="s">
        <v>147</v>
      </c>
      <c r="I51" s="148">
        <v>5</v>
      </c>
      <c r="J51" s="183" t="s">
        <v>147</v>
      </c>
      <c r="K51" s="183" t="s">
        <v>147</v>
      </c>
    </row>
    <row r="52" spans="2:11" ht="13.7" customHeight="1" x14ac:dyDescent="0.2">
      <c r="B52" s="49">
        <v>50</v>
      </c>
      <c r="C52" s="86" t="s">
        <v>239</v>
      </c>
      <c r="D52" s="87" t="s">
        <v>240</v>
      </c>
      <c r="E52" s="183" t="s">
        <v>147</v>
      </c>
      <c r="F52" s="183" t="s">
        <v>147</v>
      </c>
      <c r="G52" s="147">
        <v>12</v>
      </c>
      <c r="H52" s="183" t="s">
        <v>147</v>
      </c>
      <c r="I52" s="147">
        <v>4</v>
      </c>
      <c r="J52" s="183" t="s">
        <v>147</v>
      </c>
      <c r="K52" s="183" t="s">
        <v>147</v>
      </c>
    </row>
    <row r="53" spans="2:11" ht="13.7" customHeight="1" x14ac:dyDescent="0.2">
      <c r="B53" s="50">
        <v>51</v>
      </c>
      <c r="C53" s="86" t="s">
        <v>241</v>
      </c>
      <c r="D53" s="87" t="s">
        <v>242</v>
      </c>
      <c r="E53" s="151">
        <v>6</v>
      </c>
      <c r="F53" s="151">
        <v>6</v>
      </c>
      <c r="G53" s="147">
        <v>6</v>
      </c>
      <c r="H53" s="183" t="s">
        <v>147</v>
      </c>
      <c r="I53" s="183" t="s">
        <v>147</v>
      </c>
      <c r="J53" s="183" t="s">
        <v>147</v>
      </c>
      <c r="K53" s="183" t="s">
        <v>147</v>
      </c>
    </row>
    <row r="54" spans="2:11" ht="13.7" customHeight="1" x14ac:dyDescent="0.2">
      <c r="B54" s="49">
        <v>52</v>
      </c>
      <c r="C54" s="86" t="s">
        <v>243</v>
      </c>
      <c r="D54" s="87" t="s">
        <v>244</v>
      </c>
      <c r="E54" s="183" t="s">
        <v>147</v>
      </c>
      <c r="F54" s="183" t="s">
        <v>147</v>
      </c>
      <c r="G54" s="147">
        <v>13</v>
      </c>
      <c r="H54" s="183" t="s">
        <v>147</v>
      </c>
      <c r="I54" s="148">
        <v>5</v>
      </c>
      <c r="J54" s="183" t="s">
        <v>147</v>
      </c>
      <c r="K54" s="183" t="s">
        <v>147</v>
      </c>
    </row>
    <row r="55" spans="2:11" ht="13.7" customHeight="1" x14ac:dyDescent="0.2">
      <c r="B55" s="50">
        <v>53</v>
      </c>
      <c r="C55" s="86" t="s">
        <v>245</v>
      </c>
      <c r="D55" s="87" t="s">
        <v>246</v>
      </c>
      <c r="E55" s="151">
        <v>7</v>
      </c>
      <c r="F55" s="151">
        <v>7</v>
      </c>
      <c r="G55" s="147">
        <v>7</v>
      </c>
      <c r="H55" s="183" t="s">
        <v>147</v>
      </c>
      <c r="I55" s="147">
        <v>90</v>
      </c>
      <c r="J55" s="183" t="s">
        <v>147</v>
      </c>
      <c r="K55" s="183" t="s">
        <v>147</v>
      </c>
    </row>
    <row r="56" spans="2:11" ht="13.7" customHeight="1" x14ac:dyDescent="0.2">
      <c r="B56" s="49">
        <v>54</v>
      </c>
      <c r="C56" s="86" t="s">
        <v>247</v>
      </c>
      <c r="D56" s="87" t="s">
        <v>248</v>
      </c>
      <c r="E56" s="152">
        <v>3</v>
      </c>
      <c r="F56" s="151">
        <v>3</v>
      </c>
      <c r="G56" s="147">
        <v>3</v>
      </c>
      <c r="H56" s="147">
        <v>3</v>
      </c>
      <c r="I56" s="183" t="s">
        <v>147</v>
      </c>
      <c r="J56" s="148">
        <v>3</v>
      </c>
      <c r="K56" s="148">
        <v>3</v>
      </c>
    </row>
    <row r="57" spans="2:11" ht="13.7" customHeight="1" x14ac:dyDescent="0.2">
      <c r="B57" s="50">
        <v>55</v>
      </c>
      <c r="C57" s="86" t="s">
        <v>249</v>
      </c>
      <c r="D57" s="87" t="s">
        <v>250</v>
      </c>
      <c r="E57" s="152">
        <v>5</v>
      </c>
      <c r="F57" s="151">
        <v>5</v>
      </c>
      <c r="G57" s="147">
        <v>5</v>
      </c>
      <c r="H57" s="147">
        <v>5</v>
      </c>
      <c r="I57" s="183" t="s">
        <v>147</v>
      </c>
      <c r="J57" s="147">
        <v>5</v>
      </c>
      <c r="K57" s="147">
        <v>5</v>
      </c>
    </row>
    <row r="58" spans="2:11" ht="13.7" customHeight="1" x14ac:dyDescent="0.2">
      <c r="B58" s="49">
        <v>56</v>
      </c>
      <c r="C58" s="86" t="s">
        <v>251</v>
      </c>
      <c r="D58" s="87" t="s">
        <v>252</v>
      </c>
      <c r="E58" s="183" t="s">
        <v>147</v>
      </c>
      <c r="F58" s="183" t="s">
        <v>147</v>
      </c>
      <c r="G58" s="147">
        <v>12</v>
      </c>
      <c r="H58" s="183" t="s">
        <v>147</v>
      </c>
      <c r="I58" s="148">
        <v>4</v>
      </c>
      <c r="J58" s="183" t="s">
        <v>147</v>
      </c>
      <c r="K58" s="183" t="s">
        <v>147</v>
      </c>
    </row>
    <row r="59" spans="2:11" ht="13.7" customHeight="1" x14ac:dyDescent="0.2">
      <c r="B59" s="50">
        <v>57</v>
      </c>
      <c r="C59" s="86" t="s">
        <v>253</v>
      </c>
      <c r="D59" s="87" t="s">
        <v>254</v>
      </c>
      <c r="E59" s="183" t="s">
        <v>147</v>
      </c>
      <c r="F59" s="151">
        <v>12</v>
      </c>
      <c r="G59" s="147">
        <v>12</v>
      </c>
      <c r="H59" s="183" t="s">
        <v>147</v>
      </c>
      <c r="I59" s="148">
        <v>4</v>
      </c>
      <c r="J59" s="147">
        <v>12</v>
      </c>
      <c r="K59" s="183" t="s">
        <v>147</v>
      </c>
    </row>
    <row r="60" spans="2:11" ht="13.7" customHeight="1" x14ac:dyDescent="0.2">
      <c r="B60" s="49">
        <v>58</v>
      </c>
      <c r="C60" s="86" t="s">
        <v>255</v>
      </c>
      <c r="D60" s="87" t="s">
        <v>256</v>
      </c>
      <c r="E60" s="183" t="s">
        <v>147</v>
      </c>
      <c r="F60" s="183" t="s">
        <v>147</v>
      </c>
      <c r="G60" s="147">
        <v>13</v>
      </c>
      <c r="H60" s="183" t="s">
        <v>147</v>
      </c>
      <c r="I60" s="148">
        <v>5</v>
      </c>
      <c r="J60" s="183" t="s">
        <v>147</v>
      </c>
      <c r="K60" s="183" t="s">
        <v>147</v>
      </c>
    </row>
    <row r="61" spans="2:11" ht="13.7" customHeight="1" x14ac:dyDescent="0.2">
      <c r="B61" s="50">
        <v>59</v>
      </c>
      <c r="C61" s="86" t="s">
        <v>257</v>
      </c>
      <c r="D61" s="87" t="s">
        <v>258</v>
      </c>
      <c r="E61" s="183" t="s">
        <v>147</v>
      </c>
      <c r="F61" s="151">
        <v>12</v>
      </c>
      <c r="G61" s="147">
        <v>12</v>
      </c>
      <c r="H61" s="183" t="s">
        <v>147</v>
      </c>
      <c r="I61" s="148">
        <v>4</v>
      </c>
      <c r="J61" s="183" t="s">
        <v>147</v>
      </c>
      <c r="K61" s="183" t="s">
        <v>147</v>
      </c>
    </row>
    <row r="62" spans="2:11" ht="13.7" customHeight="1" x14ac:dyDescent="0.2">
      <c r="B62" s="49">
        <v>60</v>
      </c>
      <c r="C62" s="86" t="s">
        <v>259</v>
      </c>
      <c r="D62" s="87" t="s">
        <v>260</v>
      </c>
      <c r="E62" s="183" t="s">
        <v>147</v>
      </c>
      <c r="F62" s="151">
        <v>12</v>
      </c>
      <c r="G62" s="147">
        <v>12</v>
      </c>
      <c r="H62" s="183" t="s">
        <v>147</v>
      </c>
      <c r="I62" s="148">
        <v>4</v>
      </c>
      <c r="J62" s="147">
        <v>12</v>
      </c>
      <c r="K62" s="183" t="s">
        <v>147</v>
      </c>
    </row>
    <row r="63" spans="2:11" ht="13.7" customHeight="1" x14ac:dyDescent="0.2">
      <c r="B63" s="50">
        <v>61</v>
      </c>
      <c r="C63" s="86" t="s">
        <v>261</v>
      </c>
      <c r="D63" s="87" t="s">
        <v>262</v>
      </c>
      <c r="E63" s="183" t="s">
        <v>147</v>
      </c>
      <c r="F63" s="183" t="s">
        <v>147</v>
      </c>
      <c r="G63" s="147">
        <v>13</v>
      </c>
      <c r="H63" s="183" t="s">
        <v>147</v>
      </c>
      <c r="I63" s="147">
        <v>5</v>
      </c>
      <c r="J63" s="183" t="s">
        <v>147</v>
      </c>
      <c r="K63" s="183" t="s">
        <v>147</v>
      </c>
    </row>
    <row r="64" spans="2:11" ht="13.7" customHeight="1" x14ac:dyDescent="0.2">
      <c r="B64" s="49">
        <v>62</v>
      </c>
      <c r="C64" s="86" t="s">
        <v>263</v>
      </c>
      <c r="D64" s="87" t="s">
        <v>264</v>
      </c>
      <c r="E64" s="183" t="s">
        <v>147</v>
      </c>
      <c r="F64" s="151">
        <v>5</v>
      </c>
      <c r="G64" s="147">
        <v>5</v>
      </c>
      <c r="H64" s="147">
        <v>5</v>
      </c>
      <c r="I64" s="183" t="s">
        <v>147</v>
      </c>
      <c r="J64" s="183" t="s">
        <v>147</v>
      </c>
      <c r="K64" s="183" t="s">
        <v>147</v>
      </c>
    </row>
    <row r="65" spans="2:11" ht="13.7" customHeight="1" x14ac:dyDescent="0.2">
      <c r="B65" s="50">
        <v>63</v>
      </c>
      <c r="C65" s="86" t="s">
        <v>265</v>
      </c>
      <c r="D65" s="87" t="s">
        <v>266</v>
      </c>
      <c r="E65" s="183" t="s">
        <v>147</v>
      </c>
      <c r="F65" s="183" t="s">
        <v>147</v>
      </c>
      <c r="G65" s="147">
        <v>13</v>
      </c>
      <c r="H65" s="183" t="s">
        <v>147</v>
      </c>
      <c r="I65" s="148">
        <v>5</v>
      </c>
      <c r="J65" s="183" t="s">
        <v>147</v>
      </c>
      <c r="K65" s="183" t="s">
        <v>147</v>
      </c>
    </row>
    <row r="66" spans="2:11" ht="13.7" customHeight="1" x14ac:dyDescent="0.2">
      <c r="B66" s="49">
        <v>64</v>
      </c>
      <c r="C66" s="86" t="s">
        <v>267</v>
      </c>
      <c r="D66" s="87" t="s">
        <v>268</v>
      </c>
      <c r="E66" s="183" t="s">
        <v>147</v>
      </c>
      <c r="F66" s="183" t="s">
        <v>147</v>
      </c>
      <c r="G66" s="147">
        <v>9</v>
      </c>
      <c r="H66" s="183" t="s">
        <v>147</v>
      </c>
      <c r="I66" s="148">
        <v>2</v>
      </c>
      <c r="J66" s="183" t="s">
        <v>147</v>
      </c>
      <c r="K66" s="183" t="s">
        <v>147</v>
      </c>
    </row>
    <row r="67" spans="2:11" ht="13.7" customHeight="1" x14ac:dyDescent="0.2">
      <c r="B67" s="50">
        <v>65</v>
      </c>
      <c r="C67" s="86" t="s">
        <v>269</v>
      </c>
      <c r="D67" s="87" t="s">
        <v>270</v>
      </c>
      <c r="E67" s="183" t="s">
        <v>147</v>
      </c>
      <c r="F67" s="151">
        <v>13</v>
      </c>
      <c r="G67" s="147">
        <v>13</v>
      </c>
      <c r="H67" s="183" t="s">
        <v>147</v>
      </c>
      <c r="I67" s="148">
        <v>5</v>
      </c>
      <c r="J67" s="183" t="s">
        <v>147</v>
      </c>
      <c r="K67" s="183" t="s">
        <v>147</v>
      </c>
    </row>
    <row r="68" spans="2:11" ht="13.7" customHeight="1" x14ac:dyDescent="0.2">
      <c r="B68" s="49">
        <v>66</v>
      </c>
      <c r="C68" s="86" t="s">
        <v>271</v>
      </c>
      <c r="D68" s="87" t="s">
        <v>272</v>
      </c>
      <c r="E68" s="152">
        <v>11</v>
      </c>
      <c r="F68" s="151">
        <v>11</v>
      </c>
      <c r="G68" s="147">
        <v>11</v>
      </c>
      <c r="H68" s="183" t="s">
        <v>147</v>
      </c>
      <c r="I68" s="147">
        <v>3</v>
      </c>
      <c r="J68" s="148">
        <v>11</v>
      </c>
      <c r="K68" s="183" t="s">
        <v>147</v>
      </c>
    </row>
    <row r="69" spans="2:11" ht="13.7" customHeight="1" x14ac:dyDescent="0.2">
      <c r="B69" s="50">
        <v>67</v>
      </c>
      <c r="C69" s="86" t="s">
        <v>273</v>
      </c>
      <c r="D69" s="87" t="s">
        <v>274</v>
      </c>
      <c r="E69" s="152">
        <v>5</v>
      </c>
      <c r="F69" s="151">
        <v>5</v>
      </c>
      <c r="G69" s="147">
        <v>5</v>
      </c>
      <c r="H69" s="147">
        <v>6</v>
      </c>
      <c r="I69" s="183" t="s">
        <v>147</v>
      </c>
      <c r="J69" s="148">
        <v>5</v>
      </c>
      <c r="K69" s="148">
        <v>5</v>
      </c>
    </row>
    <row r="70" spans="2:11" ht="13.7" customHeight="1" x14ac:dyDescent="0.2">
      <c r="B70" s="49">
        <v>68</v>
      </c>
      <c r="C70" s="86" t="s">
        <v>275</v>
      </c>
      <c r="D70" s="87" t="s">
        <v>276</v>
      </c>
      <c r="E70" s="152">
        <v>4</v>
      </c>
      <c r="F70" s="151">
        <v>4</v>
      </c>
      <c r="G70" s="147">
        <v>4</v>
      </c>
      <c r="H70" s="147">
        <v>5</v>
      </c>
      <c r="I70" s="183" t="s">
        <v>147</v>
      </c>
      <c r="J70" s="147">
        <v>4</v>
      </c>
      <c r="K70" s="147">
        <v>4</v>
      </c>
    </row>
    <row r="71" spans="2:11" ht="13.7" customHeight="1" x14ac:dyDescent="0.2">
      <c r="B71" s="50">
        <v>69</v>
      </c>
      <c r="C71" s="86" t="s">
        <v>277</v>
      </c>
      <c r="D71" s="87" t="s">
        <v>278</v>
      </c>
      <c r="E71" s="183" t="s">
        <v>147</v>
      </c>
      <c r="F71" s="183" t="s">
        <v>147</v>
      </c>
      <c r="G71" s="147">
        <v>13</v>
      </c>
      <c r="H71" s="183" t="s">
        <v>147</v>
      </c>
      <c r="I71" s="148">
        <v>5</v>
      </c>
      <c r="J71" s="183" t="s">
        <v>147</v>
      </c>
      <c r="K71" s="183" t="s">
        <v>147</v>
      </c>
    </row>
    <row r="72" spans="2:11" ht="13.7" customHeight="1" x14ac:dyDescent="0.2">
      <c r="B72" s="49">
        <v>70</v>
      </c>
      <c r="C72" s="86" t="s">
        <v>279</v>
      </c>
      <c r="D72" s="87" t="s">
        <v>280</v>
      </c>
      <c r="E72" s="183" t="s">
        <v>147</v>
      </c>
      <c r="F72" s="152">
        <v>13</v>
      </c>
      <c r="G72" s="147">
        <v>13</v>
      </c>
      <c r="H72" s="183" t="s">
        <v>147</v>
      </c>
      <c r="I72" s="148">
        <v>5</v>
      </c>
      <c r="J72" s="183" t="s">
        <v>147</v>
      </c>
      <c r="K72" s="183" t="s">
        <v>147</v>
      </c>
    </row>
    <row r="73" spans="2:11" ht="13.7" customHeight="1" x14ac:dyDescent="0.2">
      <c r="B73" s="50">
        <v>71</v>
      </c>
      <c r="C73" s="86" t="s">
        <v>221</v>
      </c>
      <c r="D73" s="87" t="s">
        <v>281</v>
      </c>
      <c r="E73" s="183" t="s">
        <v>147</v>
      </c>
      <c r="F73" s="183" t="s">
        <v>147</v>
      </c>
      <c r="G73" s="147">
        <v>10</v>
      </c>
      <c r="H73" s="183" t="s">
        <v>147</v>
      </c>
      <c r="I73" s="148">
        <v>201</v>
      </c>
      <c r="J73" s="147">
        <v>10</v>
      </c>
      <c r="K73" s="183" t="s">
        <v>147</v>
      </c>
    </row>
    <row r="74" spans="2:11" ht="13.7" customHeight="1" x14ac:dyDescent="0.2">
      <c r="B74" s="49">
        <v>72</v>
      </c>
      <c r="C74" s="86" t="s">
        <v>282</v>
      </c>
      <c r="D74" s="87" t="s">
        <v>283</v>
      </c>
      <c r="E74" s="183" t="s">
        <v>147</v>
      </c>
      <c r="F74" s="183" t="s">
        <v>147</v>
      </c>
      <c r="G74" s="147">
        <v>13</v>
      </c>
      <c r="H74" s="183" t="s">
        <v>147</v>
      </c>
      <c r="I74" s="148">
        <v>5</v>
      </c>
      <c r="J74" s="183" t="s">
        <v>147</v>
      </c>
      <c r="K74" s="183" t="s">
        <v>147</v>
      </c>
    </row>
    <row r="75" spans="2:11" ht="13.7" customHeight="1" x14ac:dyDescent="0.2">
      <c r="B75" s="50">
        <v>73</v>
      </c>
      <c r="C75" s="86" t="s">
        <v>284</v>
      </c>
      <c r="D75" s="87" t="s">
        <v>285</v>
      </c>
      <c r="E75" s="183" t="s">
        <v>147</v>
      </c>
      <c r="F75" s="183" t="s">
        <v>147</v>
      </c>
      <c r="G75" s="147">
        <v>9</v>
      </c>
      <c r="H75" s="183" t="s">
        <v>147</v>
      </c>
      <c r="I75" s="147">
        <v>2</v>
      </c>
      <c r="J75" s="183" t="s">
        <v>147</v>
      </c>
      <c r="K75" s="183" t="s">
        <v>147</v>
      </c>
    </row>
    <row r="76" spans="2:11" ht="13.7" customHeight="1" x14ac:dyDescent="0.2">
      <c r="B76" s="49">
        <v>74</v>
      </c>
      <c r="C76" s="86" t="s">
        <v>286</v>
      </c>
      <c r="D76" s="87" t="s">
        <v>287</v>
      </c>
      <c r="E76" s="183" t="s">
        <v>147</v>
      </c>
      <c r="F76" s="151">
        <v>5</v>
      </c>
      <c r="G76" s="147">
        <v>5</v>
      </c>
      <c r="H76" s="147">
        <v>7</v>
      </c>
      <c r="I76" s="183" t="s">
        <v>147</v>
      </c>
      <c r="J76" s="147">
        <v>5</v>
      </c>
      <c r="K76" s="147">
        <v>5</v>
      </c>
    </row>
    <row r="77" spans="2:11" ht="13.7" customHeight="1" x14ac:dyDescent="0.2">
      <c r="B77" s="50">
        <v>75</v>
      </c>
      <c r="C77" s="86" t="s">
        <v>288</v>
      </c>
      <c r="D77" s="87" t="s">
        <v>289</v>
      </c>
      <c r="E77" s="183" t="s">
        <v>147</v>
      </c>
      <c r="F77" s="183" t="s">
        <v>147</v>
      </c>
      <c r="G77" s="147">
        <v>12</v>
      </c>
      <c r="H77" s="183" t="s">
        <v>147</v>
      </c>
      <c r="I77" s="148">
        <v>4</v>
      </c>
      <c r="J77" s="183" t="s">
        <v>147</v>
      </c>
      <c r="K77" s="183" t="s">
        <v>147</v>
      </c>
    </row>
    <row r="78" spans="2:11" ht="13.7" customHeight="1" x14ac:dyDescent="0.2">
      <c r="B78" s="49">
        <v>76</v>
      </c>
      <c r="C78" s="86" t="s">
        <v>290</v>
      </c>
      <c r="D78" s="87" t="s">
        <v>291</v>
      </c>
      <c r="E78" s="183" t="s">
        <v>147</v>
      </c>
      <c r="F78" s="183" t="s">
        <v>147</v>
      </c>
      <c r="G78" s="147">
        <v>9</v>
      </c>
      <c r="H78" s="183" t="s">
        <v>147</v>
      </c>
      <c r="I78" s="148">
        <v>2</v>
      </c>
      <c r="J78" s="183" t="s">
        <v>147</v>
      </c>
      <c r="K78" s="183" t="s">
        <v>147</v>
      </c>
    </row>
    <row r="79" spans="2:11" ht="13.7" customHeight="1" x14ac:dyDescent="0.2">
      <c r="B79" s="50">
        <v>77</v>
      </c>
      <c r="C79" s="86" t="s">
        <v>292</v>
      </c>
      <c r="D79" s="87" t="s">
        <v>293</v>
      </c>
      <c r="E79" s="151">
        <v>10</v>
      </c>
      <c r="F79" s="151">
        <v>10</v>
      </c>
      <c r="G79" s="147">
        <v>10</v>
      </c>
      <c r="H79" s="183" t="s">
        <v>147</v>
      </c>
      <c r="I79" s="148">
        <v>201</v>
      </c>
      <c r="J79" s="183" t="s">
        <v>147</v>
      </c>
      <c r="K79" s="183" t="s">
        <v>147</v>
      </c>
    </row>
    <row r="80" spans="2:11" ht="13.7" customHeight="1" x14ac:dyDescent="0.2">
      <c r="B80" s="49">
        <v>78</v>
      </c>
      <c r="C80" s="86" t="s">
        <v>294</v>
      </c>
      <c r="D80" s="87" t="s">
        <v>295</v>
      </c>
      <c r="E80" s="183" t="s">
        <v>147</v>
      </c>
      <c r="F80" s="183" t="s">
        <v>147</v>
      </c>
      <c r="G80" s="147">
        <v>13</v>
      </c>
      <c r="H80" s="183" t="s">
        <v>147</v>
      </c>
      <c r="I80" s="148">
        <v>5</v>
      </c>
      <c r="J80" s="183" t="s">
        <v>147</v>
      </c>
      <c r="K80" s="183" t="s">
        <v>147</v>
      </c>
    </row>
    <row r="81" spans="2:11" ht="13.7" customHeight="1" x14ac:dyDescent="0.2">
      <c r="B81" s="50">
        <v>79</v>
      </c>
      <c r="C81" s="86" t="s">
        <v>296</v>
      </c>
      <c r="D81" s="87" t="s">
        <v>297</v>
      </c>
      <c r="E81" s="183" t="s">
        <v>147</v>
      </c>
      <c r="F81" s="183" t="s">
        <v>147</v>
      </c>
      <c r="G81" s="147">
        <v>12</v>
      </c>
      <c r="H81" s="183" t="s">
        <v>147</v>
      </c>
      <c r="I81" s="148">
        <v>4</v>
      </c>
      <c r="J81" s="183" t="s">
        <v>147</v>
      </c>
      <c r="K81" s="183" t="s">
        <v>147</v>
      </c>
    </row>
    <row r="82" spans="2:11" ht="13.7" customHeight="1" x14ac:dyDescent="0.2">
      <c r="B82" s="49">
        <v>80</v>
      </c>
      <c r="C82" s="86" t="s">
        <v>298</v>
      </c>
      <c r="D82" s="87" t="s">
        <v>299</v>
      </c>
      <c r="E82" s="183" t="s">
        <v>147</v>
      </c>
      <c r="F82" s="147">
        <v>12</v>
      </c>
      <c r="G82" s="147">
        <v>12</v>
      </c>
      <c r="H82" s="183" t="s">
        <v>147</v>
      </c>
      <c r="I82" s="148">
        <v>4</v>
      </c>
      <c r="J82" s="183" t="s">
        <v>147</v>
      </c>
      <c r="K82" s="183" t="s">
        <v>147</v>
      </c>
    </row>
    <row r="83" spans="2:11" ht="13.7" customHeight="1" x14ac:dyDescent="0.2">
      <c r="B83" s="50">
        <v>81</v>
      </c>
      <c r="C83" s="86" t="s">
        <v>300</v>
      </c>
      <c r="D83" s="87" t="s">
        <v>301</v>
      </c>
      <c r="E83" s="183" t="s">
        <v>147</v>
      </c>
      <c r="F83" s="147">
        <v>12</v>
      </c>
      <c r="G83" s="147">
        <v>12</v>
      </c>
      <c r="H83" s="183" t="s">
        <v>147</v>
      </c>
      <c r="I83" s="148">
        <v>4</v>
      </c>
      <c r="J83" s="183" t="s">
        <v>147</v>
      </c>
      <c r="K83" s="183" t="s">
        <v>147</v>
      </c>
    </row>
    <row r="84" spans="2:11" ht="13.7" customHeight="1" x14ac:dyDescent="0.2">
      <c r="B84" s="49">
        <v>82</v>
      </c>
      <c r="C84" s="86" t="s">
        <v>302</v>
      </c>
      <c r="D84" s="87" t="s">
        <v>303</v>
      </c>
      <c r="E84" s="183" t="s">
        <v>147</v>
      </c>
      <c r="F84" s="151">
        <v>12</v>
      </c>
      <c r="G84" s="147">
        <v>12</v>
      </c>
      <c r="H84" s="183" t="s">
        <v>147</v>
      </c>
      <c r="I84" s="148">
        <v>4</v>
      </c>
      <c r="J84" s="148">
        <v>12</v>
      </c>
      <c r="K84" s="183" t="s">
        <v>147</v>
      </c>
    </row>
    <row r="85" spans="2:11" ht="13.7" customHeight="1" x14ac:dyDescent="0.2">
      <c r="B85" s="50">
        <v>83</v>
      </c>
      <c r="C85" s="86" t="s">
        <v>304</v>
      </c>
      <c r="D85" s="87" t="s">
        <v>305</v>
      </c>
      <c r="E85" s="183" t="s">
        <v>147</v>
      </c>
      <c r="F85" s="183" t="s">
        <v>147</v>
      </c>
      <c r="G85" s="147">
        <v>13</v>
      </c>
      <c r="H85" s="183" t="s">
        <v>147</v>
      </c>
      <c r="I85" s="148">
        <v>5</v>
      </c>
      <c r="J85" s="183" t="s">
        <v>147</v>
      </c>
      <c r="K85" s="183" t="s">
        <v>147</v>
      </c>
    </row>
    <row r="86" spans="2:11" ht="13.7" customHeight="1" x14ac:dyDescent="0.2">
      <c r="B86" s="49">
        <v>84</v>
      </c>
      <c r="C86" s="197" t="s">
        <v>306</v>
      </c>
      <c r="D86" s="196" t="s">
        <v>307</v>
      </c>
      <c r="E86" s="183" t="s">
        <v>147</v>
      </c>
      <c r="F86" s="183" t="s">
        <v>147</v>
      </c>
      <c r="G86" s="183" t="s">
        <v>147</v>
      </c>
      <c r="H86" s="183" t="s">
        <v>147</v>
      </c>
      <c r="I86" s="183" t="s">
        <v>147</v>
      </c>
      <c r="J86" s="183" t="s">
        <v>147</v>
      </c>
      <c r="K86" s="183" t="s">
        <v>147</v>
      </c>
    </row>
    <row r="87" spans="2:11" ht="13.7" customHeight="1" x14ac:dyDescent="0.2">
      <c r="B87" s="50">
        <v>85</v>
      </c>
      <c r="C87" s="86" t="s">
        <v>308</v>
      </c>
      <c r="D87" s="87" t="s">
        <v>309</v>
      </c>
      <c r="E87" s="183" t="s">
        <v>147</v>
      </c>
      <c r="F87" s="183" t="s">
        <v>147</v>
      </c>
      <c r="G87" s="147">
        <v>13</v>
      </c>
      <c r="H87" s="183" t="s">
        <v>147</v>
      </c>
      <c r="I87" s="148">
        <v>5</v>
      </c>
      <c r="J87" s="183" t="s">
        <v>147</v>
      </c>
      <c r="K87" s="183" t="s">
        <v>147</v>
      </c>
    </row>
    <row r="88" spans="2:11" ht="13.7" customHeight="1" x14ac:dyDescent="0.2">
      <c r="B88" s="49">
        <v>86</v>
      </c>
      <c r="C88" s="86" t="s">
        <v>310</v>
      </c>
      <c r="D88" s="87" t="s">
        <v>311</v>
      </c>
      <c r="E88" s="183" t="s">
        <v>147</v>
      </c>
      <c r="F88" s="183" t="s">
        <v>147</v>
      </c>
      <c r="G88" s="147">
        <v>12</v>
      </c>
      <c r="H88" s="183" t="s">
        <v>147</v>
      </c>
      <c r="I88" s="147">
        <v>4</v>
      </c>
      <c r="J88" s="183" t="s">
        <v>147</v>
      </c>
      <c r="K88" s="183" t="s">
        <v>147</v>
      </c>
    </row>
    <row r="89" spans="2:11" ht="13.7" customHeight="1" x14ac:dyDescent="0.2">
      <c r="B89" s="50">
        <v>87</v>
      </c>
      <c r="C89" s="86" t="s">
        <v>229</v>
      </c>
      <c r="D89" s="87" t="s">
        <v>312</v>
      </c>
      <c r="E89" s="152">
        <v>5</v>
      </c>
      <c r="F89" s="151">
        <v>5</v>
      </c>
      <c r="G89" s="147">
        <v>5</v>
      </c>
      <c r="H89" s="147">
        <v>6</v>
      </c>
      <c r="I89" s="183" t="s">
        <v>147</v>
      </c>
      <c r="J89" s="148">
        <v>5</v>
      </c>
      <c r="K89" s="148">
        <v>5</v>
      </c>
    </row>
    <row r="90" spans="2:11" ht="13.7" customHeight="1" x14ac:dyDescent="0.2">
      <c r="B90" s="50">
        <v>88</v>
      </c>
      <c r="C90" s="86" t="s">
        <v>313</v>
      </c>
      <c r="D90" s="87" t="s">
        <v>314</v>
      </c>
      <c r="E90" s="152">
        <v>4</v>
      </c>
      <c r="F90" s="151">
        <v>4</v>
      </c>
      <c r="G90" s="147">
        <v>4</v>
      </c>
      <c r="H90" s="147">
        <v>5</v>
      </c>
      <c r="I90" s="183" t="s">
        <v>147</v>
      </c>
      <c r="J90" s="148">
        <v>4</v>
      </c>
      <c r="K90" s="148">
        <v>4</v>
      </c>
    </row>
    <row r="91" spans="2:11" ht="13.7" customHeight="1" x14ac:dyDescent="0.2">
      <c r="B91" s="50">
        <v>89</v>
      </c>
      <c r="C91" s="86" t="s">
        <v>315</v>
      </c>
      <c r="D91" s="87" t="s">
        <v>316</v>
      </c>
      <c r="E91" s="183" t="s">
        <v>147</v>
      </c>
      <c r="F91" s="151">
        <v>12</v>
      </c>
      <c r="G91" s="147">
        <v>12</v>
      </c>
      <c r="H91" s="183" t="s">
        <v>147</v>
      </c>
      <c r="I91" s="148">
        <v>4</v>
      </c>
      <c r="J91" s="148">
        <v>12</v>
      </c>
      <c r="K91" s="183" t="s">
        <v>147</v>
      </c>
    </row>
    <row r="92" spans="2:11" ht="13.7" customHeight="1" x14ac:dyDescent="0.2">
      <c r="B92" s="49">
        <v>90</v>
      </c>
      <c r="C92" s="86" t="s">
        <v>317</v>
      </c>
      <c r="D92" s="87" t="s">
        <v>318</v>
      </c>
      <c r="E92" s="152">
        <v>11</v>
      </c>
      <c r="F92" s="151">
        <v>11</v>
      </c>
      <c r="G92" s="147">
        <v>11</v>
      </c>
      <c r="H92" s="183" t="s">
        <v>147</v>
      </c>
      <c r="I92" s="148">
        <v>3</v>
      </c>
      <c r="J92" s="148">
        <v>11</v>
      </c>
      <c r="K92" s="148">
        <v>11</v>
      </c>
    </row>
    <row r="93" spans="2:11" ht="13.7" customHeight="1" x14ac:dyDescent="0.2">
      <c r="B93" s="50">
        <v>91</v>
      </c>
      <c r="C93" s="86" t="s">
        <v>319</v>
      </c>
      <c r="D93" s="87" t="s">
        <v>320</v>
      </c>
      <c r="E93" s="152">
        <v>11</v>
      </c>
      <c r="F93" s="151">
        <v>11</v>
      </c>
      <c r="G93" s="147">
        <v>11</v>
      </c>
      <c r="H93" s="183" t="s">
        <v>147</v>
      </c>
      <c r="I93" s="148">
        <v>3</v>
      </c>
      <c r="J93" s="147">
        <v>11</v>
      </c>
      <c r="K93" s="147">
        <v>11</v>
      </c>
    </row>
    <row r="94" spans="2:11" ht="13.7" customHeight="1" x14ac:dyDescent="0.2">
      <c r="B94" s="49">
        <v>92</v>
      </c>
      <c r="C94" s="86" t="s">
        <v>321</v>
      </c>
      <c r="D94" s="87" t="s">
        <v>322</v>
      </c>
      <c r="E94" s="152">
        <v>11</v>
      </c>
      <c r="F94" s="151">
        <v>11</v>
      </c>
      <c r="G94" s="147">
        <v>11</v>
      </c>
      <c r="H94" s="183" t="s">
        <v>147</v>
      </c>
      <c r="I94" s="148">
        <v>3</v>
      </c>
      <c r="J94" s="147">
        <v>11</v>
      </c>
      <c r="K94" s="183" t="s">
        <v>147</v>
      </c>
    </row>
    <row r="95" spans="2:11" ht="13.7" customHeight="1" x14ac:dyDescent="0.2">
      <c r="B95" s="50">
        <v>93</v>
      </c>
      <c r="C95" s="86" t="s">
        <v>323</v>
      </c>
      <c r="D95" s="87" t="s">
        <v>324</v>
      </c>
      <c r="E95" s="183" t="s">
        <v>147</v>
      </c>
      <c r="F95" s="183" t="s">
        <v>147</v>
      </c>
      <c r="G95" s="147">
        <v>11</v>
      </c>
      <c r="H95" s="183" t="s">
        <v>147</v>
      </c>
      <c r="I95" s="147">
        <v>3</v>
      </c>
      <c r="J95" s="183" t="s">
        <v>147</v>
      </c>
      <c r="K95" s="183" t="s">
        <v>147</v>
      </c>
    </row>
    <row r="96" spans="2:11" ht="13.7" customHeight="1" x14ac:dyDescent="0.2">
      <c r="B96" s="49">
        <v>94</v>
      </c>
      <c r="C96" s="86" t="s">
        <v>325</v>
      </c>
      <c r="D96" s="87" t="s">
        <v>326</v>
      </c>
      <c r="E96" s="152">
        <v>5</v>
      </c>
      <c r="F96" s="151">
        <v>5</v>
      </c>
      <c r="G96" s="147">
        <v>5</v>
      </c>
      <c r="H96" s="147">
        <v>7</v>
      </c>
      <c r="I96" s="183" t="s">
        <v>147</v>
      </c>
      <c r="J96" s="148">
        <v>5</v>
      </c>
      <c r="K96" s="148">
        <v>5</v>
      </c>
    </row>
    <row r="97" spans="2:11" ht="13.7" customHeight="1" x14ac:dyDescent="0.2">
      <c r="B97" s="50">
        <v>95</v>
      </c>
      <c r="C97" s="86" t="s">
        <v>160</v>
      </c>
      <c r="D97" s="87" t="s">
        <v>327</v>
      </c>
      <c r="E97" s="183" t="s">
        <v>147</v>
      </c>
      <c r="F97" s="183" t="s">
        <v>147</v>
      </c>
      <c r="G97" s="147">
        <v>4</v>
      </c>
      <c r="H97" s="147">
        <v>7</v>
      </c>
      <c r="I97" s="183" t="s">
        <v>147</v>
      </c>
      <c r="J97" s="147">
        <v>4</v>
      </c>
      <c r="K97" s="147">
        <v>4</v>
      </c>
    </row>
    <row r="98" spans="2:11" ht="13.7" customHeight="1" x14ac:dyDescent="0.2">
      <c r="B98" s="49">
        <v>96</v>
      </c>
      <c r="C98" s="86" t="s">
        <v>328</v>
      </c>
      <c r="D98" s="87" t="s">
        <v>329</v>
      </c>
      <c r="E98" s="183" t="s">
        <v>147</v>
      </c>
      <c r="F98" s="151">
        <v>9</v>
      </c>
      <c r="G98" s="147">
        <v>9</v>
      </c>
      <c r="H98" s="183" t="s">
        <v>147</v>
      </c>
      <c r="I98" s="148">
        <v>2</v>
      </c>
      <c r="J98" s="183" t="s">
        <v>147</v>
      </c>
      <c r="K98" s="183" t="s">
        <v>147</v>
      </c>
    </row>
    <row r="99" spans="2:11" ht="13.7" customHeight="1" x14ac:dyDescent="0.2">
      <c r="B99" s="50">
        <v>97</v>
      </c>
      <c r="C99" s="86" t="s">
        <v>330</v>
      </c>
      <c r="D99" s="87" t="s">
        <v>331</v>
      </c>
      <c r="E99" s="183" t="s">
        <v>147</v>
      </c>
      <c r="F99" s="151">
        <v>10</v>
      </c>
      <c r="G99" s="147">
        <v>10</v>
      </c>
      <c r="H99" s="183" t="s">
        <v>147</v>
      </c>
      <c r="I99" s="148">
        <v>201</v>
      </c>
      <c r="J99" s="147">
        <v>10</v>
      </c>
      <c r="K99" s="147">
        <v>10</v>
      </c>
    </row>
    <row r="100" spans="2:11" ht="13.7" customHeight="1" x14ac:dyDescent="0.2">
      <c r="B100" s="49">
        <v>98</v>
      </c>
      <c r="C100" s="86" t="s">
        <v>332</v>
      </c>
      <c r="D100" s="87" t="s">
        <v>333</v>
      </c>
      <c r="E100" s="183" t="s">
        <v>147</v>
      </c>
      <c r="F100" s="151">
        <v>12</v>
      </c>
      <c r="G100" s="147">
        <v>12</v>
      </c>
      <c r="H100" s="183" t="s">
        <v>147</v>
      </c>
      <c r="I100" s="148">
        <v>4</v>
      </c>
      <c r="J100" s="183" t="s">
        <v>147</v>
      </c>
      <c r="K100" s="183" t="s">
        <v>147</v>
      </c>
    </row>
    <row r="101" spans="2:11" ht="13.7" customHeight="1" x14ac:dyDescent="0.2">
      <c r="B101" s="50">
        <v>99</v>
      </c>
      <c r="C101" s="86" t="s">
        <v>334</v>
      </c>
      <c r="D101" s="87" t="s">
        <v>335</v>
      </c>
      <c r="E101" s="183" t="s">
        <v>147</v>
      </c>
      <c r="F101" s="151">
        <v>11</v>
      </c>
      <c r="G101" s="147">
        <v>11</v>
      </c>
      <c r="H101" s="183" t="s">
        <v>147</v>
      </c>
      <c r="I101" s="148">
        <v>3</v>
      </c>
      <c r="J101" s="147">
        <v>11</v>
      </c>
      <c r="K101" s="147">
        <v>11</v>
      </c>
    </row>
    <row r="102" spans="2:11" ht="13.7" customHeight="1" x14ac:dyDescent="0.2">
      <c r="B102" s="49">
        <v>100</v>
      </c>
      <c r="C102" s="86" t="s">
        <v>336</v>
      </c>
      <c r="D102" s="87" t="s">
        <v>337</v>
      </c>
      <c r="E102" s="183" t="s">
        <v>147</v>
      </c>
      <c r="F102" s="183" t="s">
        <v>147</v>
      </c>
      <c r="G102" s="183" t="s">
        <v>147</v>
      </c>
      <c r="H102" s="183" t="s">
        <v>147</v>
      </c>
      <c r="I102" s="183" t="s">
        <v>147</v>
      </c>
      <c r="J102" s="183" t="s">
        <v>147</v>
      </c>
      <c r="K102" s="183" t="s">
        <v>147</v>
      </c>
    </row>
    <row r="103" spans="2:11" ht="13.7" customHeight="1" x14ac:dyDescent="0.2">
      <c r="B103" s="50">
        <v>101</v>
      </c>
      <c r="C103" s="86" t="s">
        <v>338</v>
      </c>
      <c r="D103" s="87" t="s">
        <v>339</v>
      </c>
      <c r="E103" s="183" t="s">
        <v>147</v>
      </c>
      <c r="F103" s="151">
        <v>11</v>
      </c>
      <c r="G103" s="147">
        <v>11</v>
      </c>
      <c r="H103" s="183" t="s">
        <v>147</v>
      </c>
      <c r="I103" s="148">
        <v>3</v>
      </c>
      <c r="J103" s="147">
        <v>11</v>
      </c>
      <c r="K103" s="183" t="s">
        <v>147</v>
      </c>
    </row>
    <row r="104" spans="2:11" ht="13.7" customHeight="1" x14ac:dyDescent="0.2">
      <c r="B104" s="49">
        <v>102</v>
      </c>
      <c r="C104" s="86" t="s">
        <v>340</v>
      </c>
      <c r="D104" s="87" t="s">
        <v>341</v>
      </c>
      <c r="E104" s="183" t="s">
        <v>147</v>
      </c>
      <c r="F104" s="183" t="s">
        <v>147</v>
      </c>
      <c r="G104" s="147">
        <v>12</v>
      </c>
      <c r="H104" s="183" t="s">
        <v>147</v>
      </c>
      <c r="I104" s="148">
        <v>4</v>
      </c>
      <c r="J104" s="183" t="s">
        <v>147</v>
      </c>
      <c r="K104" s="183" t="s">
        <v>147</v>
      </c>
    </row>
    <row r="105" spans="2:11" ht="13.7" customHeight="1" x14ac:dyDescent="0.2">
      <c r="B105" s="50">
        <v>103</v>
      </c>
      <c r="C105" s="86" t="s">
        <v>342</v>
      </c>
      <c r="D105" s="87" t="s">
        <v>343</v>
      </c>
      <c r="E105" s="183" t="s">
        <v>147</v>
      </c>
      <c r="F105" s="151">
        <v>12</v>
      </c>
      <c r="G105" s="147">
        <v>12</v>
      </c>
      <c r="H105" s="183" t="s">
        <v>147</v>
      </c>
      <c r="I105" s="148">
        <v>4</v>
      </c>
      <c r="J105" s="183" t="s">
        <v>147</v>
      </c>
      <c r="K105" s="183" t="s">
        <v>147</v>
      </c>
    </row>
    <row r="106" spans="2:11" ht="13.7" customHeight="1" x14ac:dyDescent="0.2">
      <c r="B106" s="49">
        <v>104</v>
      </c>
      <c r="C106" s="86" t="s">
        <v>344</v>
      </c>
      <c r="D106" s="87" t="s">
        <v>345</v>
      </c>
      <c r="E106" s="183" t="s">
        <v>147</v>
      </c>
      <c r="F106" s="183" t="s">
        <v>147</v>
      </c>
      <c r="G106" s="147">
        <v>13</v>
      </c>
      <c r="H106" s="183" t="s">
        <v>147</v>
      </c>
      <c r="I106" s="148">
        <v>5</v>
      </c>
      <c r="J106" s="183" t="s">
        <v>147</v>
      </c>
      <c r="K106" s="183" t="s">
        <v>147</v>
      </c>
    </row>
    <row r="107" spans="2:11" ht="13.7" customHeight="1" x14ac:dyDescent="0.2">
      <c r="B107" s="50">
        <v>105</v>
      </c>
      <c r="C107" s="86" t="s">
        <v>346</v>
      </c>
      <c r="D107" s="87" t="s">
        <v>347</v>
      </c>
      <c r="E107" s="152">
        <v>8</v>
      </c>
      <c r="F107" s="151">
        <v>8</v>
      </c>
      <c r="G107" s="147">
        <v>8</v>
      </c>
      <c r="H107" s="183" t="s">
        <v>147</v>
      </c>
      <c r="I107" s="148">
        <v>1</v>
      </c>
      <c r="J107" s="147">
        <v>8</v>
      </c>
      <c r="K107" s="147">
        <v>8</v>
      </c>
    </row>
    <row r="108" spans="2:11" ht="13.7" customHeight="1" x14ac:dyDescent="0.2">
      <c r="B108" s="49">
        <v>106</v>
      </c>
      <c r="C108" s="86" t="s">
        <v>348</v>
      </c>
      <c r="D108" s="87" t="s">
        <v>349</v>
      </c>
      <c r="E108" s="151">
        <v>11</v>
      </c>
      <c r="F108" s="151">
        <v>11</v>
      </c>
      <c r="G108" s="147">
        <v>11</v>
      </c>
      <c r="H108" s="183" t="s">
        <v>147</v>
      </c>
      <c r="I108" s="148">
        <v>3</v>
      </c>
      <c r="J108" s="151">
        <v>11</v>
      </c>
      <c r="K108" s="183" t="s">
        <v>147</v>
      </c>
    </row>
    <row r="109" spans="2:11" ht="13.7" customHeight="1" x14ac:dyDescent="0.2">
      <c r="B109" s="50">
        <v>107</v>
      </c>
      <c r="C109" s="86" t="s">
        <v>350</v>
      </c>
      <c r="D109" s="87" t="s">
        <v>351</v>
      </c>
      <c r="E109" s="183" t="s">
        <v>147</v>
      </c>
      <c r="F109" s="151">
        <v>10</v>
      </c>
      <c r="G109" s="147">
        <v>10</v>
      </c>
      <c r="H109" s="183" t="s">
        <v>147</v>
      </c>
      <c r="I109" s="148">
        <v>201</v>
      </c>
      <c r="J109" s="183" t="s">
        <v>147</v>
      </c>
      <c r="K109" s="183" t="s">
        <v>147</v>
      </c>
    </row>
    <row r="110" spans="2:11" ht="13.7" customHeight="1" x14ac:dyDescent="0.2">
      <c r="B110" s="49">
        <v>108</v>
      </c>
      <c r="C110" s="86" t="s">
        <v>352</v>
      </c>
      <c r="D110" s="87" t="s">
        <v>353</v>
      </c>
      <c r="E110" s="183" t="s">
        <v>147</v>
      </c>
      <c r="F110" s="151">
        <v>12</v>
      </c>
      <c r="G110" s="147">
        <v>12</v>
      </c>
      <c r="H110" s="183" t="s">
        <v>147</v>
      </c>
      <c r="I110" s="148">
        <v>4</v>
      </c>
      <c r="J110" s="183" t="s">
        <v>147</v>
      </c>
      <c r="K110" s="183" t="s">
        <v>147</v>
      </c>
    </row>
    <row r="111" spans="2:11" ht="13.7" customHeight="1" x14ac:dyDescent="0.2">
      <c r="B111" s="50">
        <v>109</v>
      </c>
      <c r="C111" s="86" t="s">
        <v>354</v>
      </c>
      <c r="D111" s="87" t="s">
        <v>355</v>
      </c>
      <c r="E111" s="183" t="s">
        <v>147</v>
      </c>
      <c r="F111" s="151">
        <v>10</v>
      </c>
      <c r="G111" s="147">
        <v>10</v>
      </c>
      <c r="H111" s="183" t="s">
        <v>147</v>
      </c>
      <c r="I111" s="148">
        <v>201</v>
      </c>
      <c r="J111" s="183" t="s">
        <v>147</v>
      </c>
      <c r="K111" s="183" t="s">
        <v>147</v>
      </c>
    </row>
    <row r="112" spans="2:11" ht="13.7" customHeight="1" x14ac:dyDescent="0.2">
      <c r="B112" s="49">
        <v>110</v>
      </c>
      <c r="C112" s="86" t="s">
        <v>356</v>
      </c>
      <c r="D112" s="87" t="s">
        <v>357</v>
      </c>
      <c r="E112" s="183" t="s">
        <v>147</v>
      </c>
      <c r="F112" s="183" t="s">
        <v>147</v>
      </c>
      <c r="G112" s="147">
        <v>13</v>
      </c>
      <c r="H112" s="183" t="s">
        <v>147</v>
      </c>
      <c r="I112" s="148">
        <v>5</v>
      </c>
      <c r="J112" s="183" t="s">
        <v>147</v>
      </c>
      <c r="K112" s="183" t="s">
        <v>147</v>
      </c>
    </row>
    <row r="113" spans="2:11" ht="13.7" customHeight="1" x14ac:dyDescent="0.2">
      <c r="B113" s="50">
        <v>111</v>
      </c>
      <c r="C113" s="86" t="s">
        <v>358</v>
      </c>
      <c r="D113" s="87" t="s">
        <v>359</v>
      </c>
      <c r="E113" s="183" t="s">
        <v>147</v>
      </c>
      <c r="F113" s="151">
        <v>12</v>
      </c>
      <c r="G113" s="147">
        <v>12</v>
      </c>
      <c r="H113" s="183" t="s">
        <v>147</v>
      </c>
      <c r="I113" s="148">
        <v>4</v>
      </c>
      <c r="J113" s="151">
        <v>12</v>
      </c>
      <c r="K113" s="183" t="s">
        <v>147</v>
      </c>
    </row>
    <row r="114" spans="2:11" ht="13.7" customHeight="1" x14ac:dyDescent="0.2">
      <c r="B114" s="49">
        <v>112</v>
      </c>
      <c r="C114" s="86" t="s">
        <v>360</v>
      </c>
      <c r="D114" s="87" t="s">
        <v>361</v>
      </c>
      <c r="E114" s="183" t="s">
        <v>147</v>
      </c>
      <c r="F114" s="183" t="s">
        <v>147</v>
      </c>
      <c r="G114" s="147">
        <v>13</v>
      </c>
      <c r="H114" s="183" t="s">
        <v>147</v>
      </c>
      <c r="I114" s="148">
        <v>5</v>
      </c>
      <c r="J114" s="183" t="s">
        <v>147</v>
      </c>
      <c r="K114" s="183" t="s">
        <v>147</v>
      </c>
    </row>
    <row r="115" spans="2:11" ht="13.7" customHeight="1" x14ac:dyDescent="0.2">
      <c r="B115" s="50">
        <v>113</v>
      </c>
      <c r="C115" s="86" t="s">
        <v>362</v>
      </c>
      <c r="D115" s="87" t="s">
        <v>363</v>
      </c>
      <c r="E115" s="183" t="s">
        <v>147</v>
      </c>
      <c r="F115" s="183" t="s">
        <v>147</v>
      </c>
      <c r="G115" s="147">
        <v>13</v>
      </c>
      <c r="H115" s="183" t="s">
        <v>147</v>
      </c>
      <c r="I115" s="148">
        <v>5</v>
      </c>
      <c r="J115" s="183" t="s">
        <v>147</v>
      </c>
      <c r="K115" s="183" t="s">
        <v>147</v>
      </c>
    </row>
    <row r="116" spans="2:11" ht="13.7" customHeight="1" x14ac:dyDescent="0.2">
      <c r="B116" s="49">
        <v>114</v>
      </c>
      <c r="C116" s="86" t="s">
        <v>364</v>
      </c>
      <c r="D116" s="87" t="s">
        <v>365</v>
      </c>
      <c r="E116" s="183" t="s">
        <v>147</v>
      </c>
      <c r="F116" s="183" t="s">
        <v>147</v>
      </c>
      <c r="G116" s="147">
        <v>13</v>
      </c>
      <c r="H116" s="183" t="s">
        <v>147</v>
      </c>
      <c r="I116" s="148">
        <v>5</v>
      </c>
      <c r="J116" s="183" t="s">
        <v>147</v>
      </c>
      <c r="K116" s="183" t="s">
        <v>147</v>
      </c>
    </row>
    <row r="117" spans="2:11" ht="13.7" customHeight="1" x14ac:dyDescent="0.2">
      <c r="B117" s="50">
        <v>115</v>
      </c>
      <c r="C117" s="86" t="s">
        <v>366</v>
      </c>
      <c r="D117" s="87" t="s">
        <v>367</v>
      </c>
      <c r="E117" s="183" t="s">
        <v>147</v>
      </c>
      <c r="F117" s="183" t="s">
        <v>147</v>
      </c>
      <c r="G117" s="147">
        <v>11</v>
      </c>
      <c r="H117" s="183" t="s">
        <v>147</v>
      </c>
      <c r="I117" s="148">
        <v>3</v>
      </c>
      <c r="J117" s="151">
        <v>11</v>
      </c>
      <c r="K117" s="151">
        <v>11</v>
      </c>
    </row>
    <row r="118" spans="2:11" ht="13.7" customHeight="1" x14ac:dyDescent="0.2">
      <c r="B118" s="49">
        <v>116</v>
      </c>
      <c r="C118" s="86" t="s">
        <v>368</v>
      </c>
      <c r="D118" s="87" t="s">
        <v>369</v>
      </c>
      <c r="E118" s="151">
        <v>7</v>
      </c>
      <c r="F118" s="151">
        <v>7</v>
      </c>
      <c r="G118" s="147">
        <v>7</v>
      </c>
      <c r="H118" s="183" t="s">
        <v>147</v>
      </c>
      <c r="I118" s="148">
        <v>90</v>
      </c>
      <c r="J118" s="183" t="s">
        <v>147</v>
      </c>
      <c r="K118" s="183" t="s">
        <v>147</v>
      </c>
    </row>
    <row r="119" spans="2:11" ht="13.7" customHeight="1" x14ac:dyDescent="0.2">
      <c r="B119" s="50">
        <v>117</v>
      </c>
      <c r="C119" s="86" t="s">
        <v>370</v>
      </c>
      <c r="D119" s="87" t="s">
        <v>371</v>
      </c>
      <c r="E119" s="183" t="s">
        <v>147</v>
      </c>
      <c r="F119" s="183" t="s">
        <v>147</v>
      </c>
      <c r="G119" s="147">
        <v>13</v>
      </c>
      <c r="H119" s="183" t="s">
        <v>147</v>
      </c>
      <c r="I119" s="148">
        <v>5</v>
      </c>
      <c r="J119" s="183" t="s">
        <v>147</v>
      </c>
      <c r="K119" s="183" t="s">
        <v>147</v>
      </c>
    </row>
    <row r="120" spans="2:11" ht="13.7" customHeight="1" x14ac:dyDescent="0.2">
      <c r="B120" s="49">
        <v>118</v>
      </c>
      <c r="C120" s="86" t="s">
        <v>372</v>
      </c>
      <c r="D120" s="87" t="s">
        <v>373</v>
      </c>
      <c r="E120" s="183" t="s">
        <v>147</v>
      </c>
      <c r="F120" s="151">
        <v>12</v>
      </c>
      <c r="G120" s="147">
        <v>12</v>
      </c>
      <c r="H120" s="183" t="s">
        <v>147</v>
      </c>
      <c r="I120" s="148">
        <v>4</v>
      </c>
      <c r="J120" s="151">
        <v>12</v>
      </c>
      <c r="K120" s="151">
        <v>12</v>
      </c>
    </row>
    <row r="121" spans="2:11" ht="13.7" customHeight="1" x14ac:dyDescent="0.2">
      <c r="B121" s="50">
        <v>119</v>
      </c>
      <c r="C121" s="86" t="s">
        <v>374</v>
      </c>
      <c r="D121" s="87" t="s">
        <v>375</v>
      </c>
      <c r="E121" s="151">
        <v>11</v>
      </c>
      <c r="F121" s="151">
        <v>11</v>
      </c>
      <c r="G121" s="147">
        <v>11</v>
      </c>
      <c r="H121" s="183" t="s">
        <v>147</v>
      </c>
      <c r="I121" s="148">
        <v>3</v>
      </c>
      <c r="J121" s="151">
        <v>11</v>
      </c>
      <c r="K121" s="183" t="s">
        <v>147</v>
      </c>
    </row>
    <row r="122" spans="2:11" ht="13.7" customHeight="1" x14ac:dyDescent="0.2">
      <c r="B122" s="49">
        <v>120</v>
      </c>
      <c r="C122" s="86" t="s">
        <v>376</v>
      </c>
      <c r="D122" s="87" t="s">
        <v>377</v>
      </c>
      <c r="E122" s="183" t="s">
        <v>147</v>
      </c>
      <c r="F122" s="151">
        <v>12</v>
      </c>
      <c r="G122" s="147">
        <v>12</v>
      </c>
      <c r="H122" s="183" t="s">
        <v>147</v>
      </c>
      <c r="I122" s="148">
        <v>4</v>
      </c>
      <c r="J122" s="183" t="s">
        <v>147</v>
      </c>
      <c r="K122" s="183" t="s">
        <v>147</v>
      </c>
    </row>
    <row r="123" spans="2:11" ht="13.7" customHeight="1" x14ac:dyDescent="0.2">
      <c r="B123" s="50">
        <v>121</v>
      </c>
      <c r="C123" s="86" t="s">
        <v>378</v>
      </c>
      <c r="D123" s="87" t="s">
        <v>379</v>
      </c>
      <c r="E123" s="183" t="s">
        <v>147</v>
      </c>
      <c r="F123" s="183" t="s">
        <v>147</v>
      </c>
      <c r="G123" s="147">
        <v>12</v>
      </c>
      <c r="H123" s="183" t="s">
        <v>147</v>
      </c>
      <c r="I123" s="148">
        <v>4</v>
      </c>
      <c r="J123" s="183" t="s">
        <v>147</v>
      </c>
      <c r="K123" s="183" t="s">
        <v>147</v>
      </c>
    </row>
    <row r="124" spans="2:11" ht="13.7" customHeight="1" x14ac:dyDescent="0.2">
      <c r="B124" s="49">
        <v>122</v>
      </c>
      <c r="C124" s="86" t="s">
        <v>380</v>
      </c>
      <c r="D124" s="87" t="s">
        <v>381</v>
      </c>
      <c r="E124" s="183" t="s">
        <v>147</v>
      </c>
      <c r="F124" s="151">
        <v>11</v>
      </c>
      <c r="G124" s="147">
        <v>11</v>
      </c>
      <c r="H124" s="183" t="s">
        <v>147</v>
      </c>
      <c r="I124" s="148">
        <v>3</v>
      </c>
      <c r="J124" s="147">
        <v>11</v>
      </c>
      <c r="K124" s="183" t="s">
        <v>147</v>
      </c>
    </row>
    <row r="125" spans="2:11" ht="13.7" customHeight="1" x14ac:dyDescent="0.2">
      <c r="B125" s="50">
        <v>123</v>
      </c>
      <c r="C125" s="86" t="s">
        <v>382</v>
      </c>
      <c r="D125" s="87" t="s">
        <v>383</v>
      </c>
      <c r="E125" s="183" t="s">
        <v>147</v>
      </c>
      <c r="F125" s="183" t="s">
        <v>147</v>
      </c>
      <c r="G125" s="147">
        <v>13</v>
      </c>
      <c r="H125" s="183" t="s">
        <v>147</v>
      </c>
      <c r="I125" s="148">
        <v>5</v>
      </c>
      <c r="J125" s="183" t="s">
        <v>147</v>
      </c>
      <c r="K125" s="183" t="s">
        <v>147</v>
      </c>
    </row>
    <row r="126" spans="2:11" ht="13.7" customHeight="1" x14ac:dyDescent="0.2">
      <c r="B126" s="49">
        <v>124</v>
      </c>
      <c r="C126" s="86" t="s">
        <v>384</v>
      </c>
      <c r="D126" s="87" t="s">
        <v>385</v>
      </c>
      <c r="E126" s="183" t="s">
        <v>147</v>
      </c>
      <c r="F126" s="183" t="s">
        <v>147</v>
      </c>
      <c r="G126" s="183" t="s">
        <v>147</v>
      </c>
      <c r="H126" s="183" t="s">
        <v>147</v>
      </c>
      <c r="I126" s="183" t="s">
        <v>147</v>
      </c>
      <c r="J126" s="183" t="s">
        <v>147</v>
      </c>
      <c r="K126" s="183" t="s">
        <v>147</v>
      </c>
    </row>
    <row r="127" spans="2:11" ht="13.7" customHeight="1" x14ac:dyDescent="0.2">
      <c r="B127" s="50">
        <v>125</v>
      </c>
      <c r="C127" s="86" t="s">
        <v>386</v>
      </c>
      <c r="D127" s="87" t="s">
        <v>387</v>
      </c>
      <c r="E127" s="183" t="s">
        <v>147</v>
      </c>
      <c r="F127" s="151">
        <v>7</v>
      </c>
      <c r="G127" s="147">
        <v>7</v>
      </c>
      <c r="H127" s="183" t="s">
        <v>147</v>
      </c>
      <c r="I127" s="183" t="s">
        <v>147</v>
      </c>
      <c r="J127" s="151">
        <v>7</v>
      </c>
      <c r="K127" s="183" t="s">
        <v>147</v>
      </c>
    </row>
    <row r="128" spans="2:11" ht="13.7" customHeight="1" x14ac:dyDescent="0.2">
      <c r="B128" s="49">
        <v>126</v>
      </c>
      <c r="C128" s="86" t="s">
        <v>388</v>
      </c>
      <c r="D128" s="87" t="s">
        <v>389</v>
      </c>
      <c r="E128" s="183" t="s">
        <v>147</v>
      </c>
      <c r="F128" s="151">
        <v>5</v>
      </c>
      <c r="G128" s="147">
        <v>5</v>
      </c>
      <c r="H128" s="147">
        <v>5</v>
      </c>
      <c r="I128" s="183" t="s">
        <v>147</v>
      </c>
      <c r="J128" s="183" t="s">
        <v>147</v>
      </c>
      <c r="K128" s="183" t="s">
        <v>147</v>
      </c>
    </row>
    <row r="129" spans="2:11" ht="13.7" customHeight="1" x14ac:dyDescent="0.2">
      <c r="B129" s="50">
        <v>127</v>
      </c>
      <c r="C129" s="86" t="s">
        <v>390</v>
      </c>
      <c r="D129" s="87" t="s">
        <v>391</v>
      </c>
      <c r="E129" s="183" t="s">
        <v>147</v>
      </c>
      <c r="F129" s="151">
        <v>5</v>
      </c>
      <c r="G129" s="147">
        <v>5</v>
      </c>
      <c r="H129" s="147">
        <v>5</v>
      </c>
      <c r="I129" s="183" t="s">
        <v>147</v>
      </c>
      <c r="J129" s="183" t="s">
        <v>147</v>
      </c>
      <c r="K129" s="183" t="s">
        <v>147</v>
      </c>
    </row>
    <row r="130" spans="2:11" ht="13.7" customHeight="1" x14ac:dyDescent="0.2">
      <c r="B130" s="49">
        <v>128</v>
      </c>
      <c r="C130" s="86" t="s">
        <v>392</v>
      </c>
      <c r="D130" s="87" t="s">
        <v>393</v>
      </c>
      <c r="E130" s="152">
        <v>4</v>
      </c>
      <c r="F130" s="151">
        <v>4</v>
      </c>
      <c r="G130" s="147">
        <v>4</v>
      </c>
      <c r="H130" s="147">
        <v>5</v>
      </c>
      <c r="I130" s="183" t="s">
        <v>147</v>
      </c>
      <c r="J130" s="151">
        <v>4</v>
      </c>
      <c r="K130" s="183" t="s">
        <v>147</v>
      </c>
    </row>
    <row r="131" spans="2:11" ht="13.7" customHeight="1" x14ac:dyDescent="0.2">
      <c r="B131" s="50">
        <v>129</v>
      </c>
      <c r="C131" s="86" t="s">
        <v>394</v>
      </c>
      <c r="D131" s="87" t="s">
        <v>395</v>
      </c>
      <c r="E131" s="183" t="s">
        <v>147</v>
      </c>
      <c r="F131" s="151">
        <v>11</v>
      </c>
      <c r="G131" s="147">
        <v>11</v>
      </c>
      <c r="H131" s="183" t="s">
        <v>147</v>
      </c>
      <c r="I131" s="148">
        <v>3</v>
      </c>
      <c r="J131" s="183" t="s">
        <v>147</v>
      </c>
      <c r="K131" s="183" t="s">
        <v>147</v>
      </c>
    </row>
    <row r="132" spans="2:11" ht="13.7" customHeight="1" x14ac:dyDescent="0.2">
      <c r="B132" s="49">
        <v>130</v>
      </c>
      <c r="C132" s="86" t="s">
        <v>396</v>
      </c>
      <c r="D132" s="87" t="s">
        <v>397</v>
      </c>
      <c r="E132" s="151">
        <v>7</v>
      </c>
      <c r="F132" s="151">
        <v>7</v>
      </c>
      <c r="G132" s="147">
        <v>7</v>
      </c>
      <c r="H132" s="183" t="s">
        <v>147</v>
      </c>
      <c r="I132" s="148">
        <v>90</v>
      </c>
      <c r="J132" s="183" t="s">
        <v>147</v>
      </c>
      <c r="K132" s="183" t="s">
        <v>147</v>
      </c>
    </row>
    <row r="133" spans="2:11" ht="13.7" customHeight="1" x14ac:dyDescent="0.2">
      <c r="B133" s="50">
        <v>131</v>
      </c>
      <c r="C133" s="86" t="s">
        <v>398</v>
      </c>
      <c r="D133" s="87" t="s">
        <v>399</v>
      </c>
      <c r="E133" s="183" t="s">
        <v>147</v>
      </c>
      <c r="F133" s="183" t="s">
        <v>147</v>
      </c>
      <c r="G133" s="147">
        <v>13</v>
      </c>
      <c r="H133" s="183" t="s">
        <v>147</v>
      </c>
      <c r="I133" s="147">
        <v>5</v>
      </c>
      <c r="J133" s="183" t="s">
        <v>147</v>
      </c>
      <c r="K133" s="183" t="s">
        <v>147</v>
      </c>
    </row>
    <row r="134" spans="2:11" ht="13.7" customHeight="1" x14ac:dyDescent="0.2">
      <c r="B134" s="49">
        <v>132</v>
      </c>
      <c r="C134" s="86" t="s">
        <v>182</v>
      </c>
      <c r="D134" s="87" t="s">
        <v>400</v>
      </c>
      <c r="E134" s="183" t="s">
        <v>147</v>
      </c>
      <c r="F134" s="183" t="s">
        <v>147</v>
      </c>
      <c r="G134" s="147">
        <v>6</v>
      </c>
      <c r="H134" s="183" t="s">
        <v>147</v>
      </c>
      <c r="I134" s="183" t="s">
        <v>147</v>
      </c>
      <c r="J134" s="183" t="s">
        <v>147</v>
      </c>
      <c r="K134" s="183" t="s">
        <v>147</v>
      </c>
    </row>
    <row r="135" spans="2:11" ht="13.7" customHeight="1" x14ac:dyDescent="0.2">
      <c r="B135" s="50">
        <v>133</v>
      </c>
      <c r="C135" s="86" t="s">
        <v>401</v>
      </c>
      <c r="D135" s="87" t="s">
        <v>402</v>
      </c>
      <c r="E135" s="183" t="s">
        <v>147</v>
      </c>
      <c r="F135" s="151">
        <v>13</v>
      </c>
      <c r="G135" s="147">
        <v>13</v>
      </c>
      <c r="H135" s="183" t="s">
        <v>147</v>
      </c>
      <c r="I135" s="148">
        <v>5</v>
      </c>
      <c r="J135" s="183" t="s">
        <v>147</v>
      </c>
      <c r="K135" s="183" t="s">
        <v>147</v>
      </c>
    </row>
    <row r="136" spans="2:11" ht="13.7" customHeight="1" x14ac:dyDescent="0.2">
      <c r="B136" s="49">
        <v>134</v>
      </c>
      <c r="C136" s="86" t="s">
        <v>403</v>
      </c>
      <c r="D136" s="87" t="s">
        <v>404</v>
      </c>
      <c r="E136" s="183" t="s">
        <v>147</v>
      </c>
      <c r="F136" s="151">
        <v>13</v>
      </c>
      <c r="G136" s="147">
        <v>13</v>
      </c>
      <c r="H136" s="183" t="s">
        <v>147</v>
      </c>
      <c r="I136" s="148">
        <v>5</v>
      </c>
      <c r="J136" s="183" t="s">
        <v>147</v>
      </c>
      <c r="K136" s="183" t="s">
        <v>147</v>
      </c>
    </row>
    <row r="137" spans="2:11" ht="13.7" customHeight="1" x14ac:dyDescent="0.2">
      <c r="B137" s="50">
        <v>135</v>
      </c>
      <c r="C137" s="86" t="s">
        <v>405</v>
      </c>
      <c r="D137" s="87" t="s">
        <v>406</v>
      </c>
      <c r="E137" s="183" t="s">
        <v>147</v>
      </c>
      <c r="F137" s="151">
        <v>11</v>
      </c>
      <c r="G137" s="147">
        <v>11</v>
      </c>
      <c r="H137" s="183" t="s">
        <v>147</v>
      </c>
      <c r="I137" s="148">
        <v>3</v>
      </c>
      <c r="J137" s="151">
        <v>11</v>
      </c>
      <c r="K137" s="151">
        <v>11</v>
      </c>
    </row>
    <row r="138" spans="2:11" ht="13.7" customHeight="1" x14ac:dyDescent="0.2">
      <c r="B138" s="49">
        <v>136</v>
      </c>
      <c r="C138" s="86" t="s">
        <v>407</v>
      </c>
      <c r="D138" s="87" t="s">
        <v>408</v>
      </c>
      <c r="E138" s="183" t="s">
        <v>147</v>
      </c>
      <c r="F138" s="183" t="s">
        <v>147</v>
      </c>
      <c r="G138" s="147">
        <v>13</v>
      </c>
      <c r="H138" s="183" t="s">
        <v>147</v>
      </c>
      <c r="I138" s="147">
        <v>5</v>
      </c>
      <c r="J138" s="183" t="s">
        <v>147</v>
      </c>
      <c r="K138" s="183" t="s">
        <v>147</v>
      </c>
    </row>
    <row r="139" spans="2:11" ht="13.7" customHeight="1" x14ac:dyDescent="0.2">
      <c r="B139" s="50">
        <v>137</v>
      </c>
      <c r="C139" s="86" t="s">
        <v>409</v>
      </c>
      <c r="D139" s="87" t="s">
        <v>410</v>
      </c>
      <c r="E139" s="183" t="s">
        <v>147</v>
      </c>
      <c r="F139" s="151">
        <v>6</v>
      </c>
      <c r="G139" s="147">
        <v>6</v>
      </c>
      <c r="H139" s="183" t="s">
        <v>147</v>
      </c>
      <c r="I139" s="183" t="s">
        <v>147</v>
      </c>
      <c r="J139" s="151">
        <v>6</v>
      </c>
      <c r="K139" s="183" t="s">
        <v>147</v>
      </c>
    </row>
    <row r="140" spans="2:11" ht="13.7" customHeight="1" x14ac:dyDescent="0.2">
      <c r="B140" s="49">
        <v>138</v>
      </c>
      <c r="C140" s="86" t="s">
        <v>411</v>
      </c>
      <c r="D140" s="87" t="s">
        <v>412</v>
      </c>
      <c r="E140" s="183" t="s">
        <v>147</v>
      </c>
      <c r="F140" s="151">
        <v>13</v>
      </c>
      <c r="G140" s="147">
        <v>13</v>
      </c>
      <c r="H140" s="183" t="s">
        <v>147</v>
      </c>
      <c r="I140" s="148">
        <v>5</v>
      </c>
      <c r="J140" s="151">
        <v>13</v>
      </c>
      <c r="K140" s="183" t="s">
        <v>147</v>
      </c>
    </row>
    <row r="141" spans="2:11" ht="13.7" customHeight="1" x14ac:dyDescent="0.2">
      <c r="B141" s="50">
        <v>139</v>
      </c>
      <c r="C141" s="86" t="s">
        <v>413</v>
      </c>
      <c r="D141" s="87" t="s">
        <v>414</v>
      </c>
      <c r="E141" s="183" t="s">
        <v>147</v>
      </c>
      <c r="F141" s="183" t="s">
        <v>147</v>
      </c>
      <c r="G141" s="147">
        <v>13</v>
      </c>
      <c r="H141" s="183" t="s">
        <v>147</v>
      </c>
      <c r="I141" s="148">
        <v>5</v>
      </c>
      <c r="J141" s="183" t="s">
        <v>147</v>
      </c>
      <c r="K141" s="183" t="s">
        <v>147</v>
      </c>
    </row>
    <row r="142" spans="2:11" ht="13.7" customHeight="1" x14ac:dyDescent="0.2">
      <c r="B142" s="49">
        <v>140</v>
      </c>
      <c r="C142" s="86" t="s">
        <v>415</v>
      </c>
      <c r="D142" s="87" t="s">
        <v>416</v>
      </c>
      <c r="E142" s="183" t="s">
        <v>147</v>
      </c>
      <c r="F142" s="183" t="s">
        <v>147</v>
      </c>
      <c r="G142" s="147">
        <v>12</v>
      </c>
      <c r="H142" s="183" t="s">
        <v>147</v>
      </c>
      <c r="I142" s="148">
        <v>4</v>
      </c>
      <c r="J142" s="183" t="s">
        <v>147</v>
      </c>
      <c r="K142" s="183" t="s">
        <v>147</v>
      </c>
    </row>
    <row r="143" spans="2:11" ht="13.7" customHeight="1" x14ac:dyDescent="0.2">
      <c r="B143" s="50">
        <v>141</v>
      </c>
      <c r="C143" s="86" t="s">
        <v>417</v>
      </c>
      <c r="D143" s="87" t="s">
        <v>418</v>
      </c>
      <c r="E143" s="183" t="s">
        <v>147</v>
      </c>
      <c r="F143" s="147">
        <v>13</v>
      </c>
      <c r="G143" s="147">
        <v>13</v>
      </c>
      <c r="H143" s="183" t="s">
        <v>147</v>
      </c>
      <c r="I143" s="148">
        <v>5</v>
      </c>
      <c r="J143" s="183" t="s">
        <v>147</v>
      </c>
      <c r="K143" s="183" t="s">
        <v>147</v>
      </c>
    </row>
    <row r="144" spans="2:11" ht="13.7" customHeight="1" x14ac:dyDescent="0.2">
      <c r="B144" s="49">
        <v>142</v>
      </c>
      <c r="C144" s="86" t="s">
        <v>419</v>
      </c>
      <c r="D144" s="87" t="s">
        <v>420</v>
      </c>
      <c r="E144" s="183" t="s">
        <v>147</v>
      </c>
      <c r="F144" s="147">
        <v>13</v>
      </c>
      <c r="G144" s="147">
        <v>13</v>
      </c>
      <c r="H144" s="183" t="s">
        <v>147</v>
      </c>
      <c r="I144" s="148">
        <v>5</v>
      </c>
      <c r="J144" s="183" t="s">
        <v>147</v>
      </c>
      <c r="K144" s="183" t="s">
        <v>147</v>
      </c>
    </row>
    <row r="145" spans="2:11" ht="13.7" customHeight="1" x14ac:dyDescent="0.2">
      <c r="B145" s="50">
        <v>143</v>
      </c>
      <c r="C145" s="86" t="s">
        <v>421</v>
      </c>
      <c r="D145" s="87" t="s">
        <v>422</v>
      </c>
      <c r="E145" s="183" t="s">
        <v>147</v>
      </c>
      <c r="F145" s="183" t="s">
        <v>147</v>
      </c>
      <c r="G145" s="147">
        <v>13</v>
      </c>
      <c r="H145" s="183" t="s">
        <v>147</v>
      </c>
      <c r="I145" s="148">
        <v>5</v>
      </c>
      <c r="J145" s="183" t="s">
        <v>147</v>
      </c>
      <c r="K145" s="183" t="s">
        <v>147</v>
      </c>
    </row>
    <row r="146" spans="2:11" ht="13.7" customHeight="1" x14ac:dyDescent="0.2">
      <c r="B146" s="49">
        <v>144</v>
      </c>
      <c r="C146" s="86" t="s">
        <v>423</v>
      </c>
      <c r="D146" s="87" t="s">
        <v>424</v>
      </c>
      <c r="E146" s="151">
        <v>8</v>
      </c>
      <c r="F146" s="151">
        <v>8</v>
      </c>
      <c r="G146" s="147">
        <v>8</v>
      </c>
      <c r="H146" s="183" t="s">
        <v>147</v>
      </c>
      <c r="I146" s="147">
        <v>1</v>
      </c>
      <c r="J146" s="151">
        <v>8</v>
      </c>
      <c r="K146" s="151">
        <v>8</v>
      </c>
    </row>
    <row r="147" spans="2:11" ht="13.7" customHeight="1" x14ac:dyDescent="0.2">
      <c r="B147" s="50">
        <v>145</v>
      </c>
      <c r="C147" s="86" t="s">
        <v>229</v>
      </c>
      <c r="D147" s="87" t="s">
        <v>425</v>
      </c>
      <c r="E147" s="183" t="s">
        <v>147</v>
      </c>
      <c r="F147" s="183" t="s">
        <v>147</v>
      </c>
      <c r="G147" s="147">
        <v>9</v>
      </c>
      <c r="H147" s="183" t="s">
        <v>147</v>
      </c>
      <c r="I147" s="183" t="s">
        <v>147</v>
      </c>
      <c r="J147" s="183" t="s">
        <v>147</v>
      </c>
      <c r="K147" s="183" t="s">
        <v>147</v>
      </c>
    </row>
    <row r="148" spans="2:11" ht="13.7" customHeight="1" x14ac:dyDescent="0.2">
      <c r="B148" s="49">
        <v>146</v>
      </c>
      <c r="C148" s="86" t="s">
        <v>370</v>
      </c>
      <c r="D148" s="87" t="s">
        <v>426</v>
      </c>
      <c r="E148" s="183" t="s">
        <v>147</v>
      </c>
      <c r="F148" s="151">
        <v>13</v>
      </c>
      <c r="G148" s="147">
        <v>13</v>
      </c>
      <c r="H148" s="183" t="s">
        <v>147</v>
      </c>
      <c r="I148" s="148">
        <v>5</v>
      </c>
      <c r="J148" s="183" t="s">
        <v>147</v>
      </c>
      <c r="K148" s="183" t="s">
        <v>147</v>
      </c>
    </row>
    <row r="149" spans="2:11" ht="13.7" customHeight="1" x14ac:dyDescent="0.2">
      <c r="B149" s="50">
        <v>147</v>
      </c>
      <c r="C149" s="86" t="s">
        <v>427</v>
      </c>
      <c r="D149" s="87" t="s">
        <v>428</v>
      </c>
      <c r="E149" s="151">
        <v>7</v>
      </c>
      <c r="F149" s="151">
        <v>7</v>
      </c>
      <c r="G149" s="147">
        <v>7</v>
      </c>
      <c r="H149" s="183" t="s">
        <v>147</v>
      </c>
      <c r="I149" s="147">
        <v>90</v>
      </c>
      <c r="J149" s="183" t="s">
        <v>147</v>
      </c>
      <c r="K149" s="183" t="s">
        <v>147</v>
      </c>
    </row>
    <row r="150" spans="2:11" ht="13.7" customHeight="1" x14ac:dyDescent="0.2">
      <c r="B150" s="49">
        <v>148</v>
      </c>
      <c r="C150" s="86" t="s">
        <v>429</v>
      </c>
      <c r="D150" s="87" t="s">
        <v>430</v>
      </c>
      <c r="E150" s="183" t="s">
        <v>147</v>
      </c>
      <c r="F150" s="151">
        <v>4</v>
      </c>
      <c r="G150" s="147">
        <v>4</v>
      </c>
      <c r="H150" s="147">
        <v>5</v>
      </c>
      <c r="I150" s="183" t="s">
        <v>147</v>
      </c>
      <c r="J150" s="151">
        <v>4</v>
      </c>
      <c r="K150" s="183" t="s">
        <v>147</v>
      </c>
    </row>
    <row r="151" spans="2:11" ht="13.7" customHeight="1" x14ac:dyDescent="0.2">
      <c r="B151" s="50">
        <v>149</v>
      </c>
      <c r="C151" s="86" t="s">
        <v>431</v>
      </c>
      <c r="D151" s="87" t="s">
        <v>432</v>
      </c>
      <c r="E151" s="183" t="s">
        <v>147</v>
      </c>
      <c r="F151" s="183" t="s">
        <v>147</v>
      </c>
      <c r="G151" s="147">
        <v>11</v>
      </c>
      <c r="H151" s="183" t="s">
        <v>147</v>
      </c>
      <c r="I151" s="148">
        <v>3</v>
      </c>
      <c r="J151" s="183" t="s">
        <v>147</v>
      </c>
      <c r="K151" s="183" t="s">
        <v>147</v>
      </c>
    </row>
    <row r="152" spans="2:11" ht="13.7" customHeight="1" x14ac:dyDescent="0.2">
      <c r="B152" s="49">
        <v>150</v>
      </c>
      <c r="C152" s="86" t="s">
        <v>433</v>
      </c>
      <c r="D152" s="87" t="s">
        <v>434</v>
      </c>
      <c r="E152" s="183" t="s">
        <v>147</v>
      </c>
      <c r="F152" s="183" t="s">
        <v>147</v>
      </c>
      <c r="G152" s="147">
        <v>12</v>
      </c>
      <c r="H152" s="183" t="s">
        <v>147</v>
      </c>
      <c r="I152" s="148">
        <v>4</v>
      </c>
      <c r="J152" s="183" t="s">
        <v>147</v>
      </c>
      <c r="K152" s="183" t="s">
        <v>147</v>
      </c>
    </row>
    <row r="153" spans="2:11" ht="13.7" customHeight="1" x14ac:dyDescent="0.2">
      <c r="B153" s="50">
        <v>151</v>
      </c>
      <c r="C153" s="86" t="s">
        <v>435</v>
      </c>
      <c r="D153" s="87" t="s">
        <v>436</v>
      </c>
      <c r="E153" s="183" t="s">
        <v>147</v>
      </c>
      <c r="F153" s="183" t="s">
        <v>147</v>
      </c>
      <c r="G153" s="147">
        <v>13</v>
      </c>
      <c r="H153" s="183" t="s">
        <v>147</v>
      </c>
      <c r="I153" s="148">
        <v>5</v>
      </c>
      <c r="J153" s="183" t="s">
        <v>147</v>
      </c>
      <c r="K153" s="183" t="s">
        <v>147</v>
      </c>
    </row>
    <row r="154" spans="2:11" ht="13.7" customHeight="1" x14ac:dyDescent="0.2">
      <c r="B154" s="49">
        <v>152</v>
      </c>
      <c r="C154" s="86" t="s">
        <v>437</v>
      </c>
      <c r="D154" s="87" t="s">
        <v>438</v>
      </c>
      <c r="E154" s="183" t="s">
        <v>147</v>
      </c>
      <c r="F154" s="147">
        <v>13</v>
      </c>
      <c r="G154" s="147">
        <v>13</v>
      </c>
      <c r="H154" s="183" t="s">
        <v>147</v>
      </c>
      <c r="I154" s="148">
        <v>5</v>
      </c>
      <c r="J154" s="183" t="s">
        <v>147</v>
      </c>
      <c r="K154" s="183" t="s">
        <v>147</v>
      </c>
    </row>
    <row r="155" spans="2:11" ht="13.7" customHeight="1" x14ac:dyDescent="0.2">
      <c r="B155" s="50">
        <v>153</v>
      </c>
      <c r="C155" s="86" t="s">
        <v>439</v>
      </c>
      <c r="D155" s="87" t="s">
        <v>440</v>
      </c>
      <c r="E155" s="183" t="s">
        <v>147</v>
      </c>
      <c r="F155" s="151">
        <v>12</v>
      </c>
      <c r="G155" s="147">
        <v>12</v>
      </c>
      <c r="H155" s="183" t="s">
        <v>147</v>
      </c>
      <c r="I155" s="148">
        <v>4</v>
      </c>
      <c r="J155" s="183" t="s">
        <v>147</v>
      </c>
      <c r="K155" s="183" t="s">
        <v>147</v>
      </c>
    </row>
    <row r="156" spans="2:11" ht="13.7" customHeight="1" x14ac:dyDescent="0.2">
      <c r="B156" s="49">
        <v>154</v>
      </c>
      <c r="C156" s="86" t="s">
        <v>441</v>
      </c>
      <c r="D156" s="87" t="s">
        <v>442</v>
      </c>
      <c r="E156" s="183" t="s">
        <v>147</v>
      </c>
      <c r="F156" s="151">
        <v>12</v>
      </c>
      <c r="G156" s="147">
        <v>12</v>
      </c>
      <c r="H156" s="183" t="s">
        <v>147</v>
      </c>
      <c r="I156" s="147">
        <v>4</v>
      </c>
      <c r="J156" s="183" t="s">
        <v>147</v>
      </c>
      <c r="K156" s="183" t="s">
        <v>147</v>
      </c>
    </row>
    <row r="157" spans="2:11" ht="13.7" customHeight="1" x14ac:dyDescent="0.2">
      <c r="B157" s="50">
        <v>155</v>
      </c>
      <c r="C157" s="86" t="s">
        <v>443</v>
      </c>
      <c r="D157" s="87" t="s">
        <v>444</v>
      </c>
      <c r="E157" s="152">
        <v>3</v>
      </c>
      <c r="F157" s="151">
        <v>3</v>
      </c>
      <c r="G157" s="147">
        <v>3</v>
      </c>
      <c r="H157" s="147">
        <v>3</v>
      </c>
      <c r="I157" s="183" t="s">
        <v>147</v>
      </c>
      <c r="J157" s="152">
        <v>3</v>
      </c>
      <c r="K157" s="152">
        <v>3</v>
      </c>
    </row>
    <row r="158" spans="2:11" ht="13.7" customHeight="1" x14ac:dyDescent="0.2">
      <c r="B158" s="49">
        <v>156</v>
      </c>
      <c r="C158" s="86" t="s">
        <v>443</v>
      </c>
      <c r="D158" s="87" t="s">
        <v>445</v>
      </c>
      <c r="E158" s="152">
        <v>3</v>
      </c>
      <c r="F158" s="151">
        <v>3</v>
      </c>
      <c r="G158" s="147">
        <v>3</v>
      </c>
      <c r="H158" s="147">
        <v>4</v>
      </c>
      <c r="I158" s="183" t="s">
        <v>147</v>
      </c>
      <c r="J158" s="151">
        <v>3</v>
      </c>
      <c r="K158" s="152">
        <v>3</v>
      </c>
    </row>
    <row r="159" spans="2:11" ht="13.7" customHeight="1" x14ac:dyDescent="0.2">
      <c r="B159" s="50">
        <v>157</v>
      </c>
      <c r="C159" s="87" t="s">
        <v>446</v>
      </c>
      <c r="D159" s="87" t="s">
        <v>447</v>
      </c>
      <c r="E159" s="183" t="s">
        <v>147</v>
      </c>
      <c r="F159" s="147">
        <v>13</v>
      </c>
      <c r="G159" s="147">
        <v>13</v>
      </c>
      <c r="H159" s="183" t="s">
        <v>147</v>
      </c>
      <c r="I159" s="148">
        <v>5</v>
      </c>
      <c r="J159" s="183" t="s">
        <v>147</v>
      </c>
      <c r="K159" s="183" t="s">
        <v>147</v>
      </c>
    </row>
    <row r="160" spans="2:11" ht="13.7" customHeight="1" x14ac:dyDescent="0.2">
      <c r="B160" s="49">
        <v>158</v>
      </c>
      <c r="C160" s="87" t="s">
        <v>448</v>
      </c>
      <c r="D160" s="87" t="s">
        <v>449</v>
      </c>
      <c r="E160" s="147">
        <v>12</v>
      </c>
      <c r="F160" s="147">
        <v>12</v>
      </c>
      <c r="G160" s="147">
        <v>12</v>
      </c>
      <c r="H160" s="183" t="s">
        <v>147</v>
      </c>
      <c r="I160" s="148">
        <v>4</v>
      </c>
      <c r="J160" s="183" t="s">
        <v>147</v>
      </c>
      <c r="K160" s="183" t="s">
        <v>147</v>
      </c>
    </row>
    <row r="161" spans="2:11" ht="13.7" customHeight="1" x14ac:dyDescent="0.2">
      <c r="B161" s="50">
        <v>159</v>
      </c>
      <c r="C161" s="87" t="s">
        <v>450</v>
      </c>
      <c r="D161" s="87" t="s">
        <v>451</v>
      </c>
      <c r="E161" s="183" t="s">
        <v>147</v>
      </c>
      <c r="F161" s="183" t="s">
        <v>147</v>
      </c>
      <c r="G161" s="147">
        <v>12</v>
      </c>
      <c r="H161" s="183" t="s">
        <v>147</v>
      </c>
      <c r="I161" s="147">
        <v>4</v>
      </c>
      <c r="J161" s="151">
        <v>12</v>
      </c>
      <c r="K161" s="183" t="s">
        <v>147</v>
      </c>
    </row>
    <row r="162" spans="2:11" ht="13.7" customHeight="1" x14ac:dyDescent="0.2">
      <c r="B162" s="49">
        <v>160</v>
      </c>
      <c r="C162" s="87" t="s">
        <v>452</v>
      </c>
      <c r="D162" s="87" t="s">
        <v>453</v>
      </c>
      <c r="E162" s="151">
        <v>7</v>
      </c>
      <c r="F162" s="151">
        <v>7</v>
      </c>
      <c r="G162" s="147">
        <v>7</v>
      </c>
      <c r="H162" s="183" t="s">
        <v>147</v>
      </c>
      <c r="I162" s="148">
        <v>90</v>
      </c>
      <c r="J162" s="151">
        <v>7</v>
      </c>
      <c r="K162" s="183" t="s">
        <v>147</v>
      </c>
    </row>
    <row r="163" spans="2:11" ht="13.7" customHeight="1" x14ac:dyDescent="0.2">
      <c r="B163" s="50">
        <v>161</v>
      </c>
      <c r="C163" s="87" t="s">
        <v>454</v>
      </c>
      <c r="D163" s="87" t="s">
        <v>455</v>
      </c>
      <c r="E163" s="183" t="s">
        <v>147</v>
      </c>
      <c r="F163" s="151">
        <v>13</v>
      </c>
      <c r="G163" s="147">
        <v>13</v>
      </c>
      <c r="H163" s="183" t="s">
        <v>147</v>
      </c>
      <c r="I163" s="148">
        <v>5</v>
      </c>
      <c r="J163" s="183" t="s">
        <v>147</v>
      </c>
      <c r="K163" s="183" t="s">
        <v>147</v>
      </c>
    </row>
    <row r="164" spans="2:11" ht="13.7" customHeight="1" x14ac:dyDescent="0.2">
      <c r="B164" s="49">
        <v>162</v>
      </c>
      <c r="C164" s="87" t="s">
        <v>456</v>
      </c>
      <c r="D164" s="87" t="s">
        <v>457</v>
      </c>
      <c r="E164" s="183" t="s">
        <v>147</v>
      </c>
      <c r="F164" s="151">
        <v>11</v>
      </c>
      <c r="G164" s="147">
        <v>11</v>
      </c>
      <c r="H164" s="183" t="s">
        <v>147</v>
      </c>
      <c r="I164" s="148">
        <v>3</v>
      </c>
      <c r="J164" s="151">
        <v>11</v>
      </c>
      <c r="K164" s="183" t="s">
        <v>147</v>
      </c>
    </row>
    <row r="165" spans="2:11" ht="13.7" customHeight="1" x14ac:dyDescent="0.2">
      <c r="B165" s="50">
        <v>163</v>
      </c>
      <c r="C165" s="87" t="s">
        <v>458</v>
      </c>
      <c r="D165" s="87" t="s">
        <v>459</v>
      </c>
      <c r="E165" s="183" t="s">
        <v>147</v>
      </c>
      <c r="F165" s="151">
        <v>11</v>
      </c>
      <c r="G165" s="147">
        <v>11</v>
      </c>
      <c r="H165" s="183" t="s">
        <v>147</v>
      </c>
      <c r="I165" s="148">
        <v>3</v>
      </c>
      <c r="J165" s="151">
        <v>11</v>
      </c>
      <c r="K165" s="183" t="s">
        <v>147</v>
      </c>
    </row>
    <row r="166" spans="2:11" ht="13.7" customHeight="1" x14ac:dyDescent="0.2">
      <c r="B166" s="49">
        <v>164</v>
      </c>
      <c r="C166" s="87" t="s">
        <v>460</v>
      </c>
      <c r="D166" s="87" t="s">
        <v>461</v>
      </c>
      <c r="E166" s="183" t="s">
        <v>147</v>
      </c>
      <c r="F166" s="151">
        <v>11</v>
      </c>
      <c r="G166" s="147">
        <v>11</v>
      </c>
      <c r="H166" s="183" t="s">
        <v>147</v>
      </c>
      <c r="I166" s="148">
        <v>3</v>
      </c>
      <c r="J166" s="151">
        <v>11</v>
      </c>
      <c r="K166" s="183" t="s">
        <v>147</v>
      </c>
    </row>
    <row r="167" spans="2:11" ht="13.7" customHeight="1" x14ac:dyDescent="0.2">
      <c r="B167" s="50">
        <v>165</v>
      </c>
      <c r="C167" s="87" t="s">
        <v>462</v>
      </c>
      <c r="D167" s="87" t="s">
        <v>463</v>
      </c>
      <c r="E167" s="183" t="s">
        <v>147</v>
      </c>
      <c r="F167" s="183" t="s">
        <v>147</v>
      </c>
      <c r="G167" s="147">
        <v>13</v>
      </c>
      <c r="H167" s="183" t="s">
        <v>147</v>
      </c>
      <c r="I167" s="148">
        <v>5</v>
      </c>
      <c r="J167" s="183" t="s">
        <v>147</v>
      </c>
      <c r="K167" s="183" t="s">
        <v>147</v>
      </c>
    </row>
    <row r="168" spans="2:11" ht="13.7" customHeight="1" x14ac:dyDescent="0.2">
      <c r="B168" s="49">
        <v>166</v>
      </c>
      <c r="C168" s="87" t="s">
        <v>464</v>
      </c>
      <c r="D168" s="87" t="s">
        <v>465</v>
      </c>
      <c r="E168" s="183" t="s">
        <v>147</v>
      </c>
      <c r="F168" s="147">
        <v>12</v>
      </c>
      <c r="G168" s="147">
        <v>12</v>
      </c>
      <c r="H168" s="183" t="s">
        <v>147</v>
      </c>
      <c r="I168" s="148">
        <v>4</v>
      </c>
      <c r="J168" s="152">
        <v>12</v>
      </c>
      <c r="K168" s="183" t="s">
        <v>147</v>
      </c>
    </row>
    <row r="169" spans="2:11" ht="13.7" customHeight="1" x14ac:dyDescent="0.2">
      <c r="B169" s="50">
        <v>167</v>
      </c>
      <c r="C169" s="87" t="s">
        <v>466</v>
      </c>
      <c r="D169" s="87" t="s">
        <v>467</v>
      </c>
      <c r="E169" s="183" t="s">
        <v>147</v>
      </c>
      <c r="F169" s="151">
        <v>13</v>
      </c>
      <c r="G169" s="147">
        <v>13</v>
      </c>
      <c r="H169" s="183" t="s">
        <v>147</v>
      </c>
      <c r="I169" s="148">
        <v>5</v>
      </c>
      <c r="J169" s="183" t="s">
        <v>147</v>
      </c>
      <c r="K169" s="183" t="s">
        <v>147</v>
      </c>
    </row>
    <row r="170" spans="2:11" ht="13.7" customHeight="1" x14ac:dyDescent="0.2">
      <c r="B170" s="49">
        <v>168</v>
      </c>
      <c r="C170" s="87" t="s">
        <v>468</v>
      </c>
      <c r="D170" s="87" t="s">
        <v>469</v>
      </c>
      <c r="E170" s="183" t="s">
        <v>147</v>
      </c>
      <c r="F170" s="183" t="s">
        <v>147</v>
      </c>
      <c r="G170" s="147">
        <v>12</v>
      </c>
      <c r="H170" s="183" t="s">
        <v>147</v>
      </c>
      <c r="I170" s="148">
        <v>4</v>
      </c>
      <c r="J170" s="183" t="s">
        <v>147</v>
      </c>
      <c r="K170" s="183" t="s">
        <v>147</v>
      </c>
    </row>
    <row r="171" spans="2:11" ht="13.7" customHeight="1" x14ac:dyDescent="0.2">
      <c r="B171" s="50">
        <v>169</v>
      </c>
      <c r="C171" s="87" t="s">
        <v>470</v>
      </c>
      <c r="D171" s="87" t="s">
        <v>471</v>
      </c>
      <c r="E171" s="183" t="s">
        <v>147</v>
      </c>
      <c r="F171" s="151">
        <v>12</v>
      </c>
      <c r="G171" s="147">
        <v>12</v>
      </c>
      <c r="H171" s="183" t="s">
        <v>147</v>
      </c>
      <c r="I171" s="148">
        <v>4</v>
      </c>
      <c r="J171" s="183" t="s">
        <v>147</v>
      </c>
      <c r="K171" s="183" t="s">
        <v>147</v>
      </c>
    </row>
    <row r="172" spans="2:11" ht="13.7" customHeight="1" x14ac:dyDescent="0.2">
      <c r="B172" s="49">
        <v>170</v>
      </c>
      <c r="C172" s="87" t="s">
        <v>472</v>
      </c>
      <c r="D172" s="87" t="s">
        <v>473</v>
      </c>
      <c r="E172" s="183" t="s">
        <v>147</v>
      </c>
      <c r="F172" s="183" t="s">
        <v>147</v>
      </c>
      <c r="G172" s="147">
        <v>13</v>
      </c>
      <c r="H172" s="183" t="s">
        <v>147</v>
      </c>
      <c r="I172" s="148">
        <v>5</v>
      </c>
      <c r="J172" s="183" t="s">
        <v>147</v>
      </c>
      <c r="K172" s="183" t="s">
        <v>147</v>
      </c>
    </row>
    <row r="173" spans="2:11" ht="13.7" customHeight="1" x14ac:dyDescent="0.2">
      <c r="B173" s="50">
        <v>171</v>
      </c>
      <c r="C173" s="87" t="s">
        <v>474</v>
      </c>
      <c r="D173" s="87" t="s">
        <v>475</v>
      </c>
      <c r="E173" s="183" t="s">
        <v>147</v>
      </c>
      <c r="F173" s="183" t="s">
        <v>147</v>
      </c>
      <c r="G173" s="147">
        <v>13</v>
      </c>
      <c r="H173" s="183" t="s">
        <v>147</v>
      </c>
      <c r="I173" s="148">
        <v>5</v>
      </c>
      <c r="J173" s="183" t="s">
        <v>147</v>
      </c>
      <c r="K173" s="183" t="s">
        <v>147</v>
      </c>
    </row>
    <row r="174" spans="2:11" ht="13.7" customHeight="1" x14ac:dyDescent="0.2">
      <c r="B174" s="49">
        <v>172</v>
      </c>
      <c r="C174" s="87" t="s">
        <v>370</v>
      </c>
      <c r="D174" s="87" t="s">
        <v>476</v>
      </c>
      <c r="E174" s="183" t="s">
        <v>147</v>
      </c>
      <c r="F174" s="183" t="s">
        <v>147</v>
      </c>
      <c r="G174" s="147">
        <v>13</v>
      </c>
      <c r="H174" s="183" t="s">
        <v>147</v>
      </c>
      <c r="I174" s="148">
        <v>5</v>
      </c>
      <c r="J174" s="183" t="s">
        <v>147</v>
      </c>
      <c r="K174" s="183" t="s">
        <v>147</v>
      </c>
    </row>
    <row r="175" spans="2:11" ht="13.7" customHeight="1" x14ac:dyDescent="0.2">
      <c r="B175" s="50">
        <v>173</v>
      </c>
      <c r="C175" s="87" t="s">
        <v>182</v>
      </c>
      <c r="D175" s="87" t="s">
        <v>477</v>
      </c>
      <c r="E175" s="152">
        <v>5</v>
      </c>
      <c r="F175" s="151">
        <v>5</v>
      </c>
      <c r="G175" s="147">
        <v>5</v>
      </c>
      <c r="H175" s="147">
        <v>7</v>
      </c>
      <c r="I175" s="183" t="s">
        <v>147</v>
      </c>
      <c r="J175" s="151">
        <v>5</v>
      </c>
      <c r="K175" s="151">
        <v>5</v>
      </c>
    </row>
    <row r="176" spans="2:11" ht="13.7" customHeight="1" x14ac:dyDescent="0.2">
      <c r="B176" s="49">
        <v>174</v>
      </c>
      <c r="C176" s="87" t="s">
        <v>478</v>
      </c>
      <c r="D176" s="87" t="s">
        <v>479</v>
      </c>
      <c r="E176" s="183" t="s">
        <v>147</v>
      </c>
      <c r="F176" s="151">
        <v>8</v>
      </c>
      <c r="G176" s="147">
        <v>8</v>
      </c>
      <c r="H176" s="183" t="s">
        <v>147</v>
      </c>
      <c r="I176" s="148">
        <v>1</v>
      </c>
      <c r="J176" s="151">
        <v>8</v>
      </c>
      <c r="K176" s="151">
        <v>8</v>
      </c>
    </row>
    <row r="177" spans="2:11" ht="13.7" customHeight="1" x14ac:dyDescent="0.2">
      <c r="B177" s="50">
        <v>175</v>
      </c>
      <c r="C177" s="87" t="s">
        <v>480</v>
      </c>
      <c r="D177" s="87" t="s">
        <v>481</v>
      </c>
      <c r="E177" s="183" t="s">
        <v>147</v>
      </c>
      <c r="F177" s="147">
        <v>13</v>
      </c>
      <c r="G177" s="147">
        <v>13</v>
      </c>
      <c r="H177" s="183" t="s">
        <v>147</v>
      </c>
      <c r="I177" s="148">
        <v>5</v>
      </c>
      <c r="J177" s="183" t="s">
        <v>147</v>
      </c>
      <c r="K177" s="183" t="s">
        <v>147</v>
      </c>
    </row>
    <row r="178" spans="2:11" ht="13.7" customHeight="1" x14ac:dyDescent="0.2">
      <c r="B178" s="49">
        <v>176</v>
      </c>
      <c r="C178" s="87" t="s">
        <v>482</v>
      </c>
      <c r="D178" s="87" t="s">
        <v>483</v>
      </c>
      <c r="E178" s="151">
        <v>7</v>
      </c>
      <c r="F178" s="151">
        <v>7</v>
      </c>
      <c r="G178" s="147">
        <v>7</v>
      </c>
      <c r="H178" s="183" t="s">
        <v>147</v>
      </c>
      <c r="I178" s="148">
        <v>90</v>
      </c>
      <c r="J178" s="183" t="s">
        <v>147</v>
      </c>
      <c r="K178" s="183" t="s">
        <v>147</v>
      </c>
    </row>
    <row r="179" spans="2:11" ht="13.7" customHeight="1" x14ac:dyDescent="0.2">
      <c r="B179" s="50">
        <v>177</v>
      </c>
      <c r="C179" s="87" t="s">
        <v>482</v>
      </c>
      <c r="D179" s="87" t="s">
        <v>484</v>
      </c>
      <c r="E179" s="151">
        <v>9</v>
      </c>
      <c r="F179" s="151">
        <v>9</v>
      </c>
      <c r="G179" s="147">
        <v>9</v>
      </c>
      <c r="H179" s="183" t="s">
        <v>147</v>
      </c>
      <c r="I179" s="147">
        <v>2</v>
      </c>
      <c r="J179" s="183" t="s">
        <v>147</v>
      </c>
      <c r="K179" s="183" t="s">
        <v>147</v>
      </c>
    </row>
    <row r="180" spans="2:11" ht="13.7" customHeight="1" x14ac:dyDescent="0.2">
      <c r="B180" s="49">
        <v>178</v>
      </c>
      <c r="C180" s="87" t="s">
        <v>474</v>
      </c>
      <c r="D180" s="87" t="s">
        <v>485</v>
      </c>
      <c r="E180" s="183" t="s">
        <v>147</v>
      </c>
      <c r="F180" s="183" t="s">
        <v>147</v>
      </c>
      <c r="G180" s="147">
        <v>13</v>
      </c>
      <c r="H180" s="183" t="s">
        <v>147</v>
      </c>
      <c r="I180" s="148">
        <v>5</v>
      </c>
      <c r="J180" s="183" t="s">
        <v>147</v>
      </c>
      <c r="K180" s="183" t="s">
        <v>147</v>
      </c>
    </row>
    <row r="181" spans="2:11" ht="13.7" customHeight="1" x14ac:dyDescent="0.2">
      <c r="B181" s="50">
        <v>179</v>
      </c>
      <c r="C181" s="87" t="s">
        <v>486</v>
      </c>
      <c r="D181" s="87" t="s">
        <v>487</v>
      </c>
      <c r="E181" s="151">
        <v>5</v>
      </c>
      <c r="F181" s="151">
        <v>5</v>
      </c>
      <c r="G181" s="147">
        <v>5</v>
      </c>
      <c r="H181" s="147">
        <v>5</v>
      </c>
      <c r="I181" s="183" t="s">
        <v>147</v>
      </c>
      <c r="J181" s="183" t="s">
        <v>147</v>
      </c>
      <c r="K181" s="183" t="s">
        <v>147</v>
      </c>
    </row>
    <row r="182" spans="2:11" ht="13.7" customHeight="1" x14ac:dyDescent="0.2">
      <c r="B182" s="49">
        <v>180</v>
      </c>
      <c r="C182" s="87" t="s">
        <v>488</v>
      </c>
      <c r="D182" s="87" t="s">
        <v>489</v>
      </c>
      <c r="E182" s="183" t="s">
        <v>147</v>
      </c>
      <c r="F182" s="183" t="s">
        <v>147</v>
      </c>
      <c r="G182" s="147">
        <v>13</v>
      </c>
      <c r="H182" s="183" t="s">
        <v>147</v>
      </c>
      <c r="I182" s="148">
        <v>5</v>
      </c>
      <c r="J182" s="183" t="s">
        <v>147</v>
      </c>
      <c r="K182" s="183" t="s">
        <v>147</v>
      </c>
    </row>
    <row r="183" spans="2:11" ht="13.7" customHeight="1" x14ac:dyDescent="0.2">
      <c r="B183" s="50">
        <v>181</v>
      </c>
      <c r="C183" s="87" t="s">
        <v>209</v>
      </c>
      <c r="D183" s="87" t="s">
        <v>490</v>
      </c>
      <c r="E183" s="183" t="s">
        <v>147</v>
      </c>
      <c r="F183" s="183" t="s">
        <v>147</v>
      </c>
      <c r="G183" s="147">
        <v>12</v>
      </c>
      <c r="H183" s="183" t="s">
        <v>147</v>
      </c>
      <c r="I183" s="148">
        <v>4</v>
      </c>
      <c r="J183" s="183" t="s">
        <v>147</v>
      </c>
      <c r="K183" s="183" t="s">
        <v>147</v>
      </c>
    </row>
    <row r="184" spans="2:11" ht="13.7" customHeight="1" x14ac:dyDescent="0.2">
      <c r="B184" s="49">
        <v>182</v>
      </c>
      <c r="C184" s="87" t="s">
        <v>474</v>
      </c>
      <c r="D184" s="87" t="s">
        <v>491</v>
      </c>
      <c r="E184" s="183" t="s">
        <v>147</v>
      </c>
      <c r="F184" s="151">
        <v>13</v>
      </c>
      <c r="G184" s="147">
        <v>13</v>
      </c>
      <c r="H184" s="183" t="s">
        <v>147</v>
      </c>
      <c r="I184" s="148">
        <v>5</v>
      </c>
      <c r="J184" s="183" t="s">
        <v>147</v>
      </c>
      <c r="K184" s="183" t="s">
        <v>147</v>
      </c>
    </row>
    <row r="185" spans="2:11" ht="13.7" customHeight="1" x14ac:dyDescent="0.2">
      <c r="B185" s="50">
        <v>183</v>
      </c>
      <c r="C185" s="87" t="s">
        <v>492</v>
      </c>
      <c r="D185" s="87" t="s">
        <v>493</v>
      </c>
      <c r="E185" s="183" t="s">
        <v>147</v>
      </c>
      <c r="F185" s="151">
        <v>13</v>
      </c>
      <c r="G185" s="147">
        <v>13</v>
      </c>
      <c r="H185" s="183" t="s">
        <v>147</v>
      </c>
      <c r="I185" s="148">
        <v>5</v>
      </c>
      <c r="J185" s="183" t="s">
        <v>147</v>
      </c>
      <c r="K185" s="183" t="s">
        <v>147</v>
      </c>
    </row>
    <row r="186" spans="2:11" ht="13.7" customHeight="1" x14ac:dyDescent="0.2">
      <c r="B186" s="49">
        <v>184</v>
      </c>
      <c r="C186" s="87" t="s">
        <v>494</v>
      </c>
      <c r="D186" s="87" t="s">
        <v>495</v>
      </c>
      <c r="E186" s="183" t="s">
        <v>147</v>
      </c>
      <c r="F186" s="183" t="s">
        <v>147</v>
      </c>
      <c r="G186" s="147">
        <v>12</v>
      </c>
      <c r="H186" s="183" t="s">
        <v>147</v>
      </c>
      <c r="I186" s="147">
        <v>4</v>
      </c>
      <c r="J186" s="151">
        <v>12</v>
      </c>
      <c r="K186" s="183" t="s">
        <v>147</v>
      </c>
    </row>
    <row r="187" spans="2:11" ht="13.7" customHeight="1" x14ac:dyDescent="0.2">
      <c r="B187" s="50">
        <v>185</v>
      </c>
      <c r="C187" s="87" t="s">
        <v>496</v>
      </c>
      <c r="D187" s="87" t="s">
        <v>497</v>
      </c>
      <c r="E187" s="183" t="s">
        <v>147</v>
      </c>
      <c r="F187" s="151">
        <v>13</v>
      </c>
      <c r="G187" s="147">
        <v>13</v>
      </c>
      <c r="H187" s="183" t="s">
        <v>147</v>
      </c>
      <c r="I187" s="148">
        <v>5</v>
      </c>
      <c r="J187" s="183" t="s">
        <v>147</v>
      </c>
      <c r="K187" s="183" t="s">
        <v>147</v>
      </c>
    </row>
    <row r="188" spans="2:11" ht="13.7" customHeight="1" x14ac:dyDescent="0.2">
      <c r="B188" s="49">
        <v>186</v>
      </c>
      <c r="C188" s="87" t="s">
        <v>498</v>
      </c>
      <c r="D188" s="87" t="s">
        <v>499</v>
      </c>
      <c r="E188" s="183" t="s">
        <v>147</v>
      </c>
      <c r="F188" s="183" t="s">
        <v>147</v>
      </c>
      <c r="G188" s="147">
        <v>7</v>
      </c>
      <c r="H188" s="183" t="s">
        <v>147</v>
      </c>
      <c r="I188" s="148">
        <v>90</v>
      </c>
      <c r="J188" s="151">
        <v>7</v>
      </c>
      <c r="K188" s="183" t="s">
        <v>147</v>
      </c>
    </row>
    <row r="189" spans="2:11" ht="13.7" customHeight="1" x14ac:dyDescent="0.2">
      <c r="B189" s="50">
        <v>187</v>
      </c>
      <c r="C189" s="87" t="s">
        <v>500</v>
      </c>
      <c r="D189" s="87" t="s">
        <v>501</v>
      </c>
      <c r="E189" s="183" t="s">
        <v>147</v>
      </c>
      <c r="F189" s="147">
        <v>13</v>
      </c>
      <c r="G189" s="147">
        <v>13</v>
      </c>
      <c r="H189" s="183" t="s">
        <v>147</v>
      </c>
      <c r="I189" s="148">
        <v>5</v>
      </c>
      <c r="J189" s="183" t="s">
        <v>147</v>
      </c>
      <c r="K189" s="183" t="s">
        <v>147</v>
      </c>
    </row>
    <row r="190" spans="2:11" ht="13.7" customHeight="1" x14ac:dyDescent="0.2">
      <c r="B190" s="49">
        <v>188</v>
      </c>
      <c r="C190" s="87" t="s">
        <v>502</v>
      </c>
      <c r="D190" s="87" t="s">
        <v>503</v>
      </c>
      <c r="E190" s="151">
        <v>7</v>
      </c>
      <c r="F190" s="151">
        <v>7</v>
      </c>
      <c r="G190" s="147">
        <v>7</v>
      </c>
      <c r="H190" s="183" t="s">
        <v>147</v>
      </c>
      <c r="I190" s="148">
        <v>90</v>
      </c>
      <c r="J190" s="183" t="s">
        <v>147</v>
      </c>
      <c r="K190" s="183" t="s">
        <v>147</v>
      </c>
    </row>
    <row r="191" spans="2:11" ht="13.7" customHeight="1" x14ac:dyDescent="0.2">
      <c r="B191" s="50">
        <v>189</v>
      </c>
      <c r="C191" s="87" t="s">
        <v>504</v>
      </c>
      <c r="D191" s="87" t="s">
        <v>505</v>
      </c>
      <c r="E191" s="183" t="s">
        <v>147</v>
      </c>
      <c r="F191" s="183" t="s">
        <v>147</v>
      </c>
      <c r="G191" s="147">
        <v>13</v>
      </c>
      <c r="H191" s="183" t="s">
        <v>147</v>
      </c>
      <c r="I191" s="148">
        <v>5</v>
      </c>
      <c r="J191" s="183" t="s">
        <v>147</v>
      </c>
      <c r="K191" s="183" t="s">
        <v>147</v>
      </c>
    </row>
    <row r="192" spans="2:11" ht="13.7" customHeight="1" x14ac:dyDescent="0.2">
      <c r="B192" s="49">
        <v>190</v>
      </c>
      <c r="C192" s="87" t="s">
        <v>506</v>
      </c>
      <c r="D192" s="87" t="s">
        <v>507</v>
      </c>
      <c r="E192" s="183" t="s">
        <v>147</v>
      </c>
      <c r="F192" s="183" t="s">
        <v>147</v>
      </c>
      <c r="G192" s="147">
        <v>13</v>
      </c>
      <c r="H192" s="183" t="s">
        <v>147</v>
      </c>
      <c r="I192" s="147">
        <v>5</v>
      </c>
      <c r="J192" s="183" t="s">
        <v>147</v>
      </c>
      <c r="K192" s="183" t="s">
        <v>147</v>
      </c>
    </row>
    <row r="193" spans="2:11" ht="13.7" customHeight="1" x14ac:dyDescent="0.2">
      <c r="B193" s="50">
        <v>191</v>
      </c>
      <c r="C193" s="87" t="s">
        <v>508</v>
      </c>
      <c r="D193" s="87" t="s">
        <v>509</v>
      </c>
      <c r="E193" s="152">
        <v>11</v>
      </c>
      <c r="F193" s="151">
        <v>11</v>
      </c>
      <c r="G193" s="147">
        <v>11</v>
      </c>
      <c r="H193" s="183" t="s">
        <v>147</v>
      </c>
      <c r="I193" s="147">
        <v>3</v>
      </c>
      <c r="J193" s="151">
        <v>11</v>
      </c>
      <c r="K193" s="183" t="s">
        <v>147</v>
      </c>
    </row>
    <row r="194" spans="2:11" ht="13.7" customHeight="1" x14ac:dyDescent="0.2">
      <c r="B194" s="49">
        <v>192</v>
      </c>
      <c r="C194" s="87" t="s">
        <v>510</v>
      </c>
      <c r="D194" s="87" t="s">
        <v>511</v>
      </c>
      <c r="E194" s="151">
        <v>3</v>
      </c>
      <c r="F194" s="151">
        <v>3</v>
      </c>
      <c r="G194" s="147">
        <v>3</v>
      </c>
      <c r="H194" s="147">
        <v>3</v>
      </c>
      <c r="I194" s="183" t="s">
        <v>147</v>
      </c>
      <c r="J194" s="151">
        <v>3</v>
      </c>
      <c r="K194" s="183" t="s">
        <v>147</v>
      </c>
    </row>
    <row r="195" spans="2:11" ht="13.7" customHeight="1" x14ac:dyDescent="0.2">
      <c r="B195" s="50">
        <v>193</v>
      </c>
      <c r="C195" s="87" t="s">
        <v>512</v>
      </c>
      <c r="D195" s="87" t="s">
        <v>513</v>
      </c>
      <c r="E195" s="151">
        <v>5</v>
      </c>
      <c r="F195" s="151">
        <v>5</v>
      </c>
      <c r="G195" s="147">
        <v>5</v>
      </c>
      <c r="H195" s="147">
        <v>6</v>
      </c>
      <c r="I195" s="183" t="s">
        <v>147</v>
      </c>
      <c r="J195" s="147">
        <v>5</v>
      </c>
      <c r="K195" s="147">
        <v>5</v>
      </c>
    </row>
    <row r="196" spans="2:11" ht="13.7" customHeight="1" x14ac:dyDescent="0.2">
      <c r="B196" s="49">
        <v>194</v>
      </c>
      <c r="C196" s="87" t="s">
        <v>514</v>
      </c>
      <c r="D196" s="87" t="s">
        <v>515</v>
      </c>
      <c r="E196" s="183" t="s">
        <v>147</v>
      </c>
      <c r="F196" s="151">
        <v>12</v>
      </c>
      <c r="G196" s="147">
        <v>12</v>
      </c>
      <c r="H196" s="183" t="s">
        <v>147</v>
      </c>
      <c r="I196" s="148">
        <v>4</v>
      </c>
      <c r="J196" s="151">
        <v>12</v>
      </c>
      <c r="K196" s="183" t="s">
        <v>147</v>
      </c>
    </row>
    <row r="197" spans="2:11" ht="13.7" customHeight="1" x14ac:dyDescent="0.2">
      <c r="B197" s="50">
        <v>195</v>
      </c>
      <c r="C197" s="87" t="s">
        <v>516</v>
      </c>
      <c r="D197" s="87" t="s">
        <v>517</v>
      </c>
      <c r="E197" s="183" t="s">
        <v>147</v>
      </c>
      <c r="F197" s="183" t="s">
        <v>147</v>
      </c>
      <c r="G197" s="147">
        <v>12</v>
      </c>
      <c r="H197" s="183" t="s">
        <v>147</v>
      </c>
      <c r="I197" s="148">
        <v>4</v>
      </c>
      <c r="J197" s="183" t="s">
        <v>147</v>
      </c>
      <c r="K197" s="183" t="s">
        <v>147</v>
      </c>
    </row>
    <row r="198" spans="2:11" ht="13.7" customHeight="1" x14ac:dyDescent="0.2">
      <c r="B198" s="49">
        <v>196</v>
      </c>
      <c r="C198" s="87" t="s">
        <v>441</v>
      </c>
      <c r="D198" s="87" t="s">
        <v>518</v>
      </c>
      <c r="E198" s="183" t="s">
        <v>147</v>
      </c>
      <c r="F198" s="151">
        <v>12</v>
      </c>
      <c r="G198" s="147">
        <v>12</v>
      </c>
      <c r="H198" s="183" t="s">
        <v>147</v>
      </c>
      <c r="I198" s="148">
        <v>4</v>
      </c>
      <c r="J198" s="183" t="s">
        <v>147</v>
      </c>
      <c r="K198" s="183" t="s">
        <v>147</v>
      </c>
    </row>
    <row r="199" spans="2:11" ht="13.7" customHeight="1" x14ac:dyDescent="0.2">
      <c r="B199" s="50">
        <v>197</v>
      </c>
      <c r="C199" s="87" t="s">
        <v>519</v>
      </c>
      <c r="D199" s="87" t="s">
        <v>520</v>
      </c>
      <c r="E199" s="183" t="s">
        <v>147</v>
      </c>
      <c r="F199" s="183" t="s">
        <v>147</v>
      </c>
      <c r="G199" s="147">
        <v>12</v>
      </c>
      <c r="H199" s="183" t="s">
        <v>147</v>
      </c>
      <c r="I199" s="148">
        <v>4</v>
      </c>
      <c r="J199" s="183" t="s">
        <v>147</v>
      </c>
      <c r="K199" s="183" t="s">
        <v>147</v>
      </c>
    </row>
    <row r="200" spans="2:11" ht="13.7" customHeight="1" x14ac:dyDescent="0.2">
      <c r="B200" s="49">
        <v>198</v>
      </c>
      <c r="C200" s="87" t="s">
        <v>209</v>
      </c>
      <c r="D200" s="87" t="s">
        <v>521</v>
      </c>
      <c r="E200" s="183" t="s">
        <v>147</v>
      </c>
      <c r="F200" s="183" t="s">
        <v>147</v>
      </c>
      <c r="G200" s="147">
        <v>12</v>
      </c>
      <c r="H200" s="183" t="s">
        <v>147</v>
      </c>
      <c r="I200" s="148">
        <v>4</v>
      </c>
      <c r="J200" s="183" t="s">
        <v>147</v>
      </c>
      <c r="K200" s="183" t="s">
        <v>147</v>
      </c>
    </row>
    <row r="201" spans="2:11" ht="13.7" customHeight="1" x14ac:dyDescent="0.2">
      <c r="B201" s="50">
        <v>199</v>
      </c>
      <c r="C201" s="87" t="s">
        <v>519</v>
      </c>
      <c r="D201" s="87" t="s">
        <v>522</v>
      </c>
      <c r="E201" s="183" t="s">
        <v>147</v>
      </c>
      <c r="F201" s="183" t="s">
        <v>147</v>
      </c>
      <c r="G201" s="147">
        <v>12</v>
      </c>
      <c r="H201" s="183" t="s">
        <v>147</v>
      </c>
      <c r="I201" s="148">
        <v>4</v>
      </c>
      <c r="J201" s="183" t="s">
        <v>147</v>
      </c>
      <c r="K201" s="183" t="s">
        <v>147</v>
      </c>
    </row>
    <row r="202" spans="2:11" ht="13.7" customHeight="1" x14ac:dyDescent="0.2">
      <c r="B202" s="49">
        <v>200</v>
      </c>
      <c r="C202" s="87" t="s">
        <v>441</v>
      </c>
      <c r="D202" s="87" t="s">
        <v>523</v>
      </c>
      <c r="E202" s="183" t="s">
        <v>147</v>
      </c>
      <c r="F202" s="151">
        <v>12</v>
      </c>
      <c r="G202" s="147">
        <v>12</v>
      </c>
      <c r="H202" s="183" t="s">
        <v>147</v>
      </c>
      <c r="I202" s="148">
        <v>4</v>
      </c>
      <c r="J202" s="183" t="s">
        <v>147</v>
      </c>
      <c r="K202" s="183" t="s">
        <v>147</v>
      </c>
    </row>
    <row r="203" spans="2:11" ht="13.7" customHeight="1" x14ac:dyDescent="0.2">
      <c r="B203" s="50">
        <v>201</v>
      </c>
      <c r="C203" s="87" t="s">
        <v>524</v>
      </c>
      <c r="D203" s="87" t="s">
        <v>525</v>
      </c>
      <c r="E203" s="183" t="s">
        <v>147</v>
      </c>
      <c r="F203" s="151">
        <v>12</v>
      </c>
      <c r="G203" s="147">
        <v>12</v>
      </c>
      <c r="H203" s="183" t="s">
        <v>147</v>
      </c>
      <c r="I203" s="148">
        <v>4</v>
      </c>
      <c r="J203" s="183" t="s">
        <v>147</v>
      </c>
      <c r="K203" s="183" t="s">
        <v>147</v>
      </c>
    </row>
    <row r="204" spans="2:11" ht="13.7" customHeight="1" x14ac:dyDescent="0.2">
      <c r="B204" s="49">
        <v>202</v>
      </c>
      <c r="C204" s="87" t="s">
        <v>526</v>
      </c>
      <c r="D204" s="87" t="s">
        <v>527</v>
      </c>
      <c r="E204" s="183" t="s">
        <v>147</v>
      </c>
      <c r="F204" s="183" t="s">
        <v>147</v>
      </c>
      <c r="G204" s="147">
        <v>12</v>
      </c>
      <c r="H204" s="183" t="s">
        <v>147</v>
      </c>
      <c r="I204" s="148">
        <v>4</v>
      </c>
      <c r="J204" s="183" t="s">
        <v>147</v>
      </c>
      <c r="K204" s="183" t="s">
        <v>147</v>
      </c>
    </row>
    <row r="205" spans="2:11" ht="13.7" customHeight="1" x14ac:dyDescent="0.2">
      <c r="B205" s="50">
        <v>203</v>
      </c>
      <c r="C205" s="87" t="s">
        <v>526</v>
      </c>
      <c r="D205" s="87" t="s">
        <v>528</v>
      </c>
      <c r="E205" s="183" t="s">
        <v>147</v>
      </c>
      <c r="F205" s="183" t="s">
        <v>147</v>
      </c>
      <c r="G205" s="147">
        <v>12</v>
      </c>
      <c r="H205" s="183" t="s">
        <v>147</v>
      </c>
      <c r="I205" s="148">
        <v>4</v>
      </c>
      <c r="J205" s="183" t="s">
        <v>147</v>
      </c>
      <c r="K205" s="183" t="s">
        <v>147</v>
      </c>
    </row>
    <row r="206" spans="2:11" ht="13.7" customHeight="1" x14ac:dyDescent="0.2">
      <c r="B206" s="49">
        <v>204</v>
      </c>
      <c r="C206" s="87" t="s">
        <v>519</v>
      </c>
      <c r="D206" s="87" t="s">
        <v>529</v>
      </c>
      <c r="E206" s="183" t="s">
        <v>147</v>
      </c>
      <c r="F206" s="183" t="s">
        <v>147</v>
      </c>
      <c r="G206" s="147">
        <v>12</v>
      </c>
      <c r="H206" s="183" t="s">
        <v>147</v>
      </c>
      <c r="I206" s="148">
        <v>4</v>
      </c>
      <c r="J206" s="183" t="s">
        <v>147</v>
      </c>
      <c r="K206" s="183" t="s">
        <v>147</v>
      </c>
    </row>
    <row r="207" spans="2:11" ht="13.7" customHeight="1" x14ac:dyDescent="0.2">
      <c r="B207" s="50">
        <v>205</v>
      </c>
      <c r="C207" s="87" t="s">
        <v>530</v>
      </c>
      <c r="D207" s="87" t="s">
        <v>531</v>
      </c>
      <c r="E207" s="183" t="s">
        <v>147</v>
      </c>
      <c r="F207" s="183" t="s">
        <v>147</v>
      </c>
      <c r="G207" s="147">
        <v>12</v>
      </c>
      <c r="H207" s="183" t="s">
        <v>147</v>
      </c>
      <c r="I207" s="148">
        <v>4</v>
      </c>
      <c r="J207" s="183" t="s">
        <v>147</v>
      </c>
      <c r="K207" s="183" t="s">
        <v>147</v>
      </c>
    </row>
    <row r="208" spans="2:11" ht="13.7" customHeight="1" x14ac:dyDescent="0.2">
      <c r="B208" s="49">
        <v>206</v>
      </c>
      <c r="C208" s="87" t="s">
        <v>532</v>
      </c>
      <c r="D208" s="87" t="s">
        <v>533</v>
      </c>
      <c r="E208" s="152">
        <v>8</v>
      </c>
      <c r="F208" s="151">
        <v>8</v>
      </c>
      <c r="G208" s="147">
        <v>8</v>
      </c>
      <c r="H208" s="183" t="s">
        <v>147</v>
      </c>
      <c r="I208" s="148">
        <v>1</v>
      </c>
      <c r="J208" s="151">
        <v>8</v>
      </c>
      <c r="K208" s="151">
        <v>8</v>
      </c>
    </row>
    <row r="209" spans="2:11" ht="13.7" customHeight="1" x14ac:dyDescent="0.2">
      <c r="B209" s="50">
        <v>207</v>
      </c>
      <c r="C209" s="87" t="s">
        <v>534</v>
      </c>
      <c r="D209" s="87" t="s">
        <v>535</v>
      </c>
      <c r="E209" s="183" t="s">
        <v>147</v>
      </c>
      <c r="F209" s="147">
        <v>12</v>
      </c>
      <c r="G209" s="147">
        <v>12</v>
      </c>
      <c r="H209" s="183" t="s">
        <v>147</v>
      </c>
      <c r="I209" s="147">
        <v>4</v>
      </c>
      <c r="J209" s="183" t="s">
        <v>147</v>
      </c>
      <c r="K209" s="183" t="s">
        <v>147</v>
      </c>
    </row>
    <row r="210" spans="2:11" ht="13.7" customHeight="1" x14ac:dyDescent="0.2">
      <c r="B210" s="49">
        <v>208</v>
      </c>
      <c r="C210" s="87" t="s">
        <v>536</v>
      </c>
      <c r="D210" s="87" t="s">
        <v>537</v>
      </c>
      <c r="E210" s="183" t="s">
        <v>147</v>
      </c>
      <c r="F210" s="183" t="s">
        <v>147</v>
      </c>
      <c r="G210" s="147">
        <v>12</v>
      </c>
      <c r="H210" s="183" t="s">
        <v>147</v>
      </c>
      <c r="I210" s="147">
        <v>4</v>
      </c>
      <c r="J210" s="183" t="s">
        <v>147</v>
      </c>
      <c r="K210" s="183" t="s">
        <v>147</v>
      </c>
    </row>
    <row r="211" spans="2:11" ht="13.7" customHeight="1" x14ac:dyDescent="0.2">
      <c r="B211" s="50">
        <v>209</v>
      </c>
      <c r="C211" s="87" t="s">
        <v>160</v>
      </c>
      <c r="D211" s="87" t="s">
        <v>538</v>
      </c>
      <c r="E211" s="183" t="s">
        <v>147</v>
      </c>
      <c r="F211" s="151">
        <v>704</v>
      </c>
      <c r="G211" s="151">
        <v>704</v>
      </c>
      <c r="H211" s="151">
        <v>706</v>
      </c>
      <c r="I211" s="183" t="s">
        <v>147</v>
      </c>
      <c r="J211" s="152">
        <v>4</v>
      </c>
      <c r="K211" s="152">
        <v>4</v>
      </c>
    </row>
    <row r="212" spans="2:11" ht="13.7" customHeight="1" x14ac:dyDescent="0.2">
      <c r="B212" s="49">
        <v>210</v>
      </c>
      <c r="C212" s="87" t="s">
        <v>539</v>
      </c>
      <c r="D212" s="87" t="s">
        <v>540</v>
      </c>
      <c r="E212" s="152">
        <v>7</v>
      </c>
      <c r="F212" s="151">
        <v>7</v>
      </c>
      <c r="G212" s="147">
        <v>7</v>
      </c>
      <c r="H212" s="183" t="s">
        <v>147</v>
      </c>
      <c r="I212" s="148">
        <v>90</v>
      </c>
      <c r="J212" s="151">
        <v>7</v>
      </c>
      <c r="K212" s="151">
        <v>7</v>
      </c>
    </row>
    <row r="213" spans="2:11" ht="13.7" customHeight="1" x14ac:dyDescent="0.2">
      <c r="B213" s="50">
        <v>211</v>
      </c>
      <c r="C213" s="87" t="s">
        <v>541</v>
      </c>
      <c r="D213" s="87" t="s">
        <v>542</v>
      </c>
      <c r="E213" s="152">
        <v>5</v>
      </c>
      <c r="F213" s="151">
        <v>5</v>
      </c>
      <c r="G213" s="147">
        <v>5</v>
      </c>
      <c r="H213" s="147">
        <v>6</v>
      </c>
      <c r="I213" s="183" t="s">
        <v>147</v>
      </c>
      <c r="J213" s="151">
        <v>5</v>
      </c>
      <c r="K213" s="151">
        <v>5</v>
      </c>
    </row>
    <row r="214" spans="2:11" ht="13.7" customHeight="1" x14ac:dyDescent="0.2">
      <c r="B214" s="49">
        <v>212</v>
      </c>
      <c r="C214" s="87" t="s">
        <v>543</v>
      </c>
      <c r="D214" s="87" t="s">
        <v>544</v>
      </c>
      <c r="E214" s="183" t="s">
        <v>147</v>
      </c>
      <c r="F214" s="183" t="s">
        <v>147</v>
      </c>
      <c r="G214" s="147">
        <v>10</v>
      </c>
      <c r="H214" s="183" t="s">
        <v>147</v>
      </c>
      <c r="I214" s="148">
        <v>201</v>
      </c>
      <c r="J214" s="183" t="s">
        <v>147</v>
      </c>
      <c r="K214" s="183" t="s">
        <v>147</v>
      </c>
    </row>
    <row r="215" spans="2:11" ht="13.7" customHeight="1" x14ac:dyDescent="0.2">
      <c r="B215" s="50">
        <v>213</v>
      </c>
      <c r="C215" s="87" t="s">
        <v>472</v>
      </c>
      <c r="D215" s="87" t="s">
        <v>545</v>
      </c>
      <c r="E215" s="183" t="s">
        <v>147</v>
      </c>
      <c r="F215" s="151">
        <v>13</v>
      </c>
      <c r="G215" s="147">
        <v>13</v>
      </c>
      <c r="H215" s="183" t="s">
        <v>147</v>
      </c>
      <c r="I215" s="148">
        <v>5</v>
      </c>
      <c r="J215" s="183" t="s">
        <v>147</v>
      </c>
      <c r="K215" s="183" t="s">
        <v>147</v>
      </c>
    </row>
    <row r="216" spans="2:11" ht="13.7" customHeight="1" x14ac:dyDescent="0.2">
      <c r="B216" s="49">
        <v>214</v>
      </c>
      <c r="C216" s="87" t="s">
        <v>546</v>
      </c>
      <c r="D216" s="87" t="s">
        <v>547</v>
      </c>
      <c r="E216" s="151">
        <v>11</v>
      </c>
      <c r="F216" s="151">
        <v>11</v>
      </c>
      <c r="G216" s="147">
        <v>11</v>
      </c>
      <c r="H216" s="183" t="s">
        <v>147</v>
      </c>
      <c r="I216" s="148">
        <v>3</v>
      </c>
      <c r="J216" s="151">
        <v>11</v>
      </c>
      <c r="K216" s="151">
        <v>11</v>
      </c>
    </row>
    <row r="217" spans="2:11" ht="13.7" customHeight="1" x14ac:dyDescent="0.2">
      <c r="B217" s="50">
        <v>215</v>
      </c>
      <c r="C217" s="87" t="s">
        <v>548</v>
      </c>
      <c r="D217" s="87" t="s">
        <v>549</v>
      </c>
      <c r="E217" s="183" t="s">
        <v>147</v>
      </c>
      <c r="F217" s="151">
        <v>11</v>
      </c>
      <c r="G217" s="147">
        <v>11</v>
      </c>
      <c r="H217" s="183" t="s">
        <v>147</v>
      </c>
      <c r="I217" s="148">
        <v>3</v>
      </c>
      <c r="J217" s="151">
        <v>11</v>
      </c>
      <c r="K217" s="151">
        <v>11</v>
      </c>
    </row>
    <row r="218" spans="2:11" ht="13.7" customHeight="1" x14ac:dyDescent="0.2">
      <c r="B218" s="49">
        <v>216</v>
      </c>
      <c r="C218" s="87" t="s">
        <v>550</v>
      </c>
      <c r="D218" s="87" t="s">
        <v>551</v>
      </c>
      <c r="E218" s="183" t="s">
        <v>147</v>
      </c>
      <c r="F218" s="183" t="s">
        <v>147</v>
      </c>
      <c r="G218" s="147">
        <v>13</v>
      </c>
      <c r="H218" s="183" t="s">
        <v>147</v>
      </c>
      <c r="I218" s="148">
        <v>5</v>
      </c>
      <c r="J218" s="183" t="s">
        <v>147</v>
      </c>
      <c r="K218" s="183" t="s">
        <v>147</v>
      </c>
    </row>
    <row r="219" spans="2:11" ht="13.7" customHeight="1" x14ac:dyDescent="0.2">
      <c r="B219" s="50">
        <v>217</v>
      </c>
      <c r="C219" s="87" t="s">
        <v>552</v>
      </c>
      <c r="D219" s="87" t="s">
        <v>553</v>
      </c>
      <c r="E219" s="183" t="s">
        <v>147</v>
      </c>
      <c r="F219" s="183" t="s">
        <v>147</v>
      </c>
      <c r="G219" s="147">
        <v>13</v>
      </c>
      <c r="H219" s="183" t="s">
        <v>147</v>
      </c>
      <c r="I219" s="148">
        <v>5</v>
      </c>
      <c r="J219" s="183" t="s">
        <v>147</v>
      </c>
      <c r="K219" s="183" t="s">
        <v>147</v>
      </c>
    </row>
    <row r="220" spans="2:11" ht="13.7" customHeight="1" x14ac:dyDescent="0.2">
      <c r="B220" s="49">
        <v>218</v>
      </c>
      <c r="C220" s="87" t="s">
        <v>474</v>
      </c>
      <c r="D220" s="87" t="s">
        <v>554</v>
      </c>
      <c r="E220" s="183" t="s">
        <v>147</v>
      </c>
      <c r="F220" s="183" t="s">
        <v>147</v>
      </c>
      <c r="G220" s="147">
        <v>13</v>
      </c>
      <c r="H220" s="183" t="s">
        <v>147</v>
      </c>
      <c r="I220" s="148">
        <v>5</v>
      </c>
      <c r="J220" s="183" t="s">
        <v>147</v>
      </c>
      <c r="K220" s="183" t="s">
        <v>147</v>
      </c>
    </row>
    <row r="221" spans="2:11" ht="13.7" customHeight="1" x14ac:dyDescent="0.2">
      <c r="B221" s="50">
        <v>219</v>
      </c>
      <c r="C221" s="87" t="s">
        <v>555</v>
      </c>
      <c r="D221" s="87" t="s">
        <v>556</v>
      </c>
      <c r="E221" s="183" t="s">
        <v>147</v>
      </c>
      <c r="F221" s="183" t="s">
        <v>147</v>
      </c>
      <c r="G221" s="147">
        <v>13</v>
      </c>
      <c r="H221" s="183" t="s">
        <v>147</v>
      </c>
      <c r="I221" s="148">
        <v>5</v>
      </c>
      <c r="J221" s="183" t="s">
        <v>147</v>
      </c>
      <c r="K221" s="183" t="s">
        <v>147</v>
      </c>
    </row>
    <row r="222" spans="2:11" ht="13.7" customHeight="1" x14ac:dyDescent="0.2">
      <c r="B222" s="49">
        <v>220</v>
      </c>
      <c r="C222" s="87" t="s">
        <v>557</v>
      </c>
      <c r="D222" s="87" t="s">
        <v>558</v>
      </c>
      <c r="E222" s="183" t="s">
        <v>147</v>
      </c>
      <c r="F222" s="183" t="s">
        <v>147</v>
      </c>
      <c r="G222" s="147">
        <v>13</v>
      </c>
      <c r="H222" s="183" t="s">
        <v>147</v>
      </c>
      <c r="I222" s="148">
        <v>5</v>
      </c>
      <c r="J222" s="183" t="s">
        <v>147</v>
      </c>
      <c r="K222" s="183" t="s">
        <v>147</v>
      </c>
    </row>
    <row r="223" spans="2:11" ht="13.7" customHeight="1" x14ac:dyDescent="0.2">
      <c r="B223" s="50">
        <v>221</v>
      </c>
      <c r="C223" s="87" t="s">
        <v>219</v>
      </c>
      <c r="D223" s="87" t="s">
        <v>559</v>
      </c>
      <c r="E223" s="183" t="s">
        <v>147</v>
      </c>
      <c r="F223" s="183" t="s">
        <v>147</v>
      </c>
      <c r="G223" s="147">
        <v>12</v>
      </c>
      <c r="H223" s="183" t="s">
        <v>147</v>
      </c>
      <c r="I223" s="148">
        <v>4</v>
      </c>
      <c r="J223" s="183" t="s">
        <v>147</v>
      </c>
      <c r="K223" s="183" t="s">
        <v>147</v>
      </c>
    </row>
    <row r="224" spans="2:11" ht="13.7" customHeight="1" x14ac:dyDescent="0.2">
      <c r="B224" s="49">
        <v>222</v>
      </c>
      <c r="C224" s="87" t="s">
        <v>370</v>
      </c>
      <c r="D224" s="87" t="s">
        <v>560</v>
      </c>
      <c r="E224" s="183" t="s">
        <v>147</v>
      </c>
      <c r="F224" s="183" t="s">
        <v>147</v>
      </c>
      <c r="G224" s="147">
        <v>13</v>
      </c>
      <c r="H224" s="183" t="s">
        <v>147</v>
      </c>
      <c r="I224" s="148">
        <v>5</v>
      </c>
      <c r="J224" s="183" t="s">
        <v>147</v>
      </c>
      <c r="K224" s="183" t="s">
        <v>147</v>
      </c>
    </row>
    <row r="225" spans="2:11" ht="13.7" customHeight="1" x14ac:dyDescent="0.2">
      <c r="B225" s="50">
        <v>223</v>
      </c>
      <c r="C225" s="87" t="s">
        <v>561</v>
      </c>
      <c r="D225" s="87" t="s">
        <v>562</v>
      </c>
      <c r="E225" s="183" t="s">
        <v>147</v>
      </c>
      <c r="F225" s="151">
        <v>12</v>
      </c>
      <c r="G225" s="147">
        <v>12</v>
      </c>
      <c r="H225" s="183" t="s">
        <v>147</v>
      </c>
      <c r="I225" s="148">
        <v>4</v>
      </c>
      <c r="J225" s="183" t="s">
        <v>147</v>
      </c>
      <c r="K225" s="183" t="s">
        <v>147</v>
      </c>
    </row>
    <row r="226" spans="2:11" ht="13.7" customHeight="1" x14ac:dyDescent="0.2">
      <c r="B226" s="49">
        <v>224</v>
      </c>
      <c r="C226" s="87" t="s">
        <v>563</v>
      </c>
      <c r="D226" s="87" t="s">
        <v>564</v>
      </c>
      <c r="E226" s="183" t="s">
        <v>147</v>
      </c>
      <c r="F226" s="151">
        <v>13</v>
      </c>
      <c r="G226" s="147">
        <v>13</v>
      </c>
      <c r="H226" s="183" t="s">
        <v>147</v>
      </c>
      <c r="I226" s="148">
        <v>5</v>
      </c>
      <c r="J226" s="151">
        <v>13</v>
      </c>
      <c r="K226" s="183" t="s">
        <v>147</v>
      </c>
    </row>
    <row r="227" spans="2:11" ht="13.7" customHeight="1" x14ac:dyDescent="0.2">
      <c r="B227" s="50">
        <v>225</v>
      </c>
      <c r="C227" s="87" t="s">
        <v>565</v>
      </c>
      <c r="D227" s="87" t="s">
        <v>566</v>
      </c>
      <c r="E227" s="151">
        <v>9</v>
      </c>
      <c r="F227" s="151">
        <v>9</v>
      </c>
      <c r="G227" s="147">
        <v>9</v>
      </c>
      <c r="H227" s="183" t="s">
        <v>147</v>
      </c>
      <c r="I227" s="148">
        <v>2</v>
      </c>
      <c r="J227" s="151">
        <v>9</v>
      </c>
      <c r="K227" s="151">
        <v>9</v>
      </c>
    </row>
    <row r="228" spans="2:11" ht="13.7" customHeight="1" x14ac:dyDescent="0.2">
      <c r="B228" s="49">
        <v>226</v>
      </c>
      <c r="C228" s="87" t="s">
        <v>567</v>
      </c>
      <c r="D228" s="87" t="s">
        <v>568</v>
      </c>
      <c r="E228" s="183" t="s">
        <v>147</v>
      </c>
      <c r="F228" s="183" t="s">
        <v>147</v>
      </c>
      <c r="G228" s="183" t="s">
        <v>147</v>
      </c>
      <c r="H228" s="183" t="s">
        <v>147</v>
      </c>
      <c r="I228" s="148">
        <v>201</v>
      </c>
      <c r="J228" s="183" t="s">
        <v>147</v>
      </c>
      <c r="K228" s="183" t="s">
        <v>147</v>
      </c>
    </row>
    <row r="229" spans="2:11" ht="13.7" customHeight="1" x14ac:dyDescent="0.2">
      <c r="B229" s="50">
        <v>227</v>
      </c>
      <c r="C229" s="87" t="s">
        <v>569</v>
      </c>
      <c r="D229" s="87" t="s">
        <v>570</v>
      </c>
      <c r="E229" s="183" t="s">
        <v>147</v>
      </c>
      <c r="F229" s="183" t="s">
        <v>147</v>
      </c>
      <c r="G229" s="147">
        <v>12</v>
      </c>
      <c r="H229" s="183" t="s">
        <v>147</v>
      </c>
      <c r="I229" s="148">
        <v>4</v>
      </c>
      <c r="J229" s="183" t="s">
        <v>147</v>
      </c>
      <c r="K229" s="183" t="s">
        <v>147</v>
      </c>
    </row>
    <row r="230" spans="2:11" ht="13.7" customHeight="1" x14ac:dyDescent="0.2">
      <c r="B230" s="49">
        <v>228</v>
      </c>
      <c r="C230" s="87" t="s">
        <v>571</v>
      </c>
      <c r="D230" s="87" t="s">
        <v>572</v>
      </c>
      <c r="E230" s="183" t="s">
        <v>147</v>
      </c>
      <c r="F230" s="183" t="s">
        <v>147</v>
      </c>
      <c r="G230" s="147">
        <v>13</v>
      </c>
      <c r="H230" s="183" t="s">
        <v>147</v>
      </c>
      <c r="I230" s="148">
        <v>5</v>
      </c>
      <c r="J230" s="183" t="s">
        <v>147</v>
      </c>
      <c r="K230" s="183" t="s">
        <v>147</v>
      </c>
    </row>
    <row r="231" spans="2:11" ht="13.7" customHeight="1" x14ac:dyDescent="0.2">
      <c r="B231" s="50">
        <v>229</v>
      </c>
      <c r="C231" s="87" t="s">
        <v>573</v>
      </c>
      <c r="D231" s="87" t="s">
        <v>574</v>
      </c>
      <c r="E231" s="183" t="s">
        <v>147</v>
      </c>
      <c r="F231" s="183" t="s">
        <v>147</v>
      </c>
      <c r="G231" s="147">
        <v>13</v>
      </c>
      <c r="H231" s="183" t="s">
        <v>147</v>
      </c>
      <c r="I231" s="148">
        <v>5</v>
      </c>
      <c r="J231" s="183" t="s">
        <v>147</v>
      </c>
      <c r="K231" s="183" t="s">
        <v>147</v>
      </c>
    </row>
    <row r="232" spans="2:11" ht="13.7" customHeight="1" x14ac:dyDescent="0.2">
      <c r="B232" s="49">
        <v>230</v>
      </c>
      <c r="C232" s="87" t="s">
        <v>575</v>
      </c>
      <c r="D232" s="87" t="s">
        <v>576</v>
      </c>
      <c r="E232" s="151">
        <v>7</v>
      </c>
      <c r="F232" s="151">
        <v>7</v>
      </c>
      <c r="G232" s="147">
        <v>7</v>
      </c>
      <c r="H232" s="183" t="s">
        <v>147</v>
      </c>
      <c r="I232" s="148">
        <v>90</v>
      </c>
      <c r="J232" s="183" t="s">
        <v>147</v>
      </c>
      <c r="K232" s="183" t="s">
        <v>147</v>
      </c>
    </row>
    <row r="233" spans="2:11" ht="13.7" customHeight="1" x14ac:dyDescent="0.2">
      <c r="B233" s="50">
        <v>231</v>
      </c>
      <c r="C233" s="87" t="s">
        <v>530</v>
      </c>
      <c r="D233" s="87" t="s">
        <v>577</v>
      </c>
      <c r="E233" s="183" t="s">
        <v>147</v>
      </c>
      <c r="F233" s="183" t="s">
        <v>147</v>
      </c>
      <c r="G233" s="147">
        <v>12</v>
      </c>
      <c r="H233" s="183" t="s">
        <v>147</v>
      </c>
      <c r="I233" s="148">
        <v>4</v>
      </c>
      <c r="J233" s="183" t="s">
        <v>147</v>
      </c>
      <c r="K233" s="183" t="s">
        <v>147</v>
      </c>
    </row>
    <row r="234" spans="2:11" ht="13.7" customHeight="1" x14ac:dyDescent="0.2">
      <c r="B234" s="49">
        <v>232</v>
      </c>
      <c r="C234" s="87" t="s">
        <v>578</v>
      </c>
      <c r="D234" s="87" t="s">
        <v>579</v>
      </c>
      <c r="E234" s="183" t="s">
        <v>147</v>
      </c>
      <c r="F234" s="183" t="s">
        <v>147</v>
      </c>
      <c r="G234" s="147">
        <v>12</v>
      </c>
      <c r="H234" s="183" t="s">
        <v>147</v>
      </c>
      <c r="I234" s="148">
        <v>4</v>
      </c>
      <c r="J234" s="183" t="s">
        <v>147</v>
      </c>
      <c r="K234" s="183" t="s">
        <v>147</v>
      </c>
    </row>
    <row r="235" spans="2:11" ht="13.7" customHeight="1" x14ac:dyDescent="0.2">
      <c r="B235" s="50">
        <v>233</v>
      </c>
      <c r="C235" s="87" t="s">
        <v>580</v>
      </c>
      <c r="D235" s="87" t="s">
        <v>581</v>
      </c>
      <c r="E235" s="183" t="s">
        <v>147</v>
      </c>
      <c r="F235" s="183" t="s">
        <v>147</v>
      </c>
      <c r="G235" s="147">
        <v>10</v>
      </c>
      <c r="H235" s="183" t="s">
        <v>147</v>
      </c>
      <c r="I235" s="148">
        <v>201</v>
      </c>
      <c r="J235" s="183" t="s">
        <v>147</v>
      </c>
      <c r="K235" s="183" t="s">
        <v>147</v>
      </c>
    </row>
    <row r="236" spans="2:11" ht="13.7" customHeight="1" x14ac:dyDescent="0.2">
      <c r="B236" s="49">
        <v>234</v>
      </c>
      <c r="C236" s="87" t="s">
        <v>582</v>
      </c>
      <c r="D236" s="87" t="s">
        <v>583</v>
      </c>
      <c r="E236" s="183" t="s">
        <v>147</v>
      </c>
      <c r="F236" s="151">
        <v>13</v>
      </c>
      <c r="G236" s="147">
        <v>13</v>
      </c>
      <c r="H236" s="183" t="s">
        <v>147</v>
      </c>
      <c r="I236" s="147">
        <v>5</v>
      </c>
      <c r="J236" s="183" t="s">
        <v>147</v>
      </c>
      <c r="K236" s="183" t="s">
        <v>147</v>
      </c>
    </row>
    <row r="237" spans="2:11" ht="13.7" customHeight="1" x14ac:dyDescent="0.2">
      <c r="B237" s="50">
        <v>235</v>
      </c>
      <c r="C237" s="87" t="s">
        <v>219</v>
      </c>
      <c r="D237" s="87" t="s">
        <v>584</v>
      </c>
      <c r="E237" s="183" t="s">
        <v>147</v>
      </c>
      <c r="F237" s="183" t="s">
        <v>147</v>
      </c>
      <c r="G237" s="147">
        <v>12</v>
      </c>
      <c r="H237" s="183" t="s">
        <v>147</v>
      </c>
      <c r="I237" s="148">
        <v>4</v>
      </c>
      <c r="J237" s="183" t="s">
        <v>147</v>
      </c>
      <c r="K237" s="183" t="s">
        <v>147</v>
      </c>
    </row>
    <row r="238" spans="2:11" ht="13.7" customHeight="1" x14ac:dyDescent="0.2">
      <c r="B238" s="49">
        <v>236</v>
      </c>
      <c r="C238" s="87" t="s">
        <v>160</v>
      </c>
      <c r="D238" s="87" t="s">
        <v>585</v>
      </c>
      <c r="E238" s="183" t="s">
        <v>147</v>
      </c>
      <c r="F238" s="152">
        <v>704</v>
      </c>
      <c r="G238" s="152">
        <v>704</v>
      </c>
      <c r="H238" s="152">
        <v>706</v>
      </c>
      <c r="I238" s="183" t="s">
        <v>147</v>
      </c>
      <c r="J238" s="152">
        <v>4</v>
      </c>
      <c r="K238" s="152">
        <v>4</v>
      </c>
    </row>
    <row r="239" spans="2:11" ht="13.7" customHeight="1" x14ac:dyDescent="0.2">
      <c r="B239" s="50">
        <v>237</v>
      </c>
      <c r="C239" s="87" t="s">
        <v>586</v>
      </c>
      <c r="D239" s="87" t="s">
        <v>587</v>
      </c>
      <c r="E239" s="183" t="s">
        <v>147</v>
      </c>
      <c r="F239" s="151">
        <v>13</v>
      </c>
      <c r="G239" s="147">
        <v>13</v>
      </c>
      <c r="H239" s="183" t="s">
        <v>147</v>
      </c>
      <c r="I239" s="148">
        <v>5</v>
      </c>
      <c r="J239" s="183" t="s">
        <v>147</v>
      </c>
      <c r="K239" s="183" t="s">
        <v>147</v>
      </c>
    </row>
    <row r="240" spans="2:11" ht="13.7" customHeight="1" x14ac:dyDescent="0.2">
      <c r="B240" s="49">
        <v>238</v>
      </c>
      <c r="C240" s="87" t="s">
        <v>588</v>
      </c>
      <c r="D240" s="87" t="s">
        <v>589</v>
      </c>
      <c r="E240" s="152">
        <v>5</v>
      </c>
      <c r="F240" s="151">
        <v>5</v>
      </c>
      <c r="G240" s="147">
        <v>5</v>
      </c>
      <c r="H240" s="147">
        <v>4</v>
      </c>
      <c r="I240" s="183" t="s">
        <v>147</v>
      </c>
      <c r="J240" s="152">
        <v>5</v>
      </c>
      <c r="K240" s="152">
        <v>5</v>
      </c>
    </row>
    <row r="241" spans="2:11" ht="13.7" customHeight="1" x14ac:dyDescent="0.2">
      <c r="B241" s="50">
        <v>239</v>
      </c>
      <c r="C241" s="87" t="s">
        <v>590</v>
      </c>
      <c r="D241" s="87" t="s">
        <v>591</v>
      </c>
      <c r="E241" s="183" t="s">
        <v>147</v>
      </c>
      <c r="F241" s="183" t="s">
        <v>147</v>
      </c>
      <c r="G241" s="147">
        <v>12</v>
      </c>
      <c r="H241" s="183" t="s">
        <v>147</v>
      </c>
      <c r="I241" s="148">
        <v>4</v>
      </c>
      <c r="J241" s="183" t="s">
        <v>147</v>
      </c>
      <c r="K241" s="183" t="s">
        <v>147</v>
      </c>
    </row>
    <row r="242" spans="2:11" ht="13.7" customHeight="1" x14ac:dyDescent="0.2">
      <c r="B242" s="49">
        <v>240</v>
      </c>
      <c r="C242" s="87" t="s">
        <v>592</v>
      </c>
      <c r="D242" s="87" t="s">
        <v>593</v>
      </c>
      <c r="E242" s="151">
        <v>12</v>
      </c>
      <c r="F242" s="151">
        <v>12</v>
      </c>
      <c r="G242" s="147">
        <v>12</v>
      </c>
      <c r="H242" s="183" t="s">
        <v>147</v>
      </c>
      <c r="I242" s="148">
        <v>4</v>
      </c>
      <c r="J242" s="151">
        <v>12</v>
      </c>
      <c r="K242" s="183" t="s">
        <v>147</v>
      </c>
    </row>
    <row r="243" spans="2:11" ht="13.7" customHeight="1" x14ac:dyDescent="0.2">
      <c r="B243" s="49">
        <v>241</v>
      </c>
      <c r="C243" s="87" t="s">
        <v>594</v>
      </c>
      <c r="D243" s="87" t="s">
        <v>595</v>
      </c>
      <c r="E243" s="152">
        <v>4</v>
      </c>
      <c r="F243" s="151">
        <v>4</v>
      </c>
      <c r="G243" s="147">
        <v>4</v>
      </c>
      <c r="H243" s="147">
        <v>6</v>
      </c>
      <c r="I243" s="183" t="s">
        <v>147</v>
      </c>
      <c r="J243" s="152">
        <v>4</v>
      </c>
      <c r="K243" s="152">
        <v>4</v>
      </c>
    </row>
    <row r="244" spans="2:11" ht="13.7" customHeight="1" x14ac:dyDescent="0.2">
      <c r="B244" s="50">
        <v>242</v>
      </c>
      <c r="C244" s="87" t="s">
        <v>596</v>
      </c>
      <c r="D244" s="87" t="s">
        <v>597</v>
      </c>
      <c r="E244" s="183" t="s">
        <v>147</v>
      </c>
      <c r="F244" s="183" t="s">
        <v>147</v>
      </c>
      <c r="G244" s="147">
        <v>13</v>
      </c>
      <c r="H244" s="183" t="s">
        <v>147</v>
      </c>
      <c r="I244" s="148">
        <v>5</v>
      </c>
      <c r="J244" s="183" t="s">
        <v>147</v>
      </c>
      <c r="K244" s="183" t="s">
        <v>147</v>
      </c>
    </row>
    <row r="245" spans="2:11" ht="13.7" customHeight="1" x14ac:dyDescent="0.2">
      <c r="B245" s="50">
        <v>243</v>
      </c>
      <c r="C245" s="87" t="s">
        <v>519</v>
      </c>
      <c r="D245" s="87" t="s">
        <v>598</v>
      </c>
      <c r="E245" s="183" t="s">
        <v>147</v>
      </c>
      <c r="F245" s="183" t="s">
        <v>147</v>
      </c>
      <c r="G245" s="147">
        <v>12</v>
      </c>
      <c r="H245" s="183" t="s">
        <v>147</v>
      </c>
      <c r="I245" s="147">
        <v>4</v>
      </c>
      <c r="J245" s="183" t="s">
        <v>147</v>
      </c>
      <c r="K245" s="183" t="s">
        <v>147</v>
      </c>
    </row>
    <row r="246" spans="2:11" ht="13.7" customHeight="1" x14ac:dyDescent="0.2">
      <c r="B246" s="49">
        <v>244</v>
      </c>
      <c r="C246" s="87" t="s">
        <v>599</v>
      </c>
      <c r="D246" s="87" t="s">
        <v>600</v>
      </c>
      <c r="E246" s="183" t="s">
        <v>147</v>
      </c>
      <c r="F246" s="183" t="s">
        <v>147</v>
      </c>
      <c r="G246" s="147">
        <v>9</v>
      </c>
      <c r="H246" s="183" t="s">
        <v>147</v>
      </c>
      <c r="I246" s="183" t="s">
        <v>147</v>
      </c>
      <c r="J246" s="183" t="s">
        <v>147</v>
      </c>
      <c r="K246" s="183" t="s">
        <v>147</v>
      </c>
    </row>
    <row r="247" spans="2:11" ht="13.7" customHeight="1" x14ac:dyDescent="0.2">
      <c r="B247" s="50">
        <v>245</v>
      </c>
      <c r="C247" s="87" t="s">
        <v>601</v>
      </c>
      <c r="D247" s="87" t="s">
        <v>602</v>
      </c>
      <c r="E247" s="183" t="s">
        <v>147</v>
      </c>
      <c r="F247" s="151">
        <v>7</v>
      </c>
      <c r="G247" s="148">
        <v>7</v>
      </c>
      <c r="H247" s="183" t="s">
        <v>147</v>
      </c>
      <c r="I247" s="148">
        <v>90</v>
      </c>
      <c r="J247" s="183" t="s">
        <v>147</v>
      </c>
      <c r="K247" s="183" t="s">
        <v>147</v>
      </c>
    </row>
    <row r="248" spans="2:11" ht="13.7" customHeight="1" x14ac:dyDescent="0.2">
      <c r="B248" s="49">
        <v>246</v>
      </c>
      <c r="C248" s="87" t="s">
        <v>603</v>
      </c>
      <c r="D248" s="87" t="s">
        <v>604</v>
      </c>
      <c r="E248" s="183" t="s">
        <v>147</v>
      </c>
      <c r="F248" s="151">
        <v>7</v>
      </c>
      <c r="G248" s="147">
        <v>7</v>
      </c>
      <c r="H248" s="183" t="s">
        <v>147</v>
      </c>
      <c r="I248" s="148">
        <v>90</v>
      </c>
      <c r="J248" s="183" t="s">
        <v>147</v>
      </c>
      <c r="K248" s="183" t="s">
        <v>147</v>
      </c>
    </row>
    <row r="249" spans="2:11" ht="13.7" customHeight="1" x14ac:dyDescent="0.2">
      <c r="B249" s="50">
        <v>247</v>
      </c>
      <c r="C249" s="87" t="s">
        <v>605</v>
      </c>
      <c r="D249" s="87" t="s">
        <v>606</v>
      </c>
      <c r="E249" s="183" t="s">
        <v>147</v>
      </c>
      <c r="F249" s="183" t="s">
        <v>147</v>
      </c>
      <c r="G249" s="147">
        <v>13</v>
      </c>
      <c r="H249" s="183" t="s">
        <v>147</v>
      </c>
      <c r="I249" s="148">
        <v>5</v>
      </c>
      <c r="J249" s="183" t="s">
        <v>147</v>
      </c>
      <c r="K249" s="183" t="s">
        <v>147</v>
      </c>
    </row>
    <row r="250" spans="2:11" ht="13.7" customHeight="1" x14ac:dyDescent="0.2">
      <c r="B250" s="49">
        <v>248</v>
      </c>
      <c r="C250" s="87" t="s">
        <v>370</v>
      </c>
      <c r="D250" s="87" t="s">
        <v>607</v>
      </c>
      <c r="E250" s="183" t="s">
        <v>147</v>
      </c>
      <c r="F250" s="183" t="s">
        <v>147</v>
      </c>
      <c r="G250" s="147">
        <v>13</v>
      </c>
      <c r="H250" s="183" t="s">
        <v>147</v>
      </c>
      <c r="I250" s="148">
        <v>5</v>
      </c>
      <c r="J250" s="183" t="s">
        <v>147</v>
      </c>
      <c r="K250" s="183" t="s">
        <v>147</v>
      </c>
    </row>
    <row r="251" spans="2:11" ht="13.7" customHeight="1" x14ac:dyDescent="0.2">
      <c r="B251" s="50">
        <v>249</v>
      </c>
      <c r="C251" s="87" t="s">
        <v>608</v>
      </c>
      <c r="D251" s="87" t="s">
        <v>609</v>
      </c>
      <c r="E251" s="183" t="s">
        <v>147</v>
      </c>
      <c r="F251" s="183" t="s">
        <v>147</v>
      </c>
      <c r="G251" s="147">
        <v>13</v>
      </c>
      <c r="H251" s="183" t="s">
        <v>147</v>
      </c>
      <c r="I251" s="148">
        <v>5</v>
      </c>
      <c r="J251" s="183" t="s">
        <v>147</v>
      </c>
      <c r="K251" s="183" t="s">
        <v>147</v>
      </c>
    </row>
    <row r="252" spans="2:11" ht="13.7" customHeight="1" x14ac:dyDescent="0.2">
      <c r="B252" s="49">
        <v>250</v>
      </c>
      <c r="C252" s="87" t="s">
        <v>610</v>
      </c>
      <c r="D252" s="87" t="s">
        <v>611</v>
      </c>
      <c r="E252" s="183" t="s">
        <v>147</v>
      </c>
      <c r="F252" s="183" t="s">
        <v>147</v>
      </c>
      <c r="G252" s="147">
        <v>13</v>
      </c>
      <c r="H252" s="183" t="s">
        <v>147</v>
      </c>
      <c r="I252" s="148">
        <v>5</v>
      </c>
      <c r="J252" s="183" t="s">
        <v>147</v>
      </c>
      <c r="K252" s="183" t="s">
        <v>147</v>
      </c>
    </row>
    <row r="253" spans="2:11" ht="13.7" customHeight="1" x14ac:dyDescent="0.2">
      <c r="B253" s="49">
        <v>251</v>
      </c>
      <c r="C253" s="87" t="s">
        <v>612</v>
      </c>
      <c r="D253" s="87" t="s">
        <v>613</v>
      </c>
      <c r="E253" s="151">
        <v>11</v>
      </c>
      <c r="F253" s="148">
        <v>11</v>
      </c>
      <c r="G253" s="147">
        <v>11</v>
      </c>
      <c r="H253" s="183" t="s">
        <v>147</v>
      </c>
      <c r="I253" s="148">
        <v>3</v>
      </c>
      <c r="J253" s="152">
        <v>11</v>
      </c>
      <c r="K253" s="152">
        <v>11</v>
      </c>
    </row>
    <row r="254" spans="2:11" ht="13.7" customHeight="1" x14ac:dyDescent="0.2">
      <c r="C254" s="77"/>
      <c r="D254" s="77"/>
      <c r="E254" s="78"/>
      <c r="F254" s="78"/>
      <c r="G254" s="78"/>
      <c r="H254" s="78"/>
      <c r="I254" s="78"/>
      <c r="J254" s="78"/>
    </row>
    <row r="255" spans="2:11" ht="13.7" customHeight="1" x14ac:dyDescent="0.2">
      <c r="C255" s="77"/>
      <c r="D255" s="77"/>
      <c r="E255" s="78"/>
      <c r="F255" s="78"/>
      <c r="G255" s="78"/>
      <c r="H255" s="78"/>
      <c r="I255" s="78"/>
      <c r="J255" s="78"/>
    </row>
    <row r="256" spans="2:11" ht="13.7" customHeight="1" x14ac:dyDescent="0.2">
      <c r="C256" s="77"/>
      <c r="D256" s="77"/>
      <c r="E256" s="78"/>
      <c r="F256" s="78"/>
      <c r="G256" s="78"/>
      <c r="H256" s="78"/>
      <c r="I256" s="78"/>
      <c r="J256" s="78"/>
    </row>
    <row r="257" spans="3:10" ht="13.7" customHeight="1" x14ac:dyDescent="0.2">
      <c r="C257" s="77"/>
      <c r="D257" s="77"/>
      <c r="E257" s="78"/>
      <c r="F257" s="78"/>
      <c r="G257" s="78"/>
      <c r="H257" s="78"/>
      <c r="I257" s="78"/>
      <c r="J257" s="78"/>
    </row>
    <row r="258" spans="3:10" ht="13.7" customHeight="1" x14ac:dyDescent="0.2">
      <c r="C258" s="77"/>
      <c r="D258" s="77"/>
      <c r="E258" s="78"/>
      <c r="F258" s="78"/>
      <c r="G258" s="78"/>
      <c r="H258" s="78"/>
      <c r="I258" s="78"/>
      <c r="J258" s="78"/>
    </row>
    <row r="259" spans="3:10" ht="13.7" customHeight="1" x14ac:dyDescent="0.2">
      <c r="C259" s="77"/>
      <c r="D259" s="77"/>
      <c r="E259" s="78"/>
      <c r="F259" s="78"/>
      <c r="G259" s="78"/>
      <c r="H259" s="78"/>
      <c r="I259" s="78"/>
      <c r="J259" s="78"/>
    </row>
    <row r="260" spans="3:10" ht="13.7" customHeight="1" x14ac:dyDescent="0.2">
      <c r="C260" s="77"/>
      <c r="D260" s="77"/>
      <c r="E260" s="78"/>
      <c r="F260" s="78"/>
      <c r="G260" s="78"/>
      <c r="H260" s="78"/>
      <c r="I260" s="78"/>
      <c r="J260" s="78"/>
    </row>
    <row r="261" spans="3:10" ht="13.7" customHeight="1" x14ac:dyDescent="0.2">
      <c r="C261" s="77"/>
      <c r="D261" s="77"/>
      <c r="E261" s="78"/>
      <c r="F261" s="78"/>
      <c r="G261" s="78"/>
      <c r="H261" s="78"/>
      <c r="I261" s="78"/>
      <c r="J261" s="78"/>
    </row>
    <row r="262" spans="3:10" ht="13.7" customHeight="1" x14ac:dyDescent="0.2">
      <c r="C262" s="77"/>
      <c r="D262" s="77"/>
      <c r="E262" s="78"/>
      <c r="F262" s="78"/>
      <c r="G262" s="78"/>
      <c r="H262" s="78"/>
      <c r="I262" s="78"/>
      <c r="J262" s="78"/>
    </row>
    <row r="263" spans="3:10" ht="13.7" customHeight="1" x14ac:dyDescent="0.2">
      <c r="C263" s="77"/>
      <c r="D263" s="77"/>
      <c r="E263" s="78"/>
      <c r="F263" s="78"/>
      <c r="G263" s="78"/>
      <c r="H263" s="78"/>
      <c r="I263" s="78"/>
      <c r="J263" s="78"/>
    </row>
    <row r="264" spans="3:10" ht="13.7" customHeight="1" x14ac:dyDescent="0.2">
      <c r="C264" s="77"/>
      <c r="D264" s="77"/>
      <c r="E264" s="78"/>
      <c r="F264" s="78"/>
      <c r="G264" s="78"/>
      <c r="H264" s="78"/>
      <c r="I264" s="78"/>
      <c r="J264" s="78"/>
    </row>
    <row r="265" spans="3:10" ht="13.7" customHeight="1" x14ac:dyDescent="0.2">
      <c r="C265" s="77"/>
      <c r="D265" s="77"/>
      <c r="E265" s="78"/>
      <c r="F265" s="78"/>
      <c r="G265" s="78"/>
      <c r="H265" s="78"/>
      <c r="I265" s="78"/>
      <c r="J265" s="78"/>
    </row>
    <row r="266" spans="3:10" ht="13.7" customHeight="1" x14ac:dyDescent="0.2">
      <c r="C266" s="77"/>
      <c r="D266" s="77"/>
      <c r="E266" s="78"/>
      <c r="F266" s="78"/>
      <c r="G266" s="78"/>
      <c r="H266" s="78"/>
      <c r="I266" s="78"/>
      <c r="J266" s="78"/>
    </row>
    <row r="267" spans="3:10" ht="13.7" customHeight="1" x14ac:dyDescent="0.2">
      <c r="C267" s="77"/>
      <c r="D267" s="77"/>
      <c r="E267" s="78"/>
      <c r="F267" s="78"/>
      <c r="G267" s="78"/>
      <c r="H267" s="78"/>
      <c r="I267" s="78"/>
      <c r="J267" s="78"/>
    </row>
    <row r="268" spans="3:10" ht="13.7" customHeight="1" x14ac:dyDescent="0.2">
      <c r="C268" s="77"/>
      <c r="D268" s="77"/>
      <c r="E268" s="78"/>
      <c r="F268" s="78"/>
      <c r="G268" s="78"/>
      <c r="H268" s="78"/>
      <c r="I268" s="78"/>
      <c r="J268" s="78"/>
    </row>
    <row r="269" spans="3:10" ht="13.7" customHeight="1" x14ac:dyDescent="0.2">
      <c r="C269" s="77"/>
      <c r="D269" s="77"/>
      <c r="E269" s="78"/>
      <c r="F269" s="78"/>
      <c r="G269" s="78"/>
      <c r="H269" s="78"/>
      <c r="I269" s="78"/>
      <c r="J269" s="78"/>
    </row>
    <row r="270" spans="3:10" ht="13.7" customHeight="1" x14ac:dyDescent="0.2">
      <c r="C270" s="77"/>
      <c r="D270" s="77"/>
      <c r="E270" s="78"/>
      <c r="F270" s="78"/>
      <c r="G270" s="78"/>
      <c r="H270" s="78"/>
      <c r="I270" s="78"/>
      <c r="J270" s="78"/>
    </row>
    <row r="271" spans="3:10" ht="13.7" customHeight="1" x14ac:dyDescent="0.2">
      <c r="C271" s="77"/>
      <c r="D271" s="77"/>
      <c r="E271" s="78"/>
      <c r="F271" s="78"/>
      <c r="G271" s="78"/>
      <c r="H271" s="78"/>
      <c r="I271" s="78"/>
      <c r="J271" s="78"/>
    </row>
    <row r="272" spans="3:10" ht="13.7" customHeight="1" x14ac:dyDescent="0.2">
      <c r="C272" s="77"/>
      <c r="D272" s="77"/>
      <c r="E272" s="78"/>
      <c r="F272" s="78"/>
      <c r="G272" s="78"/>
      <c r="H272" s="78"/>
      <c r="I272" s="78"/>
      <c r="J272" s="78"/>
    </row>
    <row r="273" spans="3:10" ht="13.7" customHeight="1" x14ac:dyDescent="0.2">
      <c r="C273" s="77"/>
      <c r="D273" s="77"/>
      <c r="E273" s="78"/>
      <c r="F273" s="78"/>
      <c r="G273" s="78"/>
      <c r="H273" s="78"/>
      <c r="I273" s="78"/>
      <c r="J273" s="78"/>
    </row>
    <row r="274" spans="3:10" ht="13.7" customHeight="1" x14ac:dyDescent="0.2">
      <c r="C274" s="77"/>
      <c r="D274" s="77"/>
      <c r="E274" s="78"/>
      <c r="F274" s="78"/>
      <c r="G274" s="78"/>
      <c r="H274" s="78"/>
      <c r="I274" s="78"/>
      <c r="J274" s="78"/>
    </row>
    <row r="275" spans="3:10" ht="13.7" customHeight="1" x14ac:dyDescent="0.2">
      <c r="C275" s="77"/>
      <c r="D275" s="77"/>
      <c r="E275" s="78"/>
      <c r="F275" s="78"/>
      <c r="G275" s="78"/>
      <c r="H275" s="78"/>
      <c r="I275" s="78"/>
      <c r="J275" s="78"/>
    </row>
    <row r="276" spans="3:10" ht="13.7" customHeight="1" x14ac:dyDescent="0.2">
      <c r="C276" s="77"/>
      <c r="D276" s="77"/>
      <c r="E276" s="78"/>
      <c r="F276" s="78"/>
      <c r="G276" s="78"/>
      <c r="H276" s="78"/>
      <c r="I276" s="78"/>
      <c r="J276" s="78"/>
    </row>
    <row r="277" spans="3:10" ht="13.7" customHeight="1" x14ac:dyDescent="0.2">
      <c r="C277" s="77"/>
      <c r="D277" s="77"/>
      <c r="E277" s="78"/>
      <c r="F277" s="78"/>
      <c r="G277" s="78"/>
      <c r="H277" s="78"/>
      <c r="I277" s="78"/>
      <c r="J277" s="78"/>
    </row>
    <row r="278" spans="3:10" ht="13.7" customHeight="1" x14ac:dyDescent="0.2">
      <c r="C278" s="77"/>
      <c r="D278" s="77"/>
      <c r="E278" s="78"/>
      <c r="F278" s="78"/>
      <c r="G278" s="78"/>
      <c r="H278" s="78"/>
      <c r="I278" s="78"/>
      <c r="J278" s="78"/>
    </row>
    <row r="279" spans="3:10" ht="13.7" customHeight="1" x14ac:dyDescent="0.2">
      <c r="C279" s="77"/>
      <c r="D279" s="77"/>
      <c r="E279" s="78"/>
      <c r="F279" s="78"/>
      <c r="G279" s="78"/>
      <c r="H279" s="78"/>
      <c r="I279" s="78"/>
      <c r="J279" s="78"/>
    </row>
    <row r="280" spans="3:10" ht="13.7" customHeight="1" x14ac:dyDescent="0.2">
      <c r="C280" s="77"/>
      <c r="D280" s="77"/>
      <c r="E280" s="78"/>
      <c r="F280" s="78"/>
      <c r="G280" s="78"/>
      <c r="H280" s="78"/>
      <c r="I280" s="78"/>
      <c r="J280" s="78"/>
    </row>
    <row r="281" spans="3:10" ht="13.7" customHeight="1" x14ac:dyDescent="0.2">
      <c r="C281" s="77"/>
      <c r="D281" s="77"/>
      <c r="E281" s="78"/>
      <c r="F281" s="78"/>
      <c r="G281" s="78"/>
      <c r="H281" s="78"/>
      <c r="I281" s="78"/>
      <c r="J281" s="78"/>
    </row>
    <row r="282" spans="3:10" ht="13.7" customHeight="1" x14ac:dyDescent="0.2">
      <c r="C282" s="77"/>
      <c r="D282" s="77"/>
      <c r="E282" s="78"/>
      <c r="F282" s="78"/>
      <c r="G282" s="78"/>
      <c r="H282" s="78"/>
      <c r="I282" s="78"/>
      <c r="J282" s="78"/>
    </row>
    <row r="283" spans="3:10" ht="13.7" customHeight="1" x14ac:dyDescent="0.2">
      <c r="C283" s="77"/>
      <c r="D283" s="77"/>
      <c r="E283" s="78"/>
      <c r="F283" s="78"/>
      <c r="G283" s="78"/>
      <c r="H283" s="78"/>
      <c r="I283" s="78"/>
      <c r="J283" s="78"/>
    </row>
    <row r="284" spans="3:10" ht="13.7" customHeight="1" x14ac:dyDescent="0.2">
      <c r="C284" s="77"/>
      <c r="D284" s="77"/>
      <c r="E284" s="78"/>
      <c r="F284" s="78"/>
      <c r="G284" s="78"/>
      <c r="H284" s="78"/>
      <c r="I284" s="78"/>
      <c r="J284" s="78"/>
    </row>
    <row r="285" spans="3:10" ht="13.7" customHeight="1" x14ac:dyDescent="0.2">
      <c r="C285" s="77"/>
      <c r="D285" s="77"/>
      <c r="E285" s="78"/>
      <c r="F285" s="78"/>
      <c r="G285" s="78"/>
      <c r="H285" s="78"/>
      <c r="I285" s="78"/>
      <c r="J285" s="78"/>
    </row>
    <row r="286" spans="3:10" ht="13.7" customHeight="1" x14ac:dyDescent="0.2">
      <c r="C286" s="77"/>
      <c r="D286" s="77"/>
      <c r="E286" s="78"/>
      <c r="F286" s="78"/>
      <c r="G286" s="78"/>
      <c r="H286" s="78"/>
      <c r="I286" s="78"/>
      <c r="J286" s="78"/>
    </row>
    <row r="287" spans="3:10" ht="13.7" customHeight="1" x14ac:dyDescent="0.2">
      <c r="C287" s="77"/>
      <c r="D287" s="77"/>
      <c r="E287" s="78"/>
      <c r="F287" s="78"/>
      <c r="G287" s="78"/>
      <c r="H287" s="78"/>
      <c r="I287" s="78"/>
      <c r="J287" s="78"/>
    </row>
    <row r="288" spans="3:10" ht="13.7" customHeight="1" x14ac:dyDescent="0.2">
      <c r="C288" s="77"/>
      <c r="D288" s="77"/>
      <c r="E288" s="78"/>
      <c r="F288" s="78"/>
      <c r="G288" s="78"/>
      <c r="H288" s="78"/>
      <c r="I288" s="78"/>
      <c r="J288" s="78"/>
    </row>
    <row r="289" spans="3:10" ht="13.7" customHeight="1" x14ac:dyDescent="0.2">
      <c r="C289" s="77"/>
      <c r="D289" s="77"/>
      <c r="E289" s="78"/>
      <c r="F289" s="78"/>
      <c r="G289" s="78"/>
      <c r="H289" s="78"/>
      <c r="I289" s="78"/>
      <c r="J289" s="78"/>
    </row>
    <row r="290" spans="3:10" ht="13.7" customHeight="1" x14ac:dyDescent="0.2">
      <c r="C290" s="77"/>
      <c r="D290" s="77"/>
      <c r="E290" s="78"/>
      <c r="F290" s="78"/>
      <c r="G290" s="78"/>
      <c r="H290" s="78"/>
      <c r="I290" s="78"/>
      <c r="J290" s="78"/>
    </row>
    <row r="291" spans="3:10" ht="13.7" customHeight="1" x14ac:dyDescent="0.2">
      <c r="C291" s="77"/>
      <c r="D291" s="77"/>
      <c r="E291" s="78"/>
      <c r="F291" s="78"/>
      <c r="G291" s="78"/>
      <c r="H291" s="78"/>
      <c r="I291" s="78"/>
      <c r="J291" s="78"/>
    </row>
    <row r="292" spans="3:10" ht="13.7" customHeight="1" x14ac:dyDescent="0.2">
      <c r="C292" s="77"/>
      <c r="D292" s="77"/>
      <c r="E292" s="78"/>
      <c r="F292" s="78"/>
      <c r="G292" s="78"/>
      <c r="H292" s="78"/>
      <c r="I292" s="78"/>
      <c r="J292" s="78"/>
    </row>
    <row r="293" spans="3:10" ht="13.7" customHeight="1" x14ac:dyDescent="0.2">
      <c r="C293" s="77"/>
      <c r="D293" s="77"/>
      <c r="E293" s="78"/>
      <c r="F293" s="78"/>
      <c r="G293" s="78"/>
      <c r="H293" s="78"/>
      <c r="I293" s="78"/>
      <c r="J293" s="78"/>
    </row>
    <row r="294" spans="3:10" ht="13.7" customHeight="1" x14ac:dyDescent="0.2">
      <c r="C294" s="77"/>
      <c r="D294" s="77"/>
      <c r="E294" s="78"/>
      <c r="F294" s="78"/>
      <c r="G294" s="78"/>
      <c r="H294" s="78"/>
      <c r="I294" s="78"/>
      <c r="J294" s="78"/>
    </row>
    <row r="295" spans="3:10" ht="13.7" customHeight="1" x14ac:dyDescent="0.2">
      <c r="C295" s="77"/>
      <c r="D295" s="77"/>
      <c r="E295" s="78"/>
      <c r="F295" s="78"/>
      <c r="G295" s="78"/>
      <c r="H295" s="78"/>
      <c r="I295" s="78"/>
      <c r="J295" s="78"/>
    </row>
    <row r="296" spans="3:10" ht="13.7" customHeight="1" x14ac:dyDescent="0.2">
      <c r="C296" s="77"/>
      <c r="D296" s="77"/>
      <c r="E296" s="78"/>
      <c r="F296" s="78"/>
      <c r="G296" s="78"/>
      <c r="H296" s="78"/>
      <c r="I296" s="78"/>
      <c r="J296" s="78"/>
    </row>
    <row r="297" spans="3:10" ht="13.7" customHeight="1" x14ac:dyDescent="0.2">
      <c r="C297" s="77"/>
      <c r="D297" s="77"/>
      <c r="E297" s="78"/>
      <c r="F297" s="78"/>
      <c r="G297" s="78"/>
      <c r="H297" s="78"/>
      <c r="I297" s="78"/>
      <c r="J297" s="78"/>
    </row>
    <row r="298" spans="3:10" ht="13.7" customHeight="1" x14ac:dyDescent="0.2">
      <c r="C298" s="77"/>
      <c r="D298" s="77"/>
      <c r="E298" s="78"/>
      <c r="F298" s="78"/>
      <c r="G298" s="78"/>
      <c r="H298" s="78"/>
      <c r="I298" s="78"/>
      <c r="J298" s="78"/>
    </row>
    <row r="299" spans="3:10" ht="13.7" customHeight="1" x14ac:dyDescent="0.2">
      <c r="C299" s="77"/>
      <c r="D299" s="77"/>
      <c r="E299" s="78"/>
      <c r="F299" s="78"/>
      <c r="G299" s="78"/>
      <c r="H299" s="78"/>
      <c r="I299" s="78"/>
      <c r="J299" s="78"/>
    </row>
    <row r="300" spans="3:10" ht="13.7" customHeight="1" x14ac:dyDescent="0.2">
      <c r="C300" s="77"/>
      <c r="D300" s="77"/>
      <c r="E300" s="78"/>
      <c r="F300" s="78"/>
      <c r="G300" s="78"/>
      <c r="H300" s="78"/>
      <c r="I300" s="78"/>
      <c r="J300" s="78"/>
    </row>
    <row r="301" spans="3:10" ht="13.7" customHeight="1" x14ac:dyDescent="0.2">
      <c r="C301" s="77"/>
      <c r="D301" s="77"/>
      <c r="E301" s="78"/>
      <c r="F301" s="78"/>
      <c r="G301" s="78"/>
      <c r="H301" s="78"/>
      <c r="I301" s="78"/>
      <c r="J301" s="78"/>
    </row>
    <row r="302" spans="3:10" ht="13.7" customHeight="1" x14ac:dyDescent="0.2">
      <c r="C302" s="77"/>
      <c r="D302" s="77"/>
      <c r="E302" s="78"/>
      <c r="F302" s="78"/>
      <c r="G302" s="78"/>
      <c r="H302" s="78"/>
      <c r="I302" s="78"/>
      <c r="J302" s="78"/>
    </row>
    <row r="303" spans="3:10" ht="13.7" customHeight="1" x14ac:dyDescent="0.2">
      <c r="C303" s="77"/>
      <c r="D303" s="77"/>
      <c r="E303" s="78"/>
      <c r="F303" s="78"/>
      <c r="G303" s="78"/>
      <c r="H303" s="78"/>
      <c r="I303" s="78"/>
      <c r="J303" s="78"/>
    </row>
    <row r="304" spans="3:10" ht="13.7" customHeight="1" x14ac:dyDescent="0.2">
      <c r="C304" s="77"/>
      <c r="D304" s="77"/>
      <c r="E304" s="78"/>
      <c r="F304" s="78"/>
      <c r="G304" s="78"/>
      <c r="H304" s="78"/>
      <c r="I304" s="78"/>
      <c r="J304" s="78"/>
    </row>
    <row r="305" spans="3:10" ht="13.7" customHeight="1" x14ac:dyDescent="0.2">
      <c r="C305" s="77"/>
      <c r="D305" s="77"/>
      <c r="E305" s="78"/>
      <c r="F305" s="78"/>
      <c r="G305" s="78"/>
      <c r="H305" s="78"/>
      <c r="I305" s="78"/>
      <c r="J305" s="78"/>
    </row>
    <row r="306" spans="3:10" ht="13.7" customHeight="1" x14ac:dyDescent="0.2">
      <c r="C306" s="77"/>
      <c r="D306" s="77"/>
      <c r="E306" s="78"/>
      <c r="F306" s="78"/>
      <c r="G306" s="78"/>
      <c r="H306" s="78"/>
      <c r="I306" s="78"/>
      <c r="J306" s="78"/>
    </row>
    <row r="307" spans="3:10" ht="13.7" customHeight="1" x14ac:dyDescent="0.2">
      <c r="C307" s="77"/>
      <c r="D307" s="77"/>
      <c r="E307" s="78"/>
      <c r="F307" s="78"/>
      <c r="G307" s="78"/>
      <c r="H307" s="78"/>
      <c r="I307" s="78"/>
      <c r="J307" s="78"/>
    </row>
    <row r="308" spans="3:10" ht="13.7" customHeight="1" x14ac:dyDescent="0.2">
      <c r="C308" s="77"/>
      <c r="D308" s="77"/>
      <c r="E308" s="78"/>
      <c r="F308" s="78"/>
      <c r="G308" s="78"/>
      <c r="H308" s="78"/>
      <c r="I308" s="78"/>
      <c r="J308" s="78"/>
    </row>
    <row r="309" spans="3:10" ht="13.7" customHeight="1" x14ac:dyDescent="0.2">
      <c r="C309" s="77"/>
      <c r="D309" s="77"/>
      <c r="E309" s="78"/>
      <c r="F309" s="78"/>
      <c r="G309" s="78"/>
      <c r="H309" s="78"/>
      <c r="I309" s="78"/>
      <c r="J309" s="78"/>
    </row>
    <row r="310" spans="3:10" ht="13.7" customHeight="1" x14ac:dyDescent="0.2">
      <c r="C310" s="77"/>
      <c r="D310" s="77"/>
      <c r="E310" s="78"/>
      <c r="F310" s="78"/>
      <c r="G310" s="78"/>
      <c r="H310" s="78"/>
      <c r="I310" s="78"/>
      <c r="J310" s="78"/>
    </row>
    <row r="311" spans="3:10" ht="13.7" customHeight="1" x14ac:dyDescent="0.2">
      <c r="C311" s="77"/>
      <c r="D311" s="77"/>
      <c r="E311" s="78"/>
      <c r="F311" s="78"/>
      <c r="G311" s="78"/>
      <c r="H311" s="78"/>
      <c r="I311" s="78"/>
      <c r="J311" s="78"/>
    </row>
    <row r="312" spans="3:10" ht="13.7" customHeight="1" x14ac:dyDescent="0.2">
      <c r="C312" s="77"/>
      <c r="D312" s="77"/>
      <c r="E312" s="78"/>
      <c r="F312" s="78"/>
      <c r="G312" s="78"/>
      <c r="H312" s="78"/>
      <c r="I312" s="78"/>
      <c r="J312" s="78"/>
    </row>
    <row r="313" spans="3:10" ht="13.7" customHeight="1" x14ac:dyDescent="0.2">
      <c r="C313" s="77"/>
      <c r="D313" s="77"/>
      <c r="E313" s="78"/>
      <c r="F313" s="78"/>
      <c r="G313" s="78"/>
      <c r="H313" s="78"/>
      <c r="I313" s="78"/>
      <c r="J313" s="78"/>
    </row>
    <row r="314" spans="3:10" ht="13.7" customHeight="1" x14ac:dyDescent="0.2">
      <c r="C314" s="77"/>
      <c r="D314" s="77"/>
      <c r="E314" s="78"/>
      <c r="F314" s="78"/>
      <c r="G314" s="78"/>
      <c r="H314" s="78"/>
      <c r="I314" s="78"/>
      <c r="J314" s="78"/>
    </row>
    <row r="315" spans="3:10" ht="13.7" customHeight="1" x14ac:dyDescent="0.2">
      <c r="C315" s="77"/>
      <c r="D315" s="77"/>
      <c r="E315" s="78"/>
      <c r="F315" s="78"/>
      <c r="G315" s="78"/>
      <c r="H315" s="78"/>
      <c r="I315" s="78"/>
      <c r="J315" s="78"/>
    </row>
    <row r="316" spans="3:10" ht="13.7" customHeight="1" x14ac:dyDescent="0.2">
      <c r="C316" s="77"/>
      <c r="D316" s="77"/>
      <c r="E316" s="78"/>
      <c r="F316" s="78"/>
      <c r="G316" s="78"/>
      <c r="H316" s="78"/>
      <c r="I316" s="78"/>
      <c r="J316" s="78"/>
    </row>
    <row r="317" spans="3:10" ht="13.7" customHeight="1" x14ac:dyDescent="0.2">
      <c r="C317" s="77"/>
      <c r="D317" s="77"/>
      <c r="E317" s="78"/>
      <c r="F317" s="78"/>
      <c r="G317" s="78"/>
      <c r="H317" s="78"/>
      <c r="I317" s="78"/>
      <c r="J317" s="78"/>
    </row>
    <row r="318" spans="3:10" ht="13.7" customHeight="1" x14ac:dyDescent="0.2">
      <c r="C318" s="77"/>
      <c r="D318" s="77"/>
      <c r="E318" s="78"/>
      <c r="F318" s="78"/>
      <c r="G318" s="78"/>
      <c r="H318" s="78"/>
      <c r="I318" s="78"/>
      <c r="J318" s="78"/>
    </row>
    <row r="319" spans="3:10" ht="13.7" customHeight="1" x14ac:dyDescent="0.2">
      <c r="C319" s="77"/>
      <c r="D319" s="77"/>
      <c r="E319" s="78"/>
      <c r="F319" s="78"/>
      <c r="G319" s="78"/>
      <c r="H319" s="78"/>
      <c r="I319" s="78"/>
      <c r="J319" s="78"/>
    </row>
    <row r="320" spans="3:10" ht="13.7" customHeight="1" x14ac:dyDescent="0.2">
      <c r="C320" s="77"/>
      <c r="D320" s="77"/>
      <c r="E320" s="78"/>
      <c r="F320" s="78"/>
      <c r="G320" s="78"/>
      <c r="H320" s="78"/>
      <c r="I320" s="78"/>
      <c r="J320" s="78"/>
    </row>
    <row r="321" spans="3:10" ht="13.7" customHeight="1" x14ac:dyDescent="0.2">
      <c r="C321" s="77"/>
      <c r="D321" s="77"/>
      <c r="E321" s="78"/>
      <c r="F321" s="78"/>
      <c r="G321" s="78"/>
      <c r="H321" s="78"/>
      <c r="I321" s="78"/>
      <c r="J321" s="78"/>
    </row>
    <row r="322" spans="3:10" ht="13.7" customHeight="1" x14ac:dyDescent="0.2">
      <c r="C322" s="77"/>
      <c r="D322" s="77"/>
      <c r="E322" s="78"/>
      <c r="F322" s="78"/>
      <c r="G322" s="78"/>
      <c r="H322" s="78"/>
      <c r="I322" s="78"/>
      <c r="J322" s="78"/>
    </row>
    <row r="323" spans="3:10" ht="13.7" customHeight="1" x14ac:dyDescent="0.2">
      <c r="C323" s="77"/>
      <c r="D323" s="77"/>
      <c r="E323" s="78"/>
      <c r="F323" s="78"/>
      <c r="G323" s="78"/>
      <c r="H323" s="78"/>
      <c r="I323" s="78"/>
      <c r="J323" s="78"/>
    </row>
    <row r="324" spans="3:10" ht="13.7" customHeight="1" x14ac:dyDescent="0.2">
      <c r="C324" s="77"/>
      <c r="D324" s="77"/>
      <c r="E324" s="78"/>
      <c r="F324" s="78"/>
      <c r="G324" s="78"/>
      <c r="H324" s="78"/>
      <c r="I324" s="78"/>
      <c r="J324" s="78"/>
    </row>
    <row r="325" spans="3:10" ht="13.7" customHeight="1" x14ac:dyDescent="0.2">
      <c r="C325" s="77"/>
      <c r="D325" s="77"/>
      <c r="E325" s="78"/>
      <c r="F325" s="78"/>
      <c r="G325" s="78"/>
      <c r="H325" s="78"/>
      <c r="I325" s="78"/>
      <c r="J325" s="78"/>
    </row>
    <row r="326" spans="3:10" ht="13.7" customHeight="1" x14ac:dyDescent="0.2">
      <c r="C326" s="77"/>
      <c r="D326" s="77"/>
      <c r="E326" s="78"/>
      <c r="F326" s="78"/>
      <c r="G326" s="78"/>
      <c r="H326" s="78"/>
      <c r="I326" s="78"/>
      <c r="J326" s="78"/>
    </row>
    <row r="327" spans="3:10" ht="13.7" customHeight="1" x14ac:dyDescent="0.2">
      <c r="C327" s="77"/>
      <c r="D327" s="77"/>
      <c r="E327" s="78"/>
      <c r="F327" s="78"/>
      <c r="G327" s="78"/>
      <c r="H327" s="78"/>
      <c r="I327" s="78"/>
      <c r="J327" s="78"/>
    </row>
    <row r="328" spans="3:10" ht="13.7" customHeight="1" x14ac:dyDescent="0.2">
      <c r="C328" s="77"/>
      <c r="D328" s="77"/>
      <c r="E328" s="78"/>
      <c r="F328" s="78"/>
      <c r="G328" s="78"/>
      <c r="H328" s="78"/>
      <c r="I328" s="78"/>
      <c r="J328" s="78"/>
    </row>
    <row r="329" spans="3:10" ht="13.7" customHeight="1" x14ac:dyDescent="0.2">
      <c r="C329" s="77"/>
      <c r="D329" s="77"/>
      <c r="E329" s="78"/>
      <c r="F329" s="78"/>
      <c r="G329" s="78"/>
      <c r="H329" s="78"/>
      <c r="I329" s="78"/>
      <c r="J329" s="78"/>
    </row>
    <row r="330" spans="3:10" ht="13.7" customHeight="1" x14ac:dyDescent="0.2">
      <c r="C330" s="77"/>
      <c r="D330" s="77"/>
      <c r="E330" s="78"/>
      <c r="F330" s="78"/>
      <c r="G330" s="78"/>
      <c r="H330" s="78"/>
      <c r="I330" s="78"/>
      <c r="J330" s="78"/>
    </row>
    <row r="331" spans="3:10" ht="13.7" customHeight="1" x14ac:dyDescent="0.2">
      <c r="C331" s="77"/>
      <c r="D331" s="77"/>
      <c r="E331" s="78"/>
      <c r="F331" s="78"/>
      <c r="G331" s="78"/>
      <c r="H331" s="78"/>
      <c r="I331" s="78"/>
      <c r="J331" s="78"/>
    </row>
    <row r="332" spans="3:10" ht="13.7" customHeight="1" x14ac:dyDescent="0.2">
      <c r="C332" s="77"/>
      <c r="D332" s="77"/>
      <c r="E332" s="78"/>
      <c r="F332" s="78"/>
      <c r="G332" s="78"/>
      <c r="H332" s="78"/>
      <c r="I332" s="78"/>
      <c r="J332" s="78"/>
    </row>
    <row r="333" spans="3:10" ht="13.7" customHeight="1" x14ac:dyDescent="0.2">
      <c r="C333" s="77"/>
      <c r="D333" s="77"/>
      <c r="E333" s="78"/>
      <c r="F333" s="78"/>
      <c r="G333" s="78"/>
      <c r="H333" s="78"/>
      <c r="I333" s="78"/>
      <c r="J333" s="78"/>
    </row>
    <row r="334" spans="3:10" ht="13.7" customHeight="1" x14ac:dyDescent="0.2">
      <c r="C334" s="77"/>
      <c r="D334" s="77"/>
      <c r="E334" s="78"/>
      <c r="F334" s="78"/>
      <c r="G334" s="78"/>
      <c r="H334" s="78"/>
      <c r="I334" s="78"/>
      <c r="J334" s="78"/>
    </row>
    <row r="335" spans="3:10" ht="13.7" customHeight="1" x14ac:dyDescent="0.2">
      <c r="C335" s="77"/>
      <c r="D335" s="77"/>
      <c r="E335" s="78"/>
      <c r="F335" s="78"/>
      <c r="G335" s="78"/>
      <c r="H335" s="78"/>
      <c r="I335" s="78"/>
      <c r="J335" s="78"/>
    </row>
    <row r="336" spans="3:10" ht="13.7" customHeight="1" x14ac:dyDescent="0.2">
      <c r="C336" s="77"/>
      <c r="D336" s="77"/>
      <c r="E336" s="78"/>
      <c r="F336" s="78"/>
      <c r="G336" s="78"/>
      <c r="H336" s="78"/>
      <c r="I336" s="78"/>
      <c r="J336" s="78"/>
    </row>
    <row r="337" spans="3:10" ht="13.7" customHeight="1" x14ac:dyDescent="0.2">
      <c r="C337" s="77"/>
      <c r="D337" s="77"/>
      <c r="E337" s="78"/>
      <c r="F337" s="78"/>
      <c r="G337" s="78"/>
      <c r="H337" s="78"/>
      <c r="I337" s="78"/>
      <c r="J337" s="78"/>
    </row>
    <row r="338" spans="3:10" ht="13.7" customHeight="1" x14ac:dyDescent="0.2">
      <c r="C338" s="77"/>
      <c r="D338" s="77"/>
      <c r="E338" s="78"/>
      <c r="F338" s="78"/>
      <c r="G338" s="78"/>
      <c r="H338" s="78"/>
      <c r="I338" s="78"/>
      <c r="J338" s="78"/>
    </row>
    <row r="339" spans="3:10" ht="13.7" customHeight="1" x14ac:dyDescent="0.2">
      <c r="C339" s="77"/>
      <c r="D339" s="77"/>
      <c r="E339" s="78"/>
      <c r="F339" s="78"/>
      <c r="G339" s="78"/>
      <c r="H339" s="78"/>
      <c r="I339" s="78"/>
      <c r="J339" s="78"/>
    </row>
    <row r="340" spans="3:10" ht="13.7" customHeight="1" x14ac:dyDescent="0.2">
      <c r="C340" s="77"/>
      <c r="D340" s="77"/>
      <c r="E340" s="78"/>
      <c r="F340" s="78"/>
      <c r="G340" s="78"/>
      <c r="H340" s="78"/>
      <c r="I340" s="78"/>
      <c r="J340" s="78"/>
    </row>
    <row r="341" spans="3:10" ht="13.7" customHeight="1" x14ac:dyDescent="0.2">
      <c r="C341" s="77"/>
      <c r="D341" s="77"/>
      <c r="E341" s="78"/>
      <c r="F341" s="78"/>
      <c r="G341" s="78"/>
      <c r="H341" s="78"/>
      <c r="I341" s="78"/>
      <c r="J341" s="78"/>
    </row>
    <row r="342" spans="3:10" ht="13.7" customHeight="1" x14ac:dyDescent="0.2">
      <c r="C342" s="77"/>
      <c r="D342" s="77"/>
      <c r="E342" s="78"/>
      <c r="F342" s="78"/>
      <c r="G342" s="78"/>
      <c r="H342" s="78"/>
      <c r="I342" s="78"/>
      <c r="J342" s="78"/>
    </row>
    <row r="343" spans="3:10" ht="13.7" customHeight="1" x14ac:dyDescent="0.2">
      <c r="C343" s="77"/>
      <c r="D343" s="77"/>
      <c r="E343" s="78"/>
      <c r="F343" s="78"/>
      <c r="G343" s="78"/>
      <c r="H343" s="78"/>
      <c r="I343" s="78"/>
      <c r="J343" s="78"/>
    </row>
    <row r="344" spans="3:10" ht="13.7" customHeight="1" x14ac:dyDescent="0.2">
      <c r="C344" s="77"/>
      <c r="D344" s="77"/>
      <c r="E344" s="78"/>
      <c r="F344" s="78"/>
      <c r="G344" s="78"/>
      <c r="H344" s="78"/>
      <c r="I344" s="78"/>
      <c r="J344" s="78"/>
    </row>
    <row r="345" spans="3:10" ht="13.7" customHeight="1" x14ac:dyDescent="0.2">
      <c r="C345" s="77"/>
      <c r="D345" s="77"/>
      <c r="E345" s="78"/>
      <c r="F345" s="78"/>
      <c r="G345" s="78"/>
      <c r="H345" s="78"/>
      <c r="I345" s="78"/>
      <c r="J345" s="78"/>
    </row>
    <row r="346" spans="3:10" ht="13.7" customHeight="1" x14ac:dyDescent="0.2">
      <c r="C346" s="77"/>
      <c r="D346" s="77"/>
      <c r="E346" s="78"/>
      <c r="F346" s="78"/>
      <c r="G346" s="78"/>
      <c r="H346" s="78"/>
      <c r="I346" s="78"/>
      <c r="J346" s="78"/>
    </row>
    <row r="347" spans="3:10" ht="13.7" customHeight="1" x14ac:dyDescent="0.2">
      <c r="C347" s="77"/>
      <c r="D347" s="77"/>
      <c r="E347" s="78"/>
      <c r="F347" s="78"/>
      <c r="G347" s="78"/>
      <c r="H347" s="78"/>
      <c r="I347" s="78"/>
      <c r="J347" s="78"/>
    </row>
    <row r="348" spans="3:10" ht="13.7" customHeight="1" x14ac:dyDescent="0.2">
      <c r="C348" s="77"/>
      <c r="D348" s="77"/>
      <c r="E348" s="78"/>
      <c r="F348" s="78"/>
      <c r="G348" s="78"/>
      <c r="H348" s="78"/>
      <c r="I348" s="78"/>
      <c r="J348" s="78"/>
    </row>
    <row r="349" spans="3:10" ht="13.7" customHeight="1" x14ac:dyDescent="0.2">
      <c r="C349" s="77"/>
      <c r="D349" s="77"/>
      <c r="E349" s="78"/>
      <c r="F349" s="78"/>
      <c r="G349" s="78"/>
      <c r="H349" s="78"/>
      <c r="I349" s="78"/>
      <c r="J349" s="78"/>
    </row>
    <row r="350" spans="3:10" ht="13.7" customHeight="1" x14ac:dyDescent="0.2">
      <c r="C350" s="77"/>
      <c r="D350" s="77"/>
      <c r="E350" s="78"/>
      <c r="F350" s="78"/>
      <c r="G350" s="78"/>
      <c r="H350" s="78"/>
      <c r="I350" s="78"/>
      <c r="J350" s="78"/>
    </row>
    <row r="351" spans="3:10" ht="13.7" customHeight="1" x14ac:dyDescent="0.2">
      <c r="C351" s="77"/>
      <c r="D351" s="77"/>
      <c r="E351" s="78"/>
      <c r="F351" s="78"/>
      <c r="G351" s="78"/>
      <c r="H351" s="78"/>
      <c r="I351" s="78"/>
      <c r="J351" s="78"/>
    </row>
    <row r="352" spans="3:10" ht="13.7" customHeight="1" x14ac:dyDescent="0.2">
      <c r="C352" s="77"/>
      <c r="D352" s="77"/>
      <c r="E352" s="78"/>
      <c r="F352" s="78"/>
      <c r="G352" s="78"/>
      <c r="H352" s="78"/>
      <c r="I352" s="78"/>
      <c r="J352" s="78"/>
    </row>
    <row r="353" spans="3:10" ht="13.7" customHeight="1" x14ac:dyDescent="0.2">
      <c r="C353" s="77"/>
      <c r="D353" s="77"/>
      <c r="E353" s="78"/>
      <c r="F353" s="78"/>
      <c r="G353" s="78"/>
      <c r="H353" s="78"/>
      <c r="I353" s="78"/>
      <c r="J353" s="78"/>
    </row>
    <row r="354" spans="3:10" ht="13.7" customHeight="1" x14ac:dyDescent="0.2">
      <c r="C354" s="77"/>
      <c r="D354" s="77"/>
      <c r="E354" s="78"/>
      <c r="F354" s="78"/>
      <c r="G354" s="78"/>
      <c r="H354" s="78"/>
      <c r="I354" s="78"/>
      <c r="J354" s="78"/>
    </row>
    <row r="355" spans="3:10" ht="13.7" customHeight="1" x14ac:dyDescent="0.2">
      <c r="C355" s="77"/>
      <c r="D355" s="77"/>
      <c r="E355" s="78"/>
      <c r="F355" s="78"/>
      <c r="G355" s="78"/>
      <c r="H355" s="78"/>
      <c r="I355" s="78"/>
      <c r="J355" s="78"/>
    </row>
    <row r="356" spans="3:10" ht="13.7" customHeight="1" x14ac:dyDescent="0.2">
      <c r="C356" s="77"/>
      <c r="D356" s="77"/>
      <c r="E356" s="78"/>
      <c r="F356" s="78"/>
      <c r="G356" s="78"/>
      <c r="H356" s="78"/>
      <c r="I356" s="78"/>
      <c r="J356" s="78"/>
    </row>
    <row r="357" spans="3:10" ht="13.7" customHeight="1" x14ac:dyDescent="0.2">
      <c r="C357" s="77"/>
      <c r="D357" s="77"/>
      <c r="E357" s="78"/>
      <c r="F357" s="78"/>
      <c r="G357" s="78"/>
      <c r="H357" s="78"/>
      <c r="I357" s="78"/>
      <c r="J357" s="78"/>
    </row>
    <row r="358" spans="3:10" ht="13.7" customHeight="1" x14ac:dyDescent="0.2">
      <c r="C358" s="77"/>
      <c r="D358" s="77"/>
      <c r="E358" s="78"/>
      <c r="F358" s="78"/>
      <c r="G358" s="78"/>
      <c r="H358" s="78"/>
      <c r="I358" s="78"/>
      <c r="J358" s="78"/>
    </row>
    <row r="359" spans="3:10" ht="13.7" customHeight="1" x14ac:dyDescent="0.2">
      <c r="C359" s="77"/>
      <c r="D359" s="77"/>
      <c r="E359" s="78"/>
      <c r="F359" s="78"/>
      <c r="G359" s="78"/>
      <c r="H359" s="78"/>
      <c r="I359" s="78"/>
      <c r="J359" s="78"/>
    </row>
    <row r="360" spans="3:10" ht="13.7" customHeight="1" x14ac:dyDescent="0.2">
      <c r="C360" s="77"/>
      <c r="D360" s="77"/>
      <c r="E360" s="78"/>
      <c r="F360" s="78"/>
      <c r="G360" s="78"/>
      <c r="H360" s="78"/>
      <c r="I360" s="78"/>
      <c r="J360" s="78"/>
    </row>
    <row r="361" spans="3:10" ht="13.7" customHeight="1" x14ac:dyDescent="0.2">
      <c r="C361" s="77"/>
      <c r="D361" s="77"/>
      <c r="E361" s="78"/>
      <c r="F361" s="78"/>
      <c r="G361" s="78"/>
      <c r="H361" s="78"/>
      <c r="I361" s="78"/>
      <c r="J361" s="78"/>
    </row>
    <row r="362" spans="3:10" ht="13.7" customHeight="1" x14ac:dyDescent="0.2">
      <c r="C362" s="77"/>
      <c r="D362" s="77"/>
      <c r="E362" s="78"/>
      <c r="F362" s="78"/>
      <c r="G362" s="78"/>
      <c r="H362" s="78"/>
      <c r="I362" s="78"/>
      <c r="J362" s="78"/>
    </row>
    <row r="363" spans="3:10" ht="13.7" customHeight="1" x14ac:dyDescent="0.2">
      <c r="C363" s="77"/>
      <c r="D363" s="77"/>
      <c r="E363" s="78"/>
      <c r="F363" s="78"/>
      <c r="G363" s="78"/>
      <c r="H363" s="78"/>
      <c r="I363" s="78"/>
      <c r="J363" s="78"/>
    </row>
    <row r="364" spans="3:10" ht="13.7" customHeight="1" x14ac:dyDescent="0.2">
      <c r="C364" s="77"/>
      <c r="D364" s="77"/>
      <c r="E364" s="78"/>
      <c r="F364" s="78"/>
      <c r="G364" s="78"/>
      <c r="H364" s="78"/>
      <c r="I364" s="78"/>
      <c r="J364" s="78"/>
    </row>
    <row r="365" spans="3:10" ht="13.7" customHeight="1" x14ac:dyDescent="0.2">
      <c r="C365" s="77"/>
      <c r="D365" s="77"/>
      <c r="E365" s="78"/>
      <c r="F365" s="78"/>
      <c r="G365" s="78"/>
      <c r="H365" s="78"/>
      <c r="I365" s="78"/>
      <c r="J365" s="78"/>
    </row>
    <row r="366" spans="3:10" ht="13.7" customHeight="1" x14ac:dyDescent="0.2">
      <c r="C366" s="77"/>
      <c r="D366" s="77"/>
      <c r="E366" s="78"/>
      <c r="F366" s="78"/>
      <c r="G366" s="78"/>
      <c r="H366" s="78"/>
      <c r="I366" s="78"/>
      <c r="J366" s="78"/>
    </row>
    <row r="367" spans="3:10" ht="13.7" customHeight="1" x14ac:dyDescent="0.2">
      <c r="C367" s="77"/>
      <c r="D367" s="77"/>
      <c r="E367" s="78"/>
      <c r="F367" s="78"/>
      <c r="G367" s="78"/>
      <c r="H367" s="78"/>
      <c r="I367" s="78"/>
      <c r="J367" s="78"/>
    </row>
    <row r="368" spans="3:10" ht="13.7" customHeight="1" x14ac:dyDescent="0.2">
      <c r="C368" s="77"/>
      <c r="D368" s="77"/>
      <c r="E368" s="78"/>
      <c r="F368" s="78"/>
      <c r="G368" s="78"/>
      <c r="H368" s="78"/>
      <c r="I368" s="78"/>
      <c r="J368" s="78"/>
    </row>
    <row r="369" spans="3:10" ht="13.7" customHeight="1" x14ac:dyDescent="0.2">
      <c r="C369" s="77"/>
      <c r="D369" s="77"/>
      <c r="E369" s="78"/>
      <c r="F369" s="78"/>
      <c r="G369" s="78"/>
      <c r="H369" s="78"/>
      <c r="I369" s="78"/>
      <c r="J369" s="78"/>
    </row>
  </sheetData>
  <autoFilter ref="A2:K253" xr:uid="{00000000-0009-0000-0000-000009000000}"/>
  <phoneticPr fontId="15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0"/>
  <dimension ref="A1:U37"/>
  <sheetViews>
    <sheetView workbookViewId="0">
      <selection activeCell="A10" sqref="A9:A10"/>
    </sheetView>
  </sheetViews>
  <sheetFormatPr defaultRowHeight="12.75" x14ac:dyDescent="0.2"/>
  <cols>
    <col min="1" max="1" width="53.42578125" customWidth="1"/>
    <col min="2" max="2" width="10.85546875" bestFit="1" customWidth="1"/>
    <col min="5" max="6" width="10.85546875" bestFit="1" customWidth="1"/>
  </cols>
  <sheetData>
    <row r="1" spans="1:21" x14ac:dyDescent="0.2">
      <c r="A1" s="126" t="s">
        <v>615</v>
      </c>
      <c r="B1" s="200">
        <v>2025</v>
      </c>
      <c r="E1" s="200" t="s">
        <v>650</v>
      </c>
      <c r="F1" s="200" t="s">
        <v>649</v>
      </c>
      <c r="G1" s="200">
        <v>2023</v>
      </c>
      <c r="I1" s="200">
        <v>2022</v>
      </c>
      <c r="K1" s="246">
        <v>2021</v>
      </c>
      <c r="M1" s="246">
        <v>2020</v>
      </c>
      <c r="O1" s="246">
        <v>2019</v>
      </c>
      <c r="Q1" s="246">
        <v>2018</v>
      </c>
      <c r="R1" s="246">
        <v>2017</v>
      </c>
      <c r="S1" s="247">
        <v>2016</v>
      </c>
    </row>
    <row r="2" spans="1:21" x14ac:dyDescent="0.2">
      <c r="A2" s="51" t="s">
        <v>616</v>
      </c>
      <c r="B2" s="226">
        <v>54.55</v>
      </c>
      <c r="C2" s="191">
        <v>0.01</v>
      </c>
      <c r="D2" s="203">
        <f>B2/E2-1</f>
        <v>6.025267249757027E-2</v>
      </c>
      <c r="E2" s="226">
        <v>51.45</v>
      </c>
      <c r="F2" s="226">
        <v>51.45</v>
      </c>
      <c r="G2" s="210">
        <v>48.3</v>
      </c>
      <c r="H2" s="191">
        <v>0.01</v>
      </c>
      <c r="I2" s="206">
        <v>46.45</v>
      </c>
      <c r="J2" s="191">
        <v>0.01</v>
      </c>
      <c r="K2" s="194">
        <v>43</v>
      </c>
      <c r="L2" s="191">
        <v>0.01</v>
      </c>
      <c r="M2" s="190">
        <v>43</v>
      </c>
      <c r="N2" s="191">
        <v>0.01</v>
      </c>
      <c r="O2" s="179">
        <v>41</v>
      </c>
      <c r="P2" s="75">
        <v>0.01</v>
      </c>
      <c r="Q2" s="179">
        <v>40</v>
      </c>
      <c r="R2" s="51">
        <v>19.45</v>
      </c>
      <c r="S2" s="51">
        <v>18.7</v>
      </c>
      <c r="U2" s="73" t="s">
        <v>617</v>
      </c>
    </row>
    <row r="3" spans="1:21" x14ac:dyDescent="0.2">
      <c r="A3" s="51" t="s">
        <v>618</v>
      </c>
      <c r="B3" s="74"/>
      <c r="D3" s="203" t="e">
        <f t="shared" ref="D3:D37" si="0">B3/E3-1</f>
        <v>#DIV/0!</v>
      </c>
      <c r="E3" s="74"/>
      <c r="F3" s="74"/>
      <c r="G3" s="74"/>
      <c r="I3" s="74"/>
      <c r="K3" s="74"/>
      <c r="M3" s="74"/>
      <c r="O3" s="74"/>
      <c r="Q3" s="74"/>
      <c r="R3" s="74"/>
      <c r="S3" s="74">
        <v>1E-3</v>
      </c>
    </row>
    <row r="4" spans="1:21" x14ac:dyDescent="0.2">
      <c r="A4" s="51" t="s">
        <v>619</v>
      </c>
      <c r="B4" s="74"/>
      <c r="D4" s="203" t="e">
        <f t="shared" si="0"/>
        <v>#DIV/0!</v>
      </c>
      <c r="E4" s="74"/>
      <c r="F4" s="74"/>
      <c r="G4" s="74"/>
      <c r="I4" s="74"/>
      <c r="K4" s="74"/>
      <c r="M4" s="74"/>
      <c r="O4" s="74"/>
      <c r="Q4" s="74"/>
      <c r="R4" s="74"/>
      <c r="S4" s="74">
        <v>2E-3</v>
      </c>
    </row>
    <row r="5" spans="1:21" x14ac:dyDescent="0.2">
      <c r="A5" s="51" t="s">
        <v>620</v>
      </c>
      <c r="B5" s="226">
        <v>187.4</v>
      </c>
      <c r="D5" s="203">
        <f t="shared" si="0"/>
        <v>0</v>
      </c>
      <c r="E5" s="226">
        <v>187.4</v>
      </c>
      <c r="F5" s="226">
        <v>170.35</v>
      </c>
      <c r="G5" s="210">
        <v>155</v>
      </c>
      <c r="I5" s="206">
        <v>147.5</v>
      </c>
      <c r="K5" s="190">
        <v>143.44999999999999</v>
      </c>
      <c r="M5" s="190">
        <v>136.6</v>
      </c>
      <c r="O5" s="179">
        <v>129.4</v>
      </c>
      <c r="Q5" s="179">
        <v>124.1</v>
      </c>
      <c r="R5" s="51">
        <v>120</v>
      </c>
      <c r="S5" s="51">
        <v>18.600000000000001</v>
      </c>
    </row>
    <row r="6" spans="1:21" x14ac:dyDescent="0.2">
      <c r="A6" s="76" t="s">
        <v>614</v>
      </c>
      <c r="B6" s="224"/>
      <c r="D6" s="203" t="e">
        <f t="shared" si="0"/>
        <v>#DIV/0!</v>
      </c>
      <c r="E6" s="224"/>
      <c r="F6" s="224"/>
      <c r="G6" s="76"/>
      <c r="I6" s="76"/>
      <c r="K6" s="76"/>
      <c r="M6" s="76"/>
      <c r="O6" s="76"/>
      <c r="Q6" s="76"/>
      <c r="R6" s="76"/>
      <c r="S6" s="76"/>
    </row>
    <row r="7" spans="1:21" x14ac:dyDescent="0.2">
      <c r="A7" s="51" t="s">
        <v>621</v>
      </c>
      <c r="B7" s="226">
        <v>124.7</v>
      </c>
      <c r="C7" s="226">
        <v>2.5499999999999998</v>
      </c>
      <c r="D7" s="203">
        <f t="shared" si="0"/>
        <v>5.9473237043330407E-2</v>
      </c>
      <c r="E7" s="226">
        <v>117.7</v>
      </c>
      <c r="F7" s="226">
        <v>117.7</v>
      </c>
      <c r="G7" s="179">
        <v>110.5</v>
      </c>
      <c r="H7" s="179">
        <v>2.246</v>
      </c>
      <c r="I7" s="179">
        <v>106.21</v>
      </c>
      <c r="J7" s="179">
        <v>2.16</v>
      </c>
      <c r="K7" s="190">
        <v>103.32</v>
      </c>
      <c r="L7" s="190">
        <v>2.1</v>
      </c>
      <c r="M7" s="190">
        <v>98.4</v>
      </c>
      <c r="N7" s="190">
        <v>2</v>
      </c>
      <c r="O7" s="179">
        <v>93.2</v>
      </c>
      <c r="P7" s="51">
        <v>1.9</v>
      </c>
      <c r="Q7" s="179">
        <v>89.35</v>
      </c>
      <c r="R7" s="51">
        <v>86.4</v>
      </c>
      <c r="S7" s="51">
        <v>83.15</v>
      </c>
      <c r="T7" s="51">
        <v>1.7</v>
      </c>
    </row>
    <row r="8" spans="1:21" x14ac:dyDescent="0.2">
      <c r="A8" s="51" t="s">
        <v>622</v>
      </c>
      <c r="B8" s="226">
        <v>124.7</v>
      </c>
      <c r="C8" s="226">
        <v>2.5499999999999998</v>
      </c>
      <c r="D8" s="203">
        <f t="shared" si="0"/>
        <v>5.9473237043330407E-2</v>
      </c>
      <c r="E8" s="226">
        <v>117.7</v>
      </c>
      <c r="F8" s="226">
        <v>117.7</v>
      </c>
      <c r="G8" s="179">
        <v>110.5</v>
      </c>
      <c r="H8" s="179">
        <v>2.246</v>
      </c>
      <c r="I8" s="179">
        <v>106.21</v>
      </c>
      <c r="J8" s="179">
        <v>2.16</v>
      </c>
      <c r="K8" s="190">
        <v>103.32</v>
      </c>
      <c r="L8" s="190">
        <v>2.1</v>
      </c>
      <c r="M8" s="190">
        <v>98.4</v>
      </c>
      <c r="N8" s="190">
        <v>2</v>
      </c>
      <c r="O8" s="179">
        <v>93.2</v>
      </c>
      <c r="P8" s="51">
        <v>1.9</v>
      </c>
      <c r="Q8" s="179">
        <v>89.35</v>
      </c>
      <c r="R8" s="51">
        <v>86.4</v>
      </c>
      <c r="S8" s="51">
        <v>83.15</v>
      </c>
      <c r="T8" s="51">
        <v>1.7</v>
      </c>
    </row>
    <row r="9" spans="1:21" x14ac:dyDescent="0.2">
      <c r="A9" s="51" t="s">
        <v>623</v>
      </c>
      <c r="B9" s="225">
        <v>19</v>
      </c>
      <c r="D9" s="203">
        <f t="shared" si="0"/>
        <v>0</v>
      </c>
      <c r="E9" s="225">
        <v>19</v>
      </c>
      <c r="F9" s="225">
        <v>19</v>
      </c>
      <c r="G9" s="209">
        <v>19</v>
      </c>
      <c r="I9" s="179">
        <v>18.25</v>
      </c>
      <c r="K9" s="190">
        <v>17.75</v>
      </c>
      <c r="M9" s="190">
        <v>16.899999999999999</v>
      </c>
      <c r="O9" s="51">
        <v>16</v>
      </c>
      <c r="Q9" s="51">
        <v>16</v>
      </c>
      <c r="R9" s="51">
        <v>14.85</v>
      </c>
      <c r="S9" s="51">
        <v>14.85</v>
      </c>
    </row>
    <row r="10" spans="1:21" ht="15" x14ac:dyDescent="0.2">
      <c r="A10" s="51" t="s">
        <v>624</v>
      </c>
      <c r="B10" s="232">
        <v>73.5</v>
      </c>
      <c r="D10" s="203">
        <f t="shared" si="0"/>
        <v>5.9841384282624421E-2</v>
      </c>
      <c r="E10" s="232">
        <v>69.349999999999994</v>
      </c>
      <c r="F10" s="232">
        <v>69.349999999999994</v>
      </c>
      <c r="G10" s="209">
        <v>65.099999999999994</v>
      </c>
      <c r="I10" s="179">
        <v>62.61</v>
      </c>
      <c r="K10" s="190">
        <v>60.9</v>
      </c>
      <c r="M10" s="190">
        <v>58</v>
      </c>
      <c r="O10" s="51">
        <v>55</v>
      </c>
      <c r="Q10" s="51">
        <v>55</v>
      </c>
      <c r="R10" s="51">
        <v>53.2</v>
      </c>
      <c r="S10" s="51">
        <v>51.2</v>
      </c>
      <c r="U10" s="233" t="s">
        <v>625</v>
      </c>
    </row>
    <row r="11" spans="1:21" x14ac:dyDescent="0.2">
      <c r="A11" s="149" t="s">
        <v>626</v>
      </c>
      <c r="B11" s="209">
        <v>19.8</v>
      </c>
      <c r="D11" s="203">
        <f t="shared" si="0"/>
        <v>0</v>
      </c>
      <c r="E11" s="209">
        <v>19.8</v>
      </c>
      <c r="F11" s="209">
        <v>19.8</v>
      </c>
      <c r="G11" s="209">
        <v>19.8</v>
      </c>
      <c r="I11" s="179">
        <v>19</v>
      </c>
      <c r="K11" s="190">
        <v>18.48</v>
      </c>
      <c r="M11" s="190">
        <v>17.600000000000001</v>
      </c>
      <c r="O11" s="51">
        <v>16.7</v>
      </c>
      <c r="Q11" s="51">
        <v>16</v>
      </c>
      <c r="R11" s="51">
        <v>15.45</v>
      </c>
      <c r="S11" s="51">
        <v>14.85</v>
      </c>
    </row>
    <row r="12" spans="1:21" x14ac:dyDescent="0.2">
      <c r="A12" s="51" t="s">
        <v>627</v>
      </c>
      <c r="B12" s="51"/>
      <c r="D12" s="203" t="e">
        <f t="shared" si="0"/>
        <v>#DIV/0!</v>
      </c>
      <c r="E12" s="51"/>
      <c r="F12" s="51"/>
      <c r="G12" s="51"/>
      <c r="I12" s="51"/>
      <c r="K12" s="51"/>
      <c r="M12" s="51"/>
      <c r="O12" s="51"/>
      <c r="Q12" s="51"/>
      <c r="R12" s="51"/>
      <c r="S12" s="51"/>
    </row>
    <row r="13" spans="1:21" x14ac:dyDescent="0.2">
      <c r="A13" s="51" t="s">
        <v>628</v>
      </c>
      <c r="B13" s="51"/>
      <c r="D13" s="203" t="e">
        <f t="shared" si="0"/>
        <v>#DIV/0!</v>
      </c>
      <c r="E13" s="51"/>
      <c r="F13" s="51"/>
      <c r="G13" s="51"/>
      <c r="I13" s="51"/>
      <c r="K13" s="51"/>
      <c r="M13" s="51"/>
      <c r="O13" s="51"/>
      <c r="Q13" s="51"/>
      <c r="R13" s="51"/>
      <c r="S13" s="51"/>
    </row>
    <row r="14" spans="1:21" x14ac:dyDescent="0.2">
      <c r="A14" s="51" t="s">
        <v>629</v>
      </c>
      <c r="B14" s="51"/>
      <c r="D14" s="203" t="e">
        <f t="shared" si="0"/>
        <v>#DIV/0!</v>
      </c>
      <c r="E14" s="51"/>
      <c r="F14" s="51"/>
      <c r="G14" s="51"/>
      <c r="I14" s="51"/>
      <c r="K14" s="51"/>
      <c r="M14" s="51"/>
      <c r="O14" s="51"/>
      <c r="Q14" s="51"/>
      <c r="R14" s="51"/>
      <c r="S14" s="51"/>
    </row>
    <row r="15" spans="1:21" x14ac:dyDescent="0.2">
      <c r="A15" s="51" t="s">
        <v>630</v>
      </c>
      <c r="B15" s="51"/>
      <c r="D15" s="203" t="e">
        <f t="shared" si="0"/>
        <v>#DIV/0!</v>
      </c>
      <c r="E15" s="51"/>
      <c r="F15" s="51"/>
      <c r="G15" s="51"/>
      <c r="I15" s="51"/>
      <c r="K15" s="51"/>
      <c r="M15" s="51"/>
      <c r="O15" s="51"/>
      <c r="Q15" s="51"/>
      <c r="R15" s="51"/>
      <c r="S15" s="51"/>
    </row>
    <row r="16" spans="1:21" x14ac:dyDescent="0.2">
      <c r="A16" s="51" t="s">
        <v>631</v>
      </c>
      <c r="B16" s="51"/>
      <c r="D16" s="203" t="e">
        <f t="shared" si="0"/>
        <v>#DIV/0!</v>
      </c>
      <c r="E16" s="51"/>
      <c r="F16" s="51"/>
      <c r="G16" s="51"/>
      <c r="I16" s="51"/>
      <c r="K16" s="51"/>
      <c r="M16" s="51"/>
      <c r="O16" s="51"/>
      <c r="Q16" s="51"/>
      <c r="R16" s="51"/>
      <c r="S16" s="51"/>
    </row>
    <row r="17" spans="1:20" x14ac:dyDescent="0.2">
      <c r="A17" s="51" t="s">
        <v>632</v>
      </c>
      <c r="B17" s="51"/>
      <c r="D17" s="203" t="e">
        <f t="shared" si="0"/>
        <v>#DIV/0!</v>
      </c>
      <c r="E17" s="51"/>
      <c r="F17" s="51"/>
      <c r="G17" s="51"/>
      <c r="I17" s="51"/>
      <c r="K17" s="51"/>
      <c r="M17" s="51"/>
      <c r="O17" s="51"/>
      <c r="Q17" s="51"/>
      <c r="R17" s="51"/>
      <c r="S17" s="51"/>
    </row>
    <row r="18" spans="1:20" x14ac:dyDescent="0.2">
      <c r="A18" s="51" t="s">
        <v>633</v>
      </c>
      <c r="B18" s="51"/>
      <c r="D18" s="203" t="e">
        <f t="shared" si="0"/>
        <v>#DIV/0!</v>
      </c>
      <c r="E18" s="51"/>
      <c r="F18" s="51"/>
      <c r="G18" s="51"/>
      <c r="I18" s="51"/>
      <c r="K18" s="51"/>
      <c r="M18" s="51"/>
      <c r="O18" s="51"/>
      <c r="Q18" s="51"/>
      <c r="R18" s="51"/>
      <c r="S18" s="51"/>
    </row>
    <row r="19" spans="1:20" x14ac:dyDescent="0.2">
      <c r="A19" s="51" t="s">
        <v>634</v>
      </c>
      <c r="B19" s="51"/>
      <c r="C19" s="75"/>
      <c r="D19" s="203" t="e">
        <f t="shared" si="0"/>
        <v>#DIV/0!</v>
      </c>
      <c r="E19" s="51"/>
      <c r="F19" s="51"/>
      <c r="G19" s="51"/>
      <c r="H19" s="75"/>
      <c r="I19" s="51"/>
      <c r="J19" s="75"/>
      <c r="K19" s="51"/>
      <c r="L19" s="75"/>
      <c r="M19" s="51"/>
      <c r="N19" s="75"/>
      <c r="O19" s="51"/>
      <c r="P19" s="75"/>
      <c r="Q19" s="51"/>
      <c r="R19" s="51"/>
      <c r="S19" s="51"/>
      <c r="T19" s="75"/>
    </row>
    <row r="20" spans="1:20" x14ac:dyDescent="0.2">
      <c r="A20" s="51" t="s">
        <v>635</v>
      </c>
      <c r="B20" s="229">
        <v>7.7</v>
      </c>
      <c r="D20" s="203">
        <f t="shared" si="0"/>
        <v>6.2068965517241503E-2</v>
      </c>
      <c r="E20" s="227">
        <v>7.25</v>
      </c>
      <c r="F20" s="227">
        <v>7.25</v>
      </c>
      <c r="G20" s="179">
        <v>6.8</v>
      </c>
      <c r="I20" s="179">
        <v>6.16</v>
      </c>
      <c r="K20" s="190">
        <v>5.99</v>
      </c>
      <c r="M20" s="190">
        <v>5.7</v>
      </c>
      <c r="O20" s="179">
        <v>5.4</v>
      </c>
      <c r="Q20" s="179">
        <v>5.2</v>
      </c>
      <c r="R20" s="51">
        <v>5</v>
      </c>
      <c r="S20" s="51">
        <v>5</v>
      </c>
    </row>
    <row r="21" spans="1:20" x14ac:dyDescent="0.2">
      <c r="A21" s="51"/>
      <c r="B21" s="51"/>
      <c r="D21" s="203" t="e">
        <f t="shared" si="0"/>
        <v>#DIV/0!</v>
      </c>
      <c r="E21" s="51"/>
      <c r="F21" s="51"/>
      <c r="G21" s="51"/>
      <c r="I21" s="51"/>
      <c r="K21" s="51"/>
      <c r="M21" s="51"/>
      <c r="O21" s="51"/>
      <c r="Q21" s="51"/>
      <c r="R21" s="51"/>
      <c r="S21" s="51"/>
    </row>
    <row r="22" spans="1:20" x14ac:dyDescent="0.2">
      <c r="A22" s="51" t="s">
        <v>636</v>
      </c>
      <c r="B22" s="228">
        <v>272.75</v>
      </c>
      <c r="C22" s="73"/>
      <c r="D22" s="203">
        <f t="shared" si="0"/>
        <v>5.9429015342784997E-2</v>
      </c>
      <c r="E22" s="228">
        <v>257.45</v>
      </c>
      <c r="F22" s="228">
        <v>257.45</v>
      </c>
      <c r="G22" s="210">
        <v>241.7</v>
      </c>
      <c r="H22" s="73"/>
      <c r="I22" s="206">
        <v>232.4</v>
      </c>
      <c r="J22" s="73"/>
      <c r="K22" s="190">
        <v>226.05</v>
      </c>
      <c r="M22" s="190">
        <v>215.25</v>
      </c>
      <c r="O22" s="179">
        <v>203.85</v>
      </c>
      <c r="Q22" s="179">
        <v>195.43</v>
      </c>
      <c r="R22" s="51">
        <v>189</v>
      </c>
      <c r="S22" s="51">
        <v>182</v>
      </c>
    </row>
    <row r="23" spans="1:20" x14ac:dyDescent="0.2">
      <c r="A23" s="51" t="s">
        <v>637</v>
      </c>
      <c r="B23" s="51"/>
      <c r="D23" s="203" t="e">
        <f t="shared" si="0"/>
        <v>#DIV/0!</v>
      </c>
      <c r="E23" s="51"/>
      <c r="F23" s="51"/>
      <c r="G23" s="51"/>
      <c r="I23" s="51"/>
      <c r="K23" s="51"/>
      <c r="M23" s="51"/>
      <c r="O23" s="51"/>
      <c r="Q23" s="51"/>
      <c r="R23" s="51"/>
      <c r="S23" s="51"/>
    </row>
    <row r="24" spans="1:20" x14ac:dyDescent="0.2">
      <c r="A24" s="51" t="s">
        <v>638</v>
      </c>
      <c r="B24" s="51"/>
      <c r="D24" s="203" t="e">
        <f t="shared" si="0"/>
        <v>#DIV/0!</v>
      </c>
      <c r="E24" s="51"/>
      <c r="F24" s="51"/>
      <c r="G24" s="51"/>
      <c r="I24" s="51"/>
      <c r="K24" s="51"/>
      <c r="M24" s="51"/>
      <c r="O24" s="51"/>
      <c r="Q24" s="51"/>
      <c r="R24" s="51"/>
      <c r="S24" s="51"/>
    </row>
    <row r="25" spans="1:20" x14ac:dyDescent="0.2">
      <c r="A25" s="51" t="s">
        <v>639</v>
      </c>
      <c r="B25" s="51"/>
      <c r="D25" s="203" t="e">
        <f t="shared" si="0"/>
        <v>#DIV/0!</v>
      </c>
      <c r="E25" s="51"/>
      <c r="F25" s="51"/>
      <c r="G25" s="51"/>
      <c r="I25" s="51"/>
      <c r="K25" s="51"/>
      <c r="M25" s="51"/>
      <c r="O25" s="51"/>
      <c r="Q25" s="51"/>
      <c r="R25" s="51"/>
      <c r="S25" s="51"/>
    </row>
    <row r="26" spans="1:20" x14ac:dyDescent="0.2">
      <c r="A26" s="123" t="s">
        <v>640</v>
      </c>
      <c r="B26" s="123"/>
      <c r="D26" s="203" t="e">
        <f t="shared" si="0"/>
        <v>#DIV/0!</v>
      </c>
      <c r="E26" s="123"/>
      <c r="F26" s="123"/>
      <c r="G26" s="123"/>
      <c r="I26" s="123"/>
      <c r="K26" s="123"/>
      <c r="M26" s="123"/>
      <c r="O26" s="123"/>
      <c r="Q26" s="123"/>
      <c r="R26" s="123"/>
      <c r="S26" s="51"/>
    </row>
    <row r="27" spans="1:20" x14ac:dyDescent="0.2">
      <c r="A27" s="124" t="s">
        <v>641</v>
      </c>
      <c r="B27" s="229">
        <v>101.05</v>
      </c>
      <c r="C27" s="189">
        <v>0.01</v>
      </c>
      <c r="D27" s="203">
        <f t="shared" si="0"/>
        <v>5.9779758783429449E-2</v>
      </c>
      <c r="E27" s="229">
        <v>95.35</v>
      </c>
      <c r="F27" s="229">
        <v>95.35</v>
      </c>
      <c r="G27" s="180">
        <v>89.5</v>
      </c>
      <c r="H27" s="189">
        <v>0.01</v>
      </c>
      <c r="I27" s="180">
        <v>86.03</v>
      </c>
      <c r="J27" s="189">
        <v>0.01</v>
      </c>
      <c r="K27" s="188">
        <v>83.69</v>
      </c>
      <c r="L27" s="189">
        <v>0.01</v>
      </c>
      <c r="M27" s="188">
        <v>79.7</v>
      </c>
      <c r="N27" s="189">
        <v>0.01</v>
      </c>
      <c r="O27" s="180">
        <v>75.5</v>
      </c>
      <c r="P27" s="125">
        <v>0.01</v>
      </c>
      <c r="Q27" s="180">
        <v>72.400000000000006</v>
      </c>
      <c r="R27" s="51">
        <v>70</v>
      </c>
      <c r="S27">
        <v>67.349999999999994</v>
      </c>
      <c r="T27" s="75">
        <v>0.01</v>
      </c>
    </row>
    <row r="28" spans="1:20" x14ac:dyDescent="0.2">
      <c r="B28" s="229">
        <v>101.05</v>
      </c>
      <c r="C28" s="189">
        <v>0.01</v>
      </c>
      <c r="D28" s="203">
        <f t="shared" si="0"/>
        <v>5.9779758783429449E-2</v>
      </c>
      <c r="E28" s="229">
        <v>95.35</v>
      </c>
      <c r="F28" s="229">
        <v>95.35</v>
      </c>
      <c r="G28" s="180">
        <v>89.5</v>
      </c>
      <c r="H28" s="189">
        <v>0.01</v>
      </c>
      <c r="I28" s="180">
        <v>86.03</v>
      </c>
      <c r="J28" s="189">
        <v>0.01</v>
      </c>
      <c r="K28" s="188">
        <v>83.69</v>
      </c>
      <c r="L28" s="189">
        <v>0.01</v>
      </c>
      <c r="M28" s="188">
        <v>79.7</v>
      </c>
      <c r="N28" s="189">
        <v>0.01</v>
      </c>
      <c r="O28" s="180">
        <v>75.5</v>
      </c>
      <c r="P28" s="125">
        <v>0.01</v>
      </c>
      <c r="Q28" s="180">
        <v>72.400000000000006</v>
      </c>
      <c r="R28" s="51">
        <v>70</v>
      </c>
      <c r="S28">
        <v>67.349999999999994</v>
      </c>
      <c r="T28" s="75">
        <v>0.01</v>
      </c>
    </row>
    <row r="29" spans="1:20" x14ac:dyDescent="0.2">
      <c r="B29" s="229">
        <v>101.05</v>
      </c>
      <c r="C29" s="189">
        <v>0.01</v>
      </c>
      <c r="D29" s="203">
        <f t="shared" si="0"/>
        <v>5.9779758783429449E-2</v>
      </c>
      <c r="E29" s="229">
        <v>95.35</v>
      </c>
      <c r="F29" s="229">
        <v>95.35</v>
      </c>
      <c r="G29" s="180">
        <v>89.5</v>
      </c>
      <c r="H29" s="189">
        <v>0.01</v>
      </c>
      <c r="I29" s="180">
        <v>86.03</v>
      </c>
      <c r="J29" s="189">
        <v>0.01</v>
      </c>
      <c r="K29" s="188">
        <v>83.69</v>
      </c>
      <c r="L29" s="189">
        <v>0.01</v>
      </c>
      <c r="M29" s="188">
        <v>79.7</v>
      </c>
      <c r="N29" s="189">
        <v>0.01</v>
      </c>
      <c r="O29" s="180">
        <v>75.5</v>
      </c>
      <c r="P29" s="125">
        <v>0.01</v>
      </c>
      <c r="Q29" s="180">
        <v>72.400000000000006</v>
      </c>
      <c r="R29" s="51">
        <v>70</v>
      </c>
      <c r="S29">
        <v>67.349999999999994</v>
      </c>
      <c r="T29" s="75">
        <v>0.01</v>
      </c>
    </row>
    <row r="30" spans="1:20" x14ac:dyDescent="0.2">
      <c r="B30" s="229">
        <v>101.05</v>
      </c>
      <c r="C30" s="189">
        <v>0.01</v>
      </c>
      <c r="D30" s="203">
        <f t="shared" si="0"/>
        <v>5.9779758783429449E-2</v>
      </c>
      <c r="E30" s="229">
        <v>95.35</v>
      </c>
      <c r="F30" s="229">
        <v>95.35</v>
      </c>
      <c r="G30" s="180">
        <v>89.5</v>
      </c>
      <c r="H30" s="189">
        <v>0.01</v>
      </c>
      <c r="I30" s="180">
        <v>86.03</v>
      </c>
      <c r="J30" s="189">
        <v>0.01</v>
      </c>
      <c r="K30" s="188">
        <v>83.69</v>
      </c>
      <c r="L30" s="189">
        <v>0.01</v>
      </c>
      <c r="M30" s="188">
        <v>79.7</v>
      </c>
      <c r="N30" s="189">
        <v>0.01</v>
      </c>
      <c r="O30" s="180">
        <v>75.5</v>
      </c>
      <c r="P30" s="125">
        <v>0.01</v>
      </c>
      <c r="Q30" s="180">
        <v>72.400000000000006</v>
      </c>
      <c r="R30" s="51">
        <v>70</v>
      </c>
      <c r="S30">
        <v>67.349999999999994</v>
      </c>
      <c r="T30" s="75">
        <v>0.01</v>
      </c>
    </row>
    <row r="31" spans="1:20" x14ac:dyDescent="0.2">
      <c r="B31" s="229">
        <v>101.05</v>
      </c>
      <c r="C31" s="189">
        <v>0.01</v>
      </c>
      <c r="D31" s="203">
        <f t="shared" si="0"/>
        <v>5.9779758783429449E-2</v>
      </c>
      <c r="E31" s="229">
        <v>95.35</v>
      </c>
      <c r="F31" s="229">
        <v>95.35</v>
      </c>
      <c r="G31" s="180">
        <v>89.5</v>
      </c>
      <c r="H31" s="189">
        <v>0.01</v>
      </c>
      <c r="I31" s="180">
        <v>86.03</v>
      </c>
      <c r="J31" s="189">
        <v>0.01</v>
      </c>
      <c r="K31" s="188">
        <v>83.69</v>
      </c>
      <c r="L31" s="189">
        <v>0.01</v>
      </c>
      <c r="M31" s="188">
        <v>79.7</v>
      </c>
      <c r="N31" s="189">
        <v>0.01</v>
      </c>
      <c r="O31" s="180">
        <v>75.5</v>
      </c>
      <c r="P31" s="125">
        <v>0.01</v>
      </c>
      <c r="Q31" s="180">
        <v>72.400000000000006</v>
      </c>
      <c r="R31" s="51">
        <v>70</v>
      </c>
      <c r="S31">
        <v>67.349999999999994</v>
      </c>
      <c r="T31" s="75">
        <v>0.01</v>
      </c>
    </row>
    <row r="32" spans="1:20" x14ac:dyDescent="0.2">
      <c r="A32" t="s">
        <v>642</v>
      </c>
      <c r="B32" s="230">
        <v>193.15</v>
      </c>
      <c r="D32" s="203">
        <f t="shared" si="0"/>
        <v>0</v>
      </c>
      <c r="E32" s="230">
        <v>193.15</v>
      </c>
      <c r="F32" s="230">
        <v>175.55</v>
      </c>
      <c r="G32" s="181">
        <v>159.69999999999999</v>
      </c>
      <c r="I32" s="181">
        <v>153.6</v>
      </c>
      <c r="K32" s="193">
        <v>149.41999999999999</v>
      </c>
      <c r="M32" s="193">
        <v>142.30000000000001</v>
      </c>
      <c r="O32" s="181">
        <v>134.80000000000001</v>
      </c>
      <c r="Q32" s="181">
        <v>129.25</v>
      </c>
      <c r="R32" s="166">
        <v>125</v>
      </c>
    </row>
    <row r="33" spans="1:18" x14ac:dyDescent="0.2">
      <c r="A33" t="s">
        <v>643</v>
      </c>
      <c r="B33" s="230">
        <v>43.25</v>
      </c>
      <c r="D33" s="203">
        <f t="shared" si="0"/>
        <v>6.0049019607843146E-2</v>
      </c>
      <c r="E33" s="230">
        <v>40.799999999999997</v>
      </c>
      <c r="F33" s="230">
        <v>40.799999999999997</v>
      </c>
      <c r="G33" s="181">
        <v>38.299999999999997</v>
      </c>
      <c r="I33" s="181">
        <v>36.86</v>
      </c>
      <c r="K33" s="193">
        <v>35.86</v>
      </c>
      <c r="M33" s="193">
        <v>34.15</v>
      </c>
      <c r="O33" s="166">
        <v>34.15</v>
      </c>
      <c r="Q33" s="166">
        <v>34.15</v>
      </c>
      <c r="R33" s="166">
        <v>34.15</v>
      </c>
    </row>
    <row r="34" spans="1:18" x14ac:dyDescent="0.2">
      <c r="A34" t="s">
        <v>644</v>
      </c>
      <c r="B34" s="207">
        <v>9.65</v>
      </c>
      <c r="D34" s="203">
        <f t="shared" si="0"/>
        <v>0</v>
      </c>
      <c r="E34" s="207">
        <v>9.65</v>
      </c>
      <c r="F34" s="207">
        <v>9.65</v>
      </c>
      <c r="G34" s="207">
        <v>9.65</v>
      </c>
      <c r="I34" s="207">
        <v>9.65</v>
      </c>
      <c r="K34" s="193">
        <v>9.39</v>
      </c>
      <c r="M34" s="193">
        <v>8.94</v>
      </c>
      <c r="O34" s="166">
        <v>8.94</v>
      </c>
      <c r="Q34" s="166">
        <v>8.1300000000000008</v>
      </c>
      <c r="R34" s="166">
        <v>8.1300000000000008</v>
      </c>
    </row>
    <row r="35" spans="1:18" x14ac:dyDescent="0.2">
      <c r="A35" t="s">
        <v>645</v>
      </c>
      <c r="B35" s="226">
        <v>124.7</v>
      </c>
      <c r="C35" s="226">
        <v>2.5499999999999998</v>
      </c>
      <c r="D35" s="203">
        <f t="shared" si="0"/>
        <v>5.9473237043330407E-2</v>
      </c>
      <c r="E35" s="226">
        <v>117.7</v>
      </c>
      <c r="F35" s="226">
        <v>117.7</v>
      </c>
      <c r="G35" s="179">
        <v>110.5</v>
      </c>
      <c r="H35" s="179">
        <v>2.246</v>
      </c>
      <c r="I35" s="201">
        <v>106.21</v>
      </c>
      <c r="J35" s="201">
        <v>2.16</v>
      </c>
      <c r="K35" s="192">
        <v>103.32</v>
      </c>
      <c r="L35" s="192">
        <v>2.1</v>
      </c>
      <c r="M35" s="192">
        <v>98.4</v>
      </c>
      <c r="N35" s="192">
        <v>2</v>
      </c>
      <c r="O35">
        <v>93.2</v>
      </c>
      <c r="P35">
        <v>1.9</v>
      </c>
      <c r="Q35">
        <v>110.7</v>
      </c>
    </row>
    <row r="36" spans="1:18" x14ac:dyDescent="0.2">
      <c r="A36" t="s">
        <v>646</v>
      </c>
      <c r="B36" s="231">
        <v>0</v>
      </c>
      <c r="C36" t="s">
        <v>647</v>
      </c>
      <c r="D36" s="203">
        <f t="shared" si="0"/>
        <v>-1</v>
      </c>
      <c r="E36" s="231">
        <v>8.8000000000000007</v>
      </c>
      <c r="F36" s="231">
        <v>8.8000000000000007</v>
      </c>
      <c r="G36" s="201">
        <v>13.2</v>
      </c>
      <c r="H36" t="s">
        <v>647</v>
      </c>
      <c r="I36" s="201">
        <v>17.600000000000001</v>
      </c>
      <c r="J36" t="s">
        <v>647</v>
      </c>
    </row>
    <row r="37" spans="1:18" x14ac:dyDescent="0.2">
      <c r="A37" t="s">
        <v>648</v>
      </c>
      <c r="B37" s="231">
        <v>2246.1999999999998</v>
      </c>
      <c r="D37" s="203">
        <f t="shared" si="0"/>
        <v>0</v>
      </c>
      <c r="E37" s="231">
        <v>2246.1999999999998</v>
      </c>
      <c r="F37" s="231">
        <v>2042</v>
      </c>
      <c r="G37">
        <v>1365</v>
      </c>
    </row>
  </sheetData>
  <phoneticPr fontId="15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1"/>
  <dimension ref="A1:CH70"/>
  <sheetViews>
    <sheetView zoomScale="72" zoomScaleNormal="72" workbookViewId="0">
      <selection activeCell="BR16" sqref="BR16:BR26"/>
    </sheetView>
  </sheetViews>
  <sheetFormatPr defaultColWidth="9.42578125" defaultRowHeight="12.75" x14ac:dyDescent="0.2"/>
  <cols>
    <col min="1" max="1" width="20.42578125" style="17" customWidth="1"/>
    <col min="2" max="2" width="23.85546875" style="17" customWidth="1"/>
    <col min="3" max="3" width="1.42578125" style="17" hidden="1" customWidth="1"/>
    <col min="4" max="4" width="0.85546875" style="17" hidden="1" customWidth="1"/>
    <col min="5" max="5" width="11.42578125" style="17" customWidth="1"/>
    <col min="6" max="6" width="12.5703125" style="17" customWidth="1"/>
    <col min="7" max="17" width="10.42578125" style="17" customWidth="1"/>
    <col min="18" max="18" width="6.5703125" style="17" customWidth="1"/>
    <col min="19" max="19" width="22.85546875" style="17" customWidth="1"/>
    <col min="20" max="20" width="7.42578125" style="17" hidden="1" customWidth="1"/>
    <col min="21" max="21" width="10.5703125" style="17" hidden="1" customWidth="1"/>
    <col min="22" max="22" width="10.5703125" style="17" customWidth="1"/>
    <col min="23" max="23" width="9" style="17" customWidth="1"/>
    <col min="24" max="26" width="10.42578125" style="17" bestFit="1" customWidth="1"/>
    <col min="27" max="30" width="10" style="17" bestFit="1" customWidth="1"/>
    <col min="31" max="31" width="10.5703125" style="17" bestFit="1" customWidth="1"/>
    <col min="32" max="32" width="10.42578125" style="17" bestFit="1" customWidth="1"/>
    <col min="33" max="33" width="10.5703125" style="17" bestFit="1" customWidth="1"/>
    <col min="34" max="34" width="13.85546875" style="17" customWidth="1"/>
    <col min="35" max="35" width="21.42578125" style="17" hidden="1" customWidth="1"/>
    <col min="36" max="36" width="8.42578125" style="17" hidden="1" customWidth="1"/>
    <col min="37" max="38" width="8.5703125" style="17" hidden="1" customWidth="1"/>
    <col min="39" max="41" width="10.42578125" style="17" hidden="1" customWidth="1"/>
    <col min="42" max="45" width="10" style="17" hidden="1" customWidth="1"/>
    <col min="46" max="46" width="10.5703125" style="17" hidden="1" customWidth="1"/>
    <col min="47" max="47" width="10.42578125" style="17" hidden="1" customWidth="1"/>
    <col min="48" max="48" width="10.5703125" style="17" hidden="1" customWidth="1"/>
    <col min="49" max="50" width="20.42578125" style="17" hidden="1" customWidth="1"/>
    <col min="51" max="59" width="13.5703125" style="17" hidden="1" customWidth="1"/>
    <col min="60" max="60" width="16.42578125" style="17" hidden="1" customWidth="1"/>
    <col min="61" max="67" width="13.5703125" style="17" hidden="1" customWidth="1"/>
    <col min="68" max="68" width="0" style="17" hidden="1" customWidth="1"/>
    <col min="69" max="16384" width="9.42578125" style="17"/>
  </cols>
  <sheetData>
    <row r="1" spans="1:86" ht="21.2" customHeight="1" x14ac:dyDescent="0.3">
      <c r="A1" s="19" t="s">
        <v>62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BB1" s="21"/>
      <c r="BC1" s="21"/>
    </row>
    <row r="2" spans="1:86" ht="29.25" customHeight="1" x14ac:dyDescent="0.2">
      <c r="A2" s="20" t="s">
        <v>63</v>
      </c>
      <c r="B2" s="22" t="s">
        <v>64</v>
      </c>
      <c r="C2" s="22"/>
      <c r="D2" s="20"/>
      <c r="E2" s="20"/>
      <c r="F2" s="22"/>
      <c r="G2" s="20" t="s">
        <v>65</v>
      </c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2" t="s">
        <v>64</v>
      </c>
      <c r="T2" s="20"/>
      <c r="U2" s="20"/>
      <c r="V2" s="20"/>
      <c r="W2" s="20"/>
      <c r="X2" s="20" t="s">
        <v>66</v>
      </c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2" t="s">
        <v>64</v>
      </c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154" t="s">
        <v>64</v>
      </c>
      <c r="AY2" s="100"/>
      <c r="AZ2" s="100"/>
      <c r="BA2" s="100" t="s">
        <v>66</v>
      </c>
      <c r="BB2" s="100"/>
      <c r="BC2" s="100"/>
      <c r="BD2" s="100"/>
      <c r="BE2" s="100"/>
      <c r="BF2" s="100"/>
    </row>
    <row r="3" spans="1:86" x14ac:dyDescent="0.2">
      <c r="A3" s="20" t="s">
        <v>67</v>
      </c>
      <c r="B3" s="20" t="s">
        <v>68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 t="s">
        <v>68</v>
      </c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 t="s">
        <v>68</v>
      </c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155" t="s">
        <v>69</v>
      </c>
      <c r="AY3" s="100"/>
      <c r="AZ3" s="100"/>
      <c r="BA3" s="100"/>
      <c r="BB3" s="100"/>
      <c r="BC3" s="100"/>
      <c r="BD3" s="100"/>
      <c r="BE3" s="100"/>
      <c r="BF3" s="100"/>
    </row>
    <row r="4" spans="1:86" x14ac:dyDescent="0.2">
      <c r="A4" s="20" t="s">
        <v>70</v>
      </c>
      <c r="B4" s="182">
        <v>45648</v>
      </c>
      <c r="C4" s="182"/>
      <c r="D4" s="20"/>
      <c r="E4" s="20"/>
      <c r="F4" s="182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182">
        <v>45284</v>
      </c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182">
        <v>43094</v>
      </c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89">
        <v>42370</v>
      </c>
      <c r="AY4" s="100"/>
      <c r="AZ4" s="100"/>
      <c r="BA4" s="100"/>
      <c r="BB4" s="100"/>
      <c r="BC4" s="100"/>
      <c r="BD4" s="100"/>
      <c r="BE4" s="100"/>
      <c r="BF4" s="100"/>
      <c r="BH4" s="89">
        <v>42005</v>
      </c>
      <c r="BI4" s="100"/>
      <c r="BJ4" s="100"/>
      <c r="BK4" s="100"/>
      <c r="BL4" s="100"/>
      <c r="BM4" s="100"/>
      <c r="BN4" s="100"/>
      <c r="BO4" s="100"/>
      <c r="BP4" s="100"/>
    </row>
    <row r="5" spans="1:86" x14ac:dyDescent="0.2">
      <c r="A5" s="20" t="s">
        <v>71</v>
      </c>
      <c r="B5" s="24" t="s">
        <v>72</v>
      </c>
      <c r="C5" s="24"/>
      <c r="D5" s="20"/>
      <c r="E5" s="20"/>
      <c r="F5" s="24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4" t="s">
        <v>72</v>
      </c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4" t="s">
        <v>72</v>
      </c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101" t="s">
        <v>72</v>
      </c>
      <c r="AY5" s="100"/>
      <c r="AZ5" s="100"/>
      <c r="BA5" s="100"/>
      <c r="BB5" s="100"/>
      <c r="BC5" s="100"/>
      <c r="BD5" s="100"/>
      <c r="BE5" s="100"/>
      <c r="BF5" s="100"/>
      <c r="BH5" s="101" t="s">
        <v>72</v>
      </c>
      <c r="BI5" s="100"/>
      <c r="BJ5" s="100"/>
      <c r="BK5" s="100"/>
      <c r="BL5" s="100"/>
      <c r="BM5" s="100"/>
      <c r="BN5" s="100"/>
      <c r="BO5" s="100"/>
      <c r="BP5" s="100"/>
    </row>
    <row r="6" spans="1:86" ht="18" customHeight="1" x14ac:dyDescent="0.2">
      <c r="AX6" s="102"/>
      <c r="AY6" s="103"/>
      <c r="AZ6" s="100"/>
      <c r="BA6" s="100"/>
      <c r="BB6" s="100"/>
      <c r="BC6" s="100"/>
      <c r="BD6" s="100"/>
      <c r="BE6" s="100"/>
      <c r="BF6" s="100"/>
      <c r="BH6" s="102"/>
      <c r="BI6" s="103"/>
      <c r="BJ6" s="100"/>
      <c r="BK6" s="100"/>
      <c r="BL6" s="100"/>
      <c r="BM6" s="100"/>
      <c r="BN6" s="100"/>
      <c r="BO6" s="100"/>
      <c r="BP6" s="100"/>
    </row>
    <row r="7" spans="1:86" ht="30.75" customHeight="1" x14ac:dyDescent="0.2">
      <c r="A7" s="27"/>
      <c r="B7" s="28"/>
      <c r="C7" s="29" t="s">
        <v>73</v>
      </c>
      <c r="D7" s="29" t="s">
        <v>74</v>
      </c>
      <c r="E7" s="30" t="s">
        <v>75</v>
      </c>
      <c r="F7" s="30" t="s">
        <v>76</v>
      </c>
      <c r="G7" s="30" t="s">
        <v>77</v>
      </c>
      <c r="H7" s="30" t="s">
        <v>78</v>
      </c>
      <c r="I7" s="30" t="s">
        <v>79</v>
      </c>
      <c r="J7" s="30" t="s">
        <v>80</v>
      </c>
      <c r="K7" s="30" t="s">
        <v>81</v>
      </c>
      <c r="L7" s="30" t="s">
        <v>82</v>
      </c>
      <c r="M7" s="30" t="s">
        <v>83</v>
      </c>
      <c r="N7" s="30" t="s">
        <v>84</v>
      </c>
      <c r="O7" s="30" t="s">
        <v>85</v>
      </c>
      <c r="P7" s="30" t="s">
        <v>86</v>
      </c>
      <c r="Q7" s="30" t="s">
        <v>87</v>
      </c>
      <c r="R7" s="27"/>
      <c r="S7" s="28"/>
      <c r="T7" s="29" t="s">
        <v>73</v>
      </c>
      <c r="U7" s="29" t="s">
        <v>74</v>
      </c>
      <c r="V7" s="30" t="s">
        <v>75</v>
      </c>
      <c r="W7" s="30" t="s">
        <v>76</v>
      </c>
      <c r="X7" s="30" t="s">
        <v>77</v>
      </c>
      <c r="Y7" s="30" t="s">
        <v>78</v>
      </c>
      <c r="Z7" s="30" t="s">
        <v>79</v>
      </c>
      <c r="AA7" s="30" t="s">
        <v>80</v>
      </c>
      <c r="AB7" s="30" t="s">
        <v>81</v>
      </c>
      <c r="AC7" s="30" t="s">
        <v>82</v>
      </c>
      <c r="AD7" s="30" t="s">
        <v>83</v>
      </c>
      <c r="AE7" s="30" t="s">
        <v>84</v>
      </c>
      <c r="AF7" s="30" t="s">
        <v>85</v>
      </c>
      <c r="AG7" s="30" t="s">
        <v>86</v>
      </c>
      <c r="AH7" s="30" t="s">
        <v>87</v>
      </c>
      <c r="AI7" s="28"/>
      <c r="AJ7" s="29" t="s">
        <v>73</v>
      </c>
      <c r="AK7" s="29" t="s">
        <v>74</v>
      </c>
      <c r="AL7" s="29"/>
      <c r="AM7" s="30" t="s">
        <v>77</v>
      </c>
      <c r="AN7" s="30" t="s">
        <v>78</v>
      </c>
      <c r="AO7" s="30" t="s">
        <v>79</v>
      </c>
      <c r="AP7" s="30" t="s">
        <v>80</v>
      </c>
      <c r="AQ7" s="30" t="s">
        <v>81</v>
      </c>
      <c r="AR7" s="30" t="s">
        <v>82</v>
      </c>
      <c r="AS7" s="30" t="s">
        <v>83</v>
      </c>
      <c r="AT7" s="30" t="s">
        <v>84</v>
      </c>
      <c r="AU7" s="30" t="s">
        <v>85</v>
      </c>
      <c r="AV7" s="30" t="s">
        <v>86</v>
      </c>
      <c r="AW7" s="27"/>
      <c r="AX7" s="104"/>
      <c r="AY7" s="105" t="s">
        <v>73</v>
      </c>
      <c r="AZ7" s="105" t="s">
        <v>74</v>
      </c>
      <c r="BA7" s="94" t="s">
        <v>77</v>
      </c>
      <c r="BB7" s="94" t="s">
        <v>78</v>
      </c>
      <c r="BC7" s="94" t="s">
        <v>79</v>
      </c>
      <c r="BD7" s="94" t="s">
        <v>81</v>
      </c>
      <c r="BE7" s="94" t="s">
        <v>82</v>
      </c>
      <c r="BF7" s="94" t="s">
        <v>85</v>
      </c>
      <c r="BH7" s="104"/>
      <c r="BI7" s="105" t="s">
        <v>73</v>
      </c>
      <c r="BJ7" s="105" t="s">
        <v>74</v>
      </c>
      <c r="BK7" s="94" t="s">
        <v>77</v>
      </c>
      <c r="BL7" s="94" t="s">
        <v>78</v>
      </c>
      <c r="BM7" s="94" t="s">
        <v>79</v>
      </c>
      <c r="BN7" s="94" t="s">
        <v>81</v>
      </c>
      <c r="BO7" s="94" t="s">
        <v>81</v>
      </c>
      <c r="BP7" s="94" t="s">
        <v>85</v>
      </c>
      <c r="BR7" s="17" t="s">
        <v>88</v>
      </c>
    </row>
    <row r="8" spans="1:86" ht="15.75" x14ac:dyDescent="0.25">
      <c r="A8" s="15" t="s">
        <v>27</v>
      </c>
      <c r="B8" s="34" t="s">
        <v>28</v>
      </c>
      <c r="C8" s="68"/>
      <c r="D8" s="38"/>
      <c r="E8" s="198">
        <v>812.65</v>
      </c>
      <c r="F8" s="198">
        <v>812.65</v>
      </c>
      <c r="G8" s="68">
        <v>793.95</v>
      </c>
      <c r="H8" s="68">
        <v>814.15</v>
      </c>
      <c r="I8" s="68">
        <v>846.8</v>
      </c>
      <c r="J8" s="68">
        <v>850.55</v>
      </c>
      <c r="K8" s="68">
        <v>852.95</v>
      </c>
      <c r="L8" s="68">
        <v>877.85</v>
      </c>
      <c r="M8" s="68">
        <v>940.85</v>
      </c>
      <c r="N8" s="68">
        <v>961.4</v>
      </c>
      <c r="O8" s="68">
        <v>962.65</v>
      </c>
      <c r="P8" s="68">
        <v>1068.95</v>
      </c>
      <c r="Q8" s="68">
        <v>1073.0999999999999</v>
      </c>
      <c r="R8" s="15"/>
      <c r="S8" s="34" t="s">
        <v>28</v>
      </c>
      <c r="T8" s="38">
        <v>100.25</v>
      </c>
      <c r="U8" s="38">
        <v>101.5</v>
      </c>
      <c r="V8" s="198">
        <v>767.05</v>
      </c>
      <c r="W8" s="198">
        <v>767.05</v>
      </c>
      <c r="X8" s="68">
        <v>749.4</v>
      </c>
      <c r="Y8" s="68">
        <v>768.5</v>
      </c>
      <c r="Z8" s="68">
        <v>799.3</v>
      </c>
      <c r="AA8" s="68">
        <v>802.85</v>
      </c>
      <c r="AB8" s="68">
        <v>805.1</v>
      </c>
      <c r="AC8" s="68">
        <v>828.6</v>
      </c>
      <c r="AD8" s="68">
        <v>888.05</v>
      </c>
      <c r="AE8" s="68">
        <v>907.45</v>
      </c>
      <c r="AF8" s="68">
        <v>908.65</v>
      </c>
      <c r="AG8" s="68">
        <v>1009</v>
      </c>
      <c r="AH8" s="68">
        <v>1012.9</v>
      </c>
      <c r="AI8" s="34" t="s">
        <v>28</v>
      </c>
      <c r="AJ8" s="38">
        <v>100.25</v>
      </c>
      <c r="AK8" s="38">
        <v>101.5</v>
      </c>
      <c r="AL8" s="38"/>
      <c r="AM8" s="68">
        <v>501.1</v>
      </c>
      <c r="AN8" s="68">
        <v>513.9</v>
      </c>
      <c r="AO8" s="68">
        <v>534.45000000000005</v>
      </c>
      <c r="AP8" s="68">
        <v>536.85</v>
      </c>
      <c r="AQ8" s="68">
        <v>535.85</v>
      </c>
      <c r="AR8" s="68">
        <v>545.29999999999995</v>
      </c>
      <c r="AS8" s="68">
        <v>591.04999999999995</v>
      </c>
      <c r="AT8" s="68">
        <v>603.95000000000005</v>
      </c>
      <c r="AU8" s="68">
        <v>604.79999999999995</v>
      </c>
      <c r="AV8" s="68">
        <v>671.55</v>
      </c>
      <c r="AW8" s="15"/>
      <c r="AX8" s="109" t="s">
        <v>28</v>
      </c>
      <c r="AY8" s="122">
        <v>100.25</v>
      </c>
      <c r="AZ8" s="122">
        <v>101.5</v>
      </c>
      <c r="BA8" s="95">
        <v>481.8</v>
      </c>
      <c r="BB8" s="95">
        <v>494.1</v>
      </c>
      <c r="BC8" s="95">
        <v>513.85</v>
      </c>
      <c r="BD8" s="95">
        <v>516.20000000000005</v>
      </c>
      <c r="BE8" s="95">
        <v>515.20000000000005</v>
      </c>
      <c r="BF8" s="95">
        <v>524.29999999999995</v>
      </c>
      <c r="BG8" s="17">
        <v>568.29999999999995</v>
      </c>
      <c r="BH8" s="109">
        <v>580.70000000000005</v>
      </c>
      <c r="BI8" s="122">
        <v>581.5</v>
      </c>
      <c r="BJ8" s="122">
        <v>645.70000000000005</v>
      </c>
      <c r="BK8" s="95">
        <v>447.45</v>
      </c>
      <c r="BL8" s="95">
        <v>459.9</v>
      </c>
      <c r="BM8" s="95">
        <v>477.25</v>
      </c>
      <c r="BN8" s="95">
        <v>479.5</v>
      </c>
      <c r="BO8" s="95">
        <v>477.05</v>
      </c>
      <c r="BP8" s="95">
        <v>540.20000000000005</v>
      </c>
      <c r="BR8" s="116">
        <f t="shared" ref="BR8:CD13" si="0">E8/V8-1</f>
        <v>5.9448536601264701E-2</v>
      </c>
      <c r="BS8" s="116">
        <f t="shared" si="0"/>
        <v>5.9448536601264701E-2</v>
      </c>
      <c r="BT8" s="116">
        <f t="shared" si="0"/>
        <v>5.944755804643731E-2</v>
      </c>
      <c r="BU8" s="116">
        <f t="shared" si="0"/>
        <v>5.9401431359791701E-2</v>
      </c>
      <c r="BV8" s="116">
        <f t="shared" si="0"/>
        <v>5.9426998623795857E-2</v>
      </c>
      <c r="BW8" s="116">
        <f t="shared" si="0"/>
        <v>5.9413339976334134E-2</v>
      </c>
      <c r="BX8" s="116">
        <f t="shared" si="0"/>
        <v>5.9433610731586262E-2</v>
      </c>
      <c r="BY8" s="116">
        <f t="shared" si="0"/>
        <v>5.9437605599806931E-2</v>
      </c>
      <c r="BZ8" s="116">
        <f t="shared" si="0"/>
        <v>5.9456111705421977E-2</v>
      </c>
      <c r="CA8" s="116">
        <f t="shared" si="0"/>
        <v>5.9452311422116821E-2</v>
      </c>
      <c r="CB8" s="116">
        <f t="shared" si="0"/>
        <v>5.9428822979144869E-2</v>
      </c>
      <c r="CC8" s="116">
        <f t="shared" si="0"/>
        <v>5.9415262636273614E-2</v>
      </c>
      <c r="CD8" s="116">
        <f t="shared" si="0"/>
        <v>5.9433310297166475E-2</v>
      </c>
      <c r="CE8" s="116"/>
      <c r="CF8" s="116"/>
      <c r="CG8" s="116"/>
      <c r="CH8" s="116"/>
    </row>
    <row r="9" spans="1:86" ht="15.75" x14ac:dyDescent="0.25">
      <c r="A9" s="15" t="s">
        <v>35</v>
      </c>
      <c r="B9" s="34">
        <v>0.5</v>
      </c>
      <c r="C9" s="68"/>
      <c r="D9" s="35"/>
      <c r="E9" s="198">
        <v>1000.15</v>
      </c>
      <c r="F9" s="198">
        <v>1000.15</v>
      </c>
      <c r="G9" s="68">
        <v>964.4</v>
      </c>
      <c r="H9" s="68">
        <v>1002</v>
      </c>
      <c r="I9" s="68">
        <v>1002.05</v>
      </c>
      <c r="J9" s="68">
        <v>1015.45</v>
      </c>
      <c r="K9" s="68">
        <v>984.85</v>
      </c>
      <c r="L9" s="68">
        <v>998.1</v>
      </c>
      <c r="M9" s="68">
        <v>1045.45</v>
      </c>
      <c r="N9" s="68">
        <v>1067.0999999999999</v>
      </c>
      <c r="O9" s="68">
        <v>1067.95</v>
      </c>
      <c r="P9" s="68">
        <v>1168.1500000000001</v>
      </c>
      <c r="Q9" s="68">
        <v>1174.6500000000001</v>
      </c>
      <c r="R9" s="15"/>
      <c r="S9" s="34">
        <v>0.5</v>
      </c>
      <c r="T9" s="35"/>
      <c r="U9" s="35"/>
      <c r="V9" s="198">
        <v>944.05</v>
      </c>
      <c r="W9" s="198">
        <v>944.05</v>
      </c>
      <c r="X9" s="68">
        <v>910.3</v>
      </c>
      <c r="Y9" s="68">
        <v>945.8</v>
      </c>
      <c r="Z9" s="68">
        <v>945.85</v>
      </c>
      <c r="AA9" s="68">
        <v>958.5</v>
      </c>
      <c r="AB9" s="68">
        <v>929.6</v>
      </c>
      <c r="AC9" s="68">
        <v>942.1</v>
      </c>
      <c r="AD9" s="68">
        <v>986.8</v>
      </c>
      <c r="AE9" s="68">
        <v>1007.25</v>
      </c>
      <c r="AF9" s="68">
        <v>1008.05</v>
      </c>
      <c r="AG9" s="68">
        <v>1102.6500000000001</v>
      </c>
      <c r="AH9" s="68">
        <v>1108.75</v>
      </c>
      <c r="AI9" s="34">
        <v>0.5</v>
      </c>
      <c r="AJ9" s="35"/>
      <c r="AK9" s="35"/>
      <c r="AL9" s="37"/>
      <c r="AM9" s="68">
        <v>608.75</v>
      </c>
      <c r="AN9" s="68">
        <v>632.45000000000005</v>
      </c>
      <c r="AO9" s="68">
        <v>632.5</v>
      </c>
      <c r="AP9" s="68">
        <v>641</v>
      </c>
      <c r="AQ9" s="68">
        <v>618.75</v>
      </c>
      <c r="AR9" s="68">
        <v>620</v>
      </c>
      <c r="AS9" s="68">
        <v>656.75</v>
      </c>
      <c r="AT9" s="68">
        <v>670.4</v>
      </c>
      <c r="AU9" s="68">
        <v>670.95</v>
      </c>
      <c r="AV9" s="68">
        <v>733.9</v>
      </c>
      <c r="AW9" s="15"/>
      <c r="AX9" s="109">
        <v>0.5</v>
      </c>
      <c r="AY9" s="110"/>
      <c r="AZ9" s="110"/>
      <c r="BA9" s="95">
        <v>585.29999999999995</v>
      </c>
      <c r="BB9" s="95">
        <v>608.1</v>
      </c>
      <c r="BC9" s="95">
        <v>608.15</v>
      </c>
      <c r="BD9" s="95">
        <v>616.29999999999995</v>
      </c>
      <c r="BE9" s="95">
        <v>594.95000000000005</v>
      </c>
      <c r="BF9" s="95">
        <v>596.15</v>
      </c>
      <c r="BG9" s="17">
        <v>631.45000000000005</v>
      </c>
      <c r="BH9" s="109">
        <v>644.6</v>
      </c>
      <c r="BI9" s="110">
        <v>645.1</v>
      </c>
      <c r="BJ9" s="110">
        <v>705.65</v>
      </c>
      <c r="BK9" s="95">
        <v>544.75</v>
      </c>
      <c r="BL9" s="95">
        <v>565.95000000000005</v>
      </c>
      <c r="BM9" s="95">
        <v>566</v>
      </c>
      <c r="BN9" s="95">
        <v>553.75</v>
      </c>
      <c r="BO9" s="95">
        <v>553.70000000000005</v>
      </c>
      <c r="BP9" s="95">
        <v>599.25</v>
      </c>
      <c r="BR9" s="116">
        <f t="shared" si="0"/>
        <v>5.9424818600709806E-2</v>
      </c>
      <c r="BS9" s="116">
        <f t="shared" si="0"/>
        <v>5.9424818600709806E-2</v>
      </c>
      <c r="BT9" s="116">
        <f t="shared" si="0"/>
        <v>5.9430956827419612E-2</v>
      </c>
      <c r="BU9" s="116">
        <f t="shared" si="0"/>
        <v>5.942059632057517E-2</v>
      </c>
      <c r="BV9" s="116">
        <f t="shared" si="0"/>
        <v>5.9417455199027192E-2</v>
      </c>
      <c r="BW9" s="116">
        <f t="shared" si="0"/>
        <v>5.9415753781951075E-2</v>
      </c>
      <c r="BX9" s="116">
        <f t="shared" si="0"/>
        <v>5.9434165232358005E-2</v>
      </c>
      <c r="BY9" s="116">
        <f t="shared" si="0"/>
        <v>5.9441672858507655E-2</v>
      </c>
      <c r="BZ9" s="116">
        <f t="shared" si="0"/>
        <v>5.9434535873530647E-2</v>
      </c>
      <c r="CA9" s="116">
        <f t="shared" si="0"/>
        <v>5.9419210722263527E-2</v>
      </c>
      <c r="CB9" s="116">
        <f t="shared" si="0"/>
        <v>5.9421655671841878E-2</v>
      </c>
      <c r="CC9" s="116">
        <f t="shared" si="0"/>
        <v>5.940234888677276E-2</v>
      </c>
      <c r="CD9" s="116">
        <f t="shared" si="0"/>
        <v>5.9436302142051867E-2</v>
      </c>
    </row>
    <row r="10" spans="1:86" ht="15.75" x14ac:dyDescent="0.25">
      <c r="A10" s="15"/>
      <c r="B10" s="34">
        <v>1</v>
      </c>
      <c r="C10" s="68"/>
      <c r="D10" s="35"/>
      <c r="E10" s="198">
        <v>1114.5999999999999</v>
      </c>
      <c r="F10" s="198">
        <v>1114.5999999999999</v>
      </c>
      <c r="G10" s="68">
        <v>1074.05</v>
      </c>
      <c r="H10" s="68">
        <v>1116.7</v>
      </c>
      <c r="I10" s="68">
        <v>1118.5999999999999</v>
      </c>
      <c r="J10" s="68">
        <v>1165.1500000000001</v>
      </c>
      <c r="K10" s="68">
        <v>1116.75</v>
      </c>
      <c r="L10" s="68">
        <v>1131.7</v>
      </c>
      <c r="M10" s="68">
        <v>1197.2</v>
      </c>
      <c r="N10" s="68">
        <v>1246.25</v>
      </c>
      <c r="O10" s="68">
        <v>1249.2</v>
      </c>
      <c r="P10" s="68">
        <v>1366.7</v>
      </c>
      <c r="Q10" s="68">
        <v>1389.5</v>
      </c>
      <c r="R10" s="15"/>
      <c r="S10" s="34">
        <v>1</v>
      </c>
      <c r="T10" s="35"/>
      <c r="U10" s="35"/>
      <c r="V10" s="198">
        <v>1052.0999999999999</v>
      </c>
      <c r="W10" s="198">
        <v>1052.0999999999999</v>
      </c>
      <c r="X10" s="68">
        <v>1013.8</v>
      </c>
      <c r="Y10" s="68">
        <v>1054.05</v>
      </c>
      <c r="Z10" s="68">
        <v>1055.8499999999999</v>
      </c>
      <c r="AA10" s="68">
        <v>1099.8</v>
      </c>
      <c r="AB10" s="68">
        <v>1054.0999999999999</v>
      </c>
      <c r="AC10" s="68">
        <v>1068.2</v>
      </c>
      <c r="AD10" s="68">
        <v>1130.05</v>
      </c>
      <c r="AE10" s="68">
        <v>1176.3499999999999</v>
      </c>
      <c r="AF10" s="68">
        <v>1179.1500000000001</v>
      </c>
      <c r="AG10" s="68">
        <v>1290.05</v>
      </c>
      <c r="AH10" s="68">
        <v>1311.55</v>
      </c>
      <c r="AI10" s="34">
        <v>1</v>
      </c>
      <c r="AJ10" s="35"/>
      <c r="AK10" s="35"/>
      <c r="AL10" s="37"/>
      <c r="AM10" s="68">
        <v>677.95</v>
      </c>
      <c r="AN10" s="68">
        <v>704.85</v>
      </c>
      <c r="AO10" s="68">
        <v>706.05</v>
      </c>
      <c r="AP10" s="68">
        <v>735.5</v>
      </c>
      <c r="AQ10" s="68">
        <v>701.6</v>
      </c>
      <c r="AR10" s="68">
        <v>703</v>
      </c>
      <c r="AS10" s="68">
        <v>752.15</v>
      </c>
      <c r="AT10" s="68">
        <v>783</v>
      </c>
      <c r="AU10" s="68">
        <v>784.8</v>
      </c>
      <c r="AV10" s="68">
        <v>858.7</v>
      </c>
      <c r="AW10" s="15"/>
      <c r="AX10" s="109">
        <v>1</v>
      </c>
      <c r="AY10" s="110"/>
      <c r="AZ10" s="110"/>
      <c r="BA10" s="95">
        <v>651.85</v>
      </c>
      <c r="BB10" s="95">
        <v>677.7</v>
      </c>
      <c r="BC10" s="95">
        <v>678.85</v>
      </c>
      <c r="BD10" s="95">
        <v>707.2</v>
      </c>
      <c r="BE10" s="95">
        <v>674.6</v>
      </c>
      <c r="BF10" s="95">
        <v>675.95</v>
      </c>
      <c r="BG10" s="17">
        <v>723.2</v>
      </c>
      <c r="BH10" s="109">
        <v>752.85</v>
      </c>
      <c r="BI10" s="110">
        <v>754.6</v>
      </c>
      <c r="BJ10" s="110">
        <v>825.65</v>
      </c>
      <c r="BK10" s="95">
        <v>606.70000000000005</v>
      </c>
      <c r="BL10" s="95">
        <v>630.75</v>
      </c>
      <c r="BM10" s="95">
        <v>631.70000000000005</v>
      </c>
      <c r="BN10" s="95">
        <v>627.9</v>
      </c>
      <c r="BO10" s="95">
        <v>627.95000000000005</v>
      </c>
      <c r="BP10" s="95">
        <v>701</v>
      </c>
      <c r="BR10" s="116">
        <f t="shared" si="0"/>
        <v>5.9404999524760083E-2</v>
      </c>
      <c r="BS10" s="116">
        <f t="shared" si="0"/>
        <v>5.9404999524760083E-2</v>
      </c>
      <c r="BT10" s="116">
        <f t="shared" si="0"/>
        <v>5.9429867824028371E-2</v>
      </c>
      <c r="BU10" s="116">
        <f t="shared" si="0"/>
        <v>5.9437408092595234E-2</v>
      </c>
      <c r="BV10" s="116">
        <f t="shared" si="0"/>
        <v>5.943079035847898E-2</v>
      </c>
      <c r="BW10" s="116">
        <f t="shared" si="0"/>
        <v>5.9419894526277606E-2</v>
      </c>
      <c r="BX10" s="116">
        <f t="shared" si="0"/>
        <v>5.943458874869556E-2</v>
      </c>
      <c r="BY10" s="116">
        <f t="shared" si="0"/>
        <v>5.9445796667290773E-2</v>
      </c>
      <c r="BZ10" s="116">
        <f t="shared" si="0"/>
        <v>5.9422149462413199E-2</v>
      </c>
      <c r="CA10" s="116">
        <f t="shared" si="0"/>
        <v>5.9421090661792908E-2</v>
      </c>
      <c r="CB10" s="116">
        <f t="shared" si="0"/>
        <v>5.9407200101768254E-2</v>
      </c>
      <c r="CC10" s="116">
        <f t="shared" si="0"/>
        <v>5.9416301693732798E-2</v>
      </c>
      <c r="CD10" s="116">
        <f t="shared" si="0"/>
        <v>5.9433494719987934E-2</v>
      </c>
    </row>
    <row r="11" spans="1:86" ht="15.75" x14ac:dyDescent="0.25">
      <c r="A11" s="15"/>
      <c r="B11" s="34">
        <v>1.5</v>
      </c>
      <c r="C11" s="68"/>
      <c r="D11" s="35"/>
      <c r="E11" s="198">
        <v>1246.1500000000001</v>
      </c>
      <c r="F11" s="198">
        <v>1246.1500000000001</v>
      </c>
      <c r="G11" s="68">
        <v>1183.6500000000001</v>
      </c>
      <c r="H11" s="68">
        <v>1248.45</v>
      </c>
      <c r="I11" s="68">
        <v>1254.2</v>
      </c>
      <c r="J11" s="68">
        <v>1314.6</v>
      </c>
      <c r="K11" s="68">
        <v>1250.8499999999999</v>
      </c>
      <c r="L11" s="68">
        <v>1267.55</v>
      </c>
      <c r="M11" s="68">
        <v>1348.25</v>
      </c>
      <c r="N11" s="68">
        <v>1395.9</v>
      </c>
      <c r="O11" s="68">
        <v>1430.7</v>
      </c>
      <c r="P11" s="68">
        <v>1565.5</v>
      </c>
      <c r="Q11" s="68">
        <v>1604.7</v>
      </c>
      <c r="R11" s="15"/>
      <c r="S11" s="34">
        <v>1.5</v>
      </c>
      <c r="T11" s="35"/>
      <c r="U11" s="35"/>
      <c r="V11" s="198">
        <v>1176.25</v>
      </c>
      <c r="W11" s="198">
        <v>1176.25</v>
      </c>
      <c r="X11" s="68">
        <v>1117.25</v>
      </c>
      <c r="Y11" s="68">
        <v>1178.45</v>
      </c>
      <c r="Z11" s="68">
        <v>1183.8499999999999</v>
      </c>
      <c r="AA11" s="68">
        <v>1240.8499999999999</v>
      </c>
      <c r="AB11" s="68">
        <v>1180.7</v>
      </c>
      <c r="AC11" s="68">
        <v>1196.45</v>
      </c>
      <c r="AD11" s="68">
        <v>1272.6500000000001</v>
      </c>
      <c r="AE11" s="68">
        <v>1317.6</v>
      </c>
      <c r="AF11" s="68">
        <v>1350.45</v>
      </c>
      <c r="AG11" s="68">
        <v>1477.7</v>
      </c>
      <c r="AH11" s="68">
        <v>1514.7</v>
      </c>
      <c r="AI11" s="34">
        <v>1.5</v>
      </c>
      <c r="AJ11" s="35"/>
      <c r="AK11" s="35"/>
      <c r="AL11" s="37"/>
      <c r="AM11" s="68">
        <v>747.15</v>
      </c>
      <c r="AN11" s="68">
        <v>788.1</v>
      </c>
      <c r="AO11" s="68">
        <v>791.7</v>
      </c>
      <c r="AP11" s="68">
        <v>829.9</v>
      </c>
      <c r="AQ11" s="68">
        <v>785.85</v>
      </c>
      <c r="AR11" s="68">
        <v>787.4</v>
      </c>
      <c r="AS11" s="68">
        <v>847.05</v>
      </c>
      <c r="AT11" s="68">
        <v>876.95</v>
      </c>
      <c r="AU11" s="68">
        <v>898.85</v>
      </c>
      <c r="AV11" s="68">
        <v>983.55</v>
      </c>
      <c r="AW11" s="15"/>
      <c r="AX11" s="109">
        <v>1.5</v>
      </c>
      <c r="AY11" s="110"/>
      <c r="AZ11" s="110"/>
      <c r="BA11" s="95">
        <v>718.4</v>
      </c>
      <c r="BB11" s="95">
        <v>757.75</v>
      </c>
      <c r="BC11" s="95">
        <v>761.25</v>
      </c>
      <c r="BD11" s="95">
        <v>797.95</v>
      </c>
      <c r="BE11" s="95">
        <v>755.6</v>
      </c>
      <c r="BF11" s="95">
        <v>757.1</v>
      </c>
      <c r="BG11" s="17">
        <v>814.45</v>
      </c>
      <c r="BH11" s="109">
        <v>843.2</v>
      </c>
      <c r="BI11" s="110">
        <v>864.25</v>
      </c>
      <c r="BJ11" s="110">
        <v>945.7</v>
      </c>
      <c r="BK11" s="95">
        <v>667.65</v>
      </c>
      <c r="BL11" s="95">
        <v>705.3</v>
      </c>
      <c r="BM11" s="95">
        <v>707.55</v>
      </c>
      <c r="BN11" s="95">
        <v>703.25</v>
      </c>
      <c r="BO11" s="95">
        <v>703.3</v>
      </c>
      <c r="BP11" s="95">
        <v>702.75</v>
      </c>
      <c r="BR11" s="116">
        <f t="shared" si="0"/>
        <v>5.942614240170041E-2</v>
      </c>
      <c r="BS11" s="116">
        <f t="shared" si="0"/>
        <v>5.942614240170041E-2</v>
      </c>
      <c r="BT11" s="116">
        <f t="shared" si="0"/>
        <v>5.9431640187961543E-2</v>
      </c>
      <c r="BU11" s="116">
        <f t="shared" si="0"/>
        <v>5.9400059400059435E-2</v>
      </c>
      <c r="BV11" s="116">
        <f t="shared" si="0"/>
        <v>5.9424758204164485E-2</v>
      </c>
      <c r="BW11" s="116">
        <f t="shared" si="0"/>
        <v>5.9435064673409421E-2</v>
      </c>
      <c r="BX11" s="116">
        <f t="shared" si="0"/>
        <v>5.9413907004319366E-2</v>
      </c>
      <c r="BY11" s="116">
        <f t="shared" si="0"/>
        <v>5.9425801328931271E-2</v>
      </c>
      <c r="BZ11" s="116">
        <f t="shared" si="0"/>
        <v>5.9403606647546292E-2</v>
      </c>
      <c r="CA11" s="116">
        <f t="shared" si="0"/>
        <v>5.9426229508196871E-2</v>
      </c>
      <c r="CB11" s="116">
        <f t="shared" si="0"/>
        <v>5.9424636232366934E-2</v>
      </c>
      <c r="CC11" s="116">
        <f t="shared" si="0"/>
        <v>5.9416661027272166E-2</v>
      </c>
      <c r="CD11" s="116">
        <f t="shared" si="0"/>
        <v>5.9417706476529997E-2</v>
      </c>
    </row>
    <row r="12" spans="1:86" ht="15.75" x14ac:dyDescent="0.25">
      <c r="A12" s="15"/>
      <c r="B12" s="34">
        <v>2</v>
      </c>
      <c r="C12" s="68"/>
      <c r="D12" s="35"/>
      <c r="E12" s="198">
        <v>1377.75</v>
      </c>
      <c r="F12" s="198">
        <v>1377.75</v>
      </c>
      <c r="G12" s="68">
        <v>1295.1500000000001</v>
      </c>
      <c r="H12" s="68">
        <v>1380.35</v>
      </c>
      <c r="I12" s="68">
        <v>1390</v>
      </c>
      <c r="J12" s="68">
        <v>1468.7</v>
      </c>
      <c r="K12" s="68">
        <v>1384.65</v>
      </c>
      <c r="L12" s="68">
        <v>1403.25</v>
      </c>
      <c r="M12" s="68">
        <v>1497.15</v>
      </c>
      <c r="N12" s="68">
        <v>1546.85</v>
      </c>
      <c r="O12" s="68">
        <v>1611.8</v>
      </c>
      <c r="P12" s="68">
        <v>1766.2</v>
      </c>
      <c r="Q12" s="68">
        <v>1819.85</v>
      </c>
      <c r="R12" s="15"/>
      <c r="S12" s="34">
        <v>2</v>
      </c>
      <c r="T12" s="35"/>
      <c r="U12" s="35"/>
      <c r="V12" s="198">
        <v>1300.5</v>
      </c>
      <c r="W12" s="198">
        <v>1300.5</v>
      </c>
      <c r="X12" s="68">
        <v>1222.5</v>
      </c>
      <c r="Y12" s="68">
        <v>1302.95</v>
      </c>
      <c r="Z12" s="68">
        <v>1312.05</v>
      </c>
      <c r="AA12" s="68">
        <v>1386.35</v>
      </c>
      <c r="AB12" s="68">
        <v>1307</v>
      </c>
      <c r="AC12" s="68">
        <v>1324.55</v>
      </c>
      <c r="AD12" s="68">
        <v>1413.2</v>
      </c>
      <c r="AE12" s="68">
        <v>1460.1</v>
      </c>
      <c r="AF12" s="68">
        <v>1521.4</v>
      </c>
      <c r="AG12" s="68">
        <v>1667.15</v>
      </c>
      <c r="AH12" s="68">
        <v>1717.8</v>
      </c>
      <c r="AI12" s="34">
        <v>2</v>
      </c>
      <c r="AJ12" s="35"/>
      <c r="AK12" s="35"/>
      <c r="AL12" s="37"/>
      <c r="AM12" s="68">
        <v>817.55</v>
      </c>
      <c r="AN12" s="68">
        <v>871.35</v>
      </c>
      <c r="AO12" s="68">
        <v>877.45</v>
      </c>
      <c r="AP12" s="68">
        <v>927.15</v>
      </c>
      <c r="AQ12" s="68">
        <v>869.95</v>
      </c>
      <c r="AR12" s="68">
        <v>871.7</v>
      </c>
      <c r="AS12" s="68">
        <v>940.65</v>
      </c>
      <c r="AT12" s="68">
        <v>971.9</v>
      </c>
      <c r="AU12" s="68">
        <v>1012.7</v>
      </c>
      <c r="AV12" s="68">
        <v>1109.7</v>
      </c>
      <c r="AW12" s="15"/>
      <c r="AX12" s="109">
        <v>2</v>
      </c>
      <c r="AY12" s="110"/>
      <c r="AZ12" s="110"/>
      <c r="BA12" s="95">
        <v>786.1</v>
      </c>
      <c r="BB12" s="95">
        <v>837.8</v>
      </c>
      <c r="BC12" s="95">
        <v>843.7</v>
      </c>
      <c r="BD12" s="95">
        <v>891.45</v>
      </c>
      <c r="BE12" s="95">
        <v>836.45</v>
      </c>
      <c r="BF12" s="95">
        <v>838.15</v>
      </c>
      <c r="BG12" s="17">
        <v>904.45</v>
      </c>
      <c r="BH12" s="109">
        <v>934.5</v>
      </c>
      <c r="BI12" s="110">
        <v>973.75</v>
      </c>
      <c r="BJ12" s="110">
        <v>1067</v>
      </c>
      <c r="BK12" s="95">
        <v>731.65</v>
      </c>
      <c r="BL12" s="95">
        <v>779.7</v>
      </c>
      <c r="BM12" s="95">
        <v>775.3</v>
      </c>
      <c r="BN12" s="95">
        <v>777.55</v>
      </c>
      <c r="BO12" s="95">
        <v>777.6</v>
      </c>
      <c r="BP12" s="95">
        <v>904.6</v>
      </c>
      <c r="BR12" s="116">
        <f t="shared" si="0"/>
        <v>5.9400230680507482E-2</v>
      </c>
      <c r="BS12" s="116">
        <f t="shared" si="0"/>
        <v>5.9400230680507482E-2</v>
      </c>
      <c r="BT12" s="116">
        <f t="shared" si="0"/>
        <v>5.9427402862985756E-2</v>
      </c>
      <c r="BU12" s="116">
        <f t="shared" si="0"/>
        <v>5.9403660923289303E-2</v>
      </c>
      <c r="BV12" s="116">
        <f t="shared" si="0"/>
        <v>5.9410845623261377E-2</v>
      </c>
      <c r="BW12" s="116">
        <f t="shared" si="0"/>
        <v>5.9400584268042067E-2</v>
      </c>
      <c r="BX12" s="116">
        <f t="shared" si="0"/>
        <v>5.9410864575363487E-2</v>
      </c>
      <c r="BY12" s="116">
        <f t="shared" si="0"/>
        <v>5.941640557170369E-2</v>
      </c>
      <c r="BZ12" s="116">
        <f t="shared" si="0"/>
        <v>5.9404189074441005E-2</v>
      </c>
      <c r="CA12" s="116">
        <f t="shared" si="0"/>
        <v>5.9413738785014658E-2</v>
      </c>
      <c r="CB12" s="116">
        <f t="shared" si="0"/>
        <v>5.9418956224529973E-2</v>
      </c>
      <c r="CC12" s="116">
        <f t="shared" si="0"/>
        <v>5.9412770296613848E-2</v>
      </c>
      <c r="CD12" s="116">
        <f t="shared" si="0"/>
        <v>5.9407381534520853E-2</v>
      </c>
    </row>
    <row r="13" spans="1:86" ht="15.75" x14ac:dyDescent="0.25">
      <c r="A13" s="15"/>
      <c r="B13" s="34">
        <v>2.5</v>
      </c>
      <c r="C13" s="68"/>
      <c r="D13" s="35"/>
      <c r="E13" s="198">
        <v>1511.35</v>
      </c>
      <c r="F13" s="198">
        <v>1511.35</v>
      </c>
      <c r="G13" s="68">
        <v>1404.9</v>
      </c>
      <c r="H13" s="68">
        <v>1514.25</v>
      </c>
      <c r="I13" s="68">
        <v>1526.2</v>
      </c>
      <c r="J13" s="68">
        <v>1618.2</v>
      </c>
      <c r="K13" s="68">
        <v>1518.5</v>
      </c>
      <c r="L13" s="68">
        <v>1539</v>
      </c>
      <c r="M13" s="68">
        <v>1648.35</v>
      </c>
      <c r="N13" s="68">
        <v>1695.85</v>
      </c>
      <c r="O13" s="68">
        <v>1795.35</v>
      </c>
      <c r="P13" s="68">
        <v>1964.8</v>
      </c>
      <c r="Q13" s="68">
        <v>2032.9</v>
      </c>
      <c r="R13" s="15"/>
      <c r="S13" s="34">
        <v>2.5</v>
      </c>
      <c r="T13" s="35"/>
      <c r="U13" s="35"/>
      <c r="V13" s="198">
        <v>1426.6</v>
      </c>
      <c r="W13" s="198">
        <v>1426.6</v>
      </c>
      <c r="X13" s="68">
        <v>1326.1</v>
      </c>
      <c r="Y13" s="68">
        <v>1429.3</v>
      </c>
      <c r="Z13" s="68">
        <v>1440.6</v>
      </c>
      <c r="AA13" s="68">
        <v>1527.45</v>
      </c>
      <c r="AB13" s="68">
        <v>1433.35</v>
      </c>
      <c r="AC13" s="68">
        <v>1452.7</v>
      </c>
      <c r="AD13" s="68">
        <v>1555.9</v>
      </c>
      <c r="AE13" s="68">
        <v>1600.75</v>
      </c>
      <c r="AF13" s="68">
        <v>1694.65</v>
      </c>
      <c r="AG13" s="68">
        <v>1854.6</v>
      </c>
      <c r="AH13" s="68">
        <v>1918.9</v>
      </c>
      <c r="AI13" s="34">
        <v>2.5</v>
      </c>
      <c r="AJ13" s="35"/>
      <c r="AK13" s="35"/>
      <c r="AL13" s="37"/>
      <c r="AM13" s="68">
        <v>886.8</v>
      </c>
      <c r="AN13" s="68">
        <v>955.9</v>
      </c>
      <c r="AO13" s="68">
        <v>963.4</v>
      </c>
      <c r="AP13" s="68">
        <v>1021.5</v>
      </c>
      <c r="AQ13" s="68">
        <v>954.1</v>
      </c>
      <c r="AR13" s="68">
        <v>956.05</v>
      </c>
      <c r="AS13" s="68">
        <v>1035.5999999999999</v>
      </c>
      <c r="AT13" s="68">
        <v>1065.45</v>
      </c>
      <c r="AU13" s="68">
        <v>1127.95</v>
      </c>
      <c r="AV13" s="68">
        <v>1234.45</v>
      </c>
      <c r="AW13" s="15"/>
      <c r="AX13" s="109">
        <v>2.5</v>
      </c>
      <c r="AY13" s="110"/>
      <c r="AZ13" s="110"/>
      <c r="BA13" s="95">
        <v>852.65</v>
      </c>
      <c r="BB13" s="95">
        <v>919.1</v>
      </c>
      <c r="BC13" s="95">
        <v>926.3</v>
      </c>
      <c r="BD13" s="95">
        <v>982.2</v>
      </c>
      <c r="BE13" s="95">
        <v>917.4</v>
      </c>
      <c r="BF13" s="95">
        <v>919.25</v>
      </c>
      <c r="BG13" s="17">
        <v>995.75</v>
      </c>
      <c r="BH13" s="109">
        <v>1024.45</v>
      </c>
      <c r="BI13" s="110">
        <v>1084.55</v>
      </c>
      <c r="BJ13" s="110">
        <v>1186.95</v>
      </c>
      <c r="BK13" s="95">
        <v>793.6</v>
      </c>
      <c r="BL13" s="95">
        <v>755.5</v>
      </c>
      <c r="BM13" s="95">
        <v>762.15</v>
      </c>
      <c r="BN13" s="95">
        <v>753.9</v>
      </c>
      <c r="BO13" s="95">
        <v>753.95</v>
      </c>
      <c r="BP13" s="95">
        <v>1007.5</v>
      </c>
      <c r="BR13" s="116">
        <f t="shared" si="0"/>
        <v>5.9406981634655853E-2</v>
      </c>
      <c r="BS13" s="116">
        <f t="shared" si="0"/>
        <v>5.9406981634655853E-2</v>
      </c>
      <c r="BT13" s="116">
        <f t="shared" si="0"/>
        <v>5.9422366337380517E-2</v>
      </c>
      <c r="BU13" s="116">
        <f t="shared" si="0"/>
        <v>5.943468830896248E-2</v>
      </c>
      <c r="BV13" s="116">
        <f t="shared" si="0"/>
        <v>5.9419686241843683E-2</v>
      </c>
      <c r="BW13" s="116">
        <f t="shared" si="0"/>
        <v>5.9412746734754052E-2</v>
      </c>
      <c r="BX13" s="116">
        <f t="shared" si="0"/>
        <v>5.9406285973419015E-2</v>
      </c>
      <c r="BY13" s="116">
        <f t="shared" si="0"/>
        <v>5.9406622151855215E-2</v>
      </c>
      <c r="BZ13" s="116">
        <f t="shared" si="0"/>
        <v>5.9418985796002133E-2</v>
      </c>
      <c r="CA13" s="116">
        <f t="shared" si="0"/>
        <v>5.940965172575341E-2</v>
      </c>
      <c r="CB13" s="116">
        <f t="shared" si="0"/>
        <v>5.9422299589885652E-2</v>
      </c>
      <c r="CC13" s="116">
        <f t="shared" si="0"/>
        <v>5.9419820985657346E-2</v>
      </c>
      <c r="CD13" s="116">
        <f t="shared" si="0"/>
        <v>5.940903642711981E-2</v>
      </c>
    </row>
    <row r="14" spans="1:86" ht="15.75" x14ac:dyDescent="0.25">
      <c r="A14" s="15"/>
      <c r="B14" s="36"/>
      <c r="C14" s="36"/>
      <c r="D14" s="37"/>
      <c r="E14" s="37"/>
      <c r="F14" s="36"/>
      <c r="G14" s="68"/>
      <c r="H14" s="68"/>
      <c r="I14" s="68"/>
      <c r="J14" s="68"/>
      <c r="K14" s="68"/>
      <c r="L14" s="68"/>
      <c r="M14" s="68"/>
      <c r="N14" s="68"/>
      <c r="O14" s="68"/>
      <c r="P14" s="15"/>
      <c r="Q14" s="15"/>
      <c r="R14" s="15"/>
      <c r="S14" s="36"/>
      <c r="T14" s="37"/>
      <c r="U14" s="37"/>
      <c r="V14" s="37"/>
      <c r="W14" s="36"/>
      <c r="X14" s="68"/>
      <c r="Y14" s="68"/>
      <c r="Z14" s="68"/>
      <c r="AA14" s="68"/>
      <c r="AB14" s="68"/>
      <c r="AC14" s="68"/>
      <c r="AD14" s="68"/>
      <c r="AE14" s="68"/>
      <c r="AF14" s="68"/>
      <c r="AG14" s="15"/>
      <c r="AH14" s="15"/>
      <c r="AI14" s="36"/>
      <c r="AJ14" s="37"/>
      <c r="AK14" s="37"/>
      <c r="AL14" s="37"/>
      <c r="AM14" s="68"/>
      <c r="AN14" s="68"/>
      <c r="AO14" s="68"/>
      <c r="AP14" s="68"/>
      <c r="AQ14" s="68"/>
      <c r="AR14" s="68"/>
      <c r="AS14" s="68"/>
      <c r="AT14" s="68"/>
      <c r="AU14" s="68"/>
      <c r="AV14" s="15"/>
      <c r="AW14" s="15"/>
      <c r="AX14" s="111"/>
      <c r="AY14" s="112"/>
      <c r="AZ14" s="112"/>
      <c r="BA14" s="95"/>
      <c r="BB14" s="95"/>
      <c r="BC14" s="95"/>
      <c r="BD14" s="95"/>
      <c r="BE14" s="95"/>
      <c r="BF14" s="95"/>
      <c r="BH14" s="111"/>
      <c r="BI14" s="112"/>
      <c r="BJ14" s="112"/>
      <c r="BK14" s="95"/>
      <c r="BL14" s="95"/>
      <c r="BM14" s="95"/>
      <c r="BN14" s="95"/>
      <c r="BO14" s="95"/>
      <c r="BP14" s="95"/>
      <c r="BR14" s="116"/>
      <c r="BS14" s="116"/>
      <c r="BT14" s="116"/>
      <c r="BU14" s="116"/>
      <c r="BV14" s="116"/>
      <c r="BW14" s="116"/>
      <c r="BX14" s="116"/>
      <c r="BY14" s="116"/>
    </row>
    <row r="15" spans="1:86" ht="15.75" x14ac:dyDescent="0.25">
      <c r="A15" s="15"/>
      <c r="B15" s="15"/>
      <c r="C15" s="15"/>
      <c r="D15" s="39"/>
      <c r="E15" s="15" t="s">
        <v>89</v>
      </c>
      <c r="F15" s="15" t="s">
        <v>90</v>
      </c>
      <c r="G15" s="42" t="s">
        <v>91</v>
      </c>
      <c r="H15" s="42" t="s">
        <v>92</v>
      </c>
      <c r="I15" s="42" t="s">
        <v>93</v>
      </c>
      <c r="J15" s="15" t="s">
        <v>94</v>
      </c>
      <c r="K15" s="15" t="s">
        <v>95</v>
      </c>
      <c r="L15" s="15" t="s">
        <v>96</v>
      </c>
      <c r="M15" s="15" t="s">
        <v>97</v>
      </c>
      <c r="N15" s="15" t="s">
        <v>98</v>
      </c>
      <c r="O15" s="15" t="s">
        <v>99</v>
      </c>
      <c r="P15" s="15" t="s">
        <v>100</v>
      </c>
      <c r="Q15" s="15" t="s">
        <v>101</v>
      </c>
      <c r="R15" s="15"/>
      <c r="S15" s="15"/>
      <c r="T15" s="39"/>
      <c r="U15" s="39"/>
      <c r="V15" s="15" t="s">
        <v>89</v>
      </c>
      <c r="W15" s="15" t="s">
        <v>90</v>
      </c>
      <c r="X15" s="42" t="s">
        <v>91</v>
      </c>
      <c r="Y15" s="42" t="s">
        <v>92</v>
      </c>
      <c r="Z15" s="42" t="s">
        <v>93</v>
      </c>
      <c r="AA15" s="15" t="s">
        <v>94</v>
      </c>
      <c r="AB15" s="15" t="s">
        <v>95</v>
      </c>
      <c r="AC15" s="15" t="s">
        <v>96</v>
      </c>
      <c r="AD15" s="15" t="s">
        <v>97</v>
      </c>
      <c r="AE15" s="15" t="s">
        <v>98</v>
      </c>
      <c r="AF15" s="15" t="s">
        <v>99</v>
      </c>
      <c r="AG15" s="15" t="s">
        <v>100</v>
      </c>
      <c r="AH15" s="15" t="s">
        <v>101</v>
      </c>
      <c r="AI15" s="15"/>
      <c r="AJ15" s="39"/>
      <c r="AK15" s="39"/>
      <c r="AL15" s="39"/>
      <c r="AM15" s="42" t="s">
        <v>91</v>
      </c>
      <c r="AN15" s="42" t="s">
        <v>92</v>
      </c>
      <c r="AO15" s="42" t="s">
        <v>93</v>
      </c>
      <c r="AP15" s="15" t="s">
        <v>94</v>
      </c>
      <c r="AQ15" s="15" t="s">
        <v>95</v>
      </c>
      <c r="AR15" s="15" t="s">
        <v>96</v>
      </c>
      <c r="AS15" s="15" t="s">
        <v>97</v>
      </c>
      <c r="AT15" s="15" t="s">
        <v>98</v>
      </c>
      <c r="AU15" s="15" t="s">
        <v>99</v>
      </c>
      <c r="AV15" s="15" t="s">
        <v>100</v>
      </c>
      <c r="AW15" s="15"/>
      <c r="AX15" s="113"/>
      <c r="AY15" s="114"/>
      <c r="AZ15" s="114"/>
      <c r="BA15" s="118" t="s">
        <v>91</v>
      </c>
      <c r="BB15" s="118" t="s">
        <v>92</v>
      </c>
      <c r="BC15" s="118" t="s">
        <v>93</v>
      </c>
      <c r="BD15" s="113" t="s">
        <v>94</v>
      </c>
      <c r="BE15" s="113" t="s">
        <v>95</v>
      </c>
      <c r="BF15" s="113" t="s">
        <v>96</v>
      </c>
      <c r="BG15" s="17" t="s">
        <v>97</v>
      </c>
      <c r="BH15" s="113" t="s">
        <v>98</v>
      </c>
      <c r="BI15" s="114" t="s">
        <v>99</v>
      </c>
      <c r="BJ15" s="114" t="s">
        <v>100</v>
      </c>
      <c r="BK15" s="118" t="s">
        <v>91</v>
      </c>
      <c r="BL15" s="118" t="s">
        <v>92</v>
      </c>
      <c r="BM15" s="118" t="s">
        <v>93</v>
      </c>
      <c r="BN15" s="113" t="s">
        <v>95</v>
      </c>
      <c r="BO15" s="113" t="s">
        <v>95</v>
      </c>
      <c r="BP15" s="113" t="s">
        <v>99</v>
      </c>
      <c r="BR15" s="116"/>
      <c r="BS15" s="116"/>
      <c r="BT15" s="116"/>
      <c r="BU15" s="116"/>
      <c r="BV15" s="116"/>
      <c r="BW15" s="116"/>
      <c r="BX15" s="116"/>
      <c r="BY15" s="116"/>
    </row>
    <row r="16" spans="1:86" ht="15.75" x14ac:dyDescent="0.25">
      <c r="A16" s="15" t="s">
        <v>102</v>
      </c>
      <c r="B16" s="34">
        <v>0.5</v>
      </c>
      <c r="C16" s="69"/>
      <c r="D16" s="35"/>
      <c r="E16" s="202">
        <v>1226</v>
      </c>
      <c r="F16" s="161">
        <v>1226</v>
      </c>
      <c r="G16" s="69">
        <v>964.4</v>
      </c>
      <c r="H16" s="69">
        <v>1002</v>
      </c>
      <c r="I16" s="69">
        <v>1002.05</v>
      </c>
      <c r="J16" s="69">
        <v>1015.45</v>
      </c>
      <c r="K16" s="69">
        <v>1135.3499999999999</v>
      </c>
      <c r="L16" s="69">
        <v>1178.3499999999999</v>
      </c>
      <c r="M16" s="69">
        <v>1237.25</v>
      </c>
      <c r="N16" s="69">
        <v>1253.3499999999999</v>
      </c>
      <c r="O16" s="69">
        <v>1267.95</v>
      </c>
      <c r="P16" s="69">
        <v>1356.7</v>
      </c>
      <c r="Q16" s="69">
        <v>1404.35</v>
      </c>
      <c r="R16" s="15"/>
      <c r="S16" s="34">
        <v>0.5</v>
      </c>
      <c r="T16" s="35"/>
      <c r="U16" s="35"/>
      <c r="V16" s="202">
        <v>1102.3499999999999</v>
      </c>
      <c r="W16" s="161">
        <v>1157.25</v>
      </c>
      <c r="X16" s="69">
        <v>910.3</v>
      </c>
      <c r="Y16" s="69">
        <v>945.8</v>
      </c>
      <c r="Z16" s="69">
        <v>945.85</v>
      </c>
      <c r="AA16" s="69">
        <v>958.5</v>
      </c>
      <c r="AB16" s="69">
        <v>1071.6500000000001</v>
      </c>
      <c r="AC16" s="69">
        <v>1112.25</v>
      </c>
      <c r="AD16" s="69">
        <v>1167.8499999999999</v>
      </c>
      <c r="AE16" s="69">
        <v>1183.05</v>
      </c>
      <c r="AF16" s="69">
        <v>1196.8499999999999</v>
      </c>
      <c r="AG16" s="69">
        <v>1280.5999999999999</v>
      </c>
      <c r="AH16" s="69">
        <v>1325.6</v>
      </c>
      <c r="AI16" s="34">
        <v>0.5</v>
      </c>
      <c r="AJ16" s="35"/>
      <c r="AK16" s="35"/>
      <c r="AL16" s="37"/>
      <c r="AM16" s="69">
        <v>608.75</v>
      </c>
      <c r="AN16" s="69">
        <v>632.45000000000005</v>
      </c>
      <c r="AO16" s="69">
        <v>632.5</v>
      </c>
      <c r="AP16" s="69">
        <v>641</v>
      </c>
      <c r="AQ16" s="69">
        <v>713.25</v>
      </c>
      <c r="AR16" s="69">
        <v>732.05</v>
      </c>
      <c r="AS16" s="69">
        <v>777.3</v>
      </c>
      <c r="AT16" s="69">
        <v>787.4</v>
      </c>
      <c r="AU16" s="69">
        <v>796.65</v>
      </c>
      <c r="AV16" s="69">
        <v>852.35</v>
      </c>
      <c r="AW16" s="15"/>
      <c r="AX16" s="109">
        <v>0.5</v>
      </c>
      <c r="AY16" s="110"/>
      <c r="AZ16" s="110"/>
      <c r="BA16" s="95">
        <v>585.29999999999995</v>
      </c>
      <c r="BB16" s="95">
        <v>608.1</v>
      </c>
      <c r="BC16" s="95">
        <v>608.15</v>
      </c>
      <c r="BD16" s="95">
        <v>616.29999999999995</v>
      </c>
      <c r="BE16" s="95">
        <v>685.8</v>
      </c>
      <c r="BF16" s="95">
        <v>703.85</v>
      </c>
      <c r="BG16" s="17">
        <v>747.4</v>
      </c>
      <c r="BH16" s="109">
        <v>757.1</v>
      </c>
      <c r="BI16" s="110">
        <v>766</v>
      </c>
      <c r="BJ16" s="110">
        <v>819.55</v>
      </c>
      <c r="BK16" s="95">
        <v>544.75</v>
      </c>
      <c r="BL16" s="95">
        <v>565.95000000000005</v>
      </c>
      <c r="BM16" s="95">
        <v>566</v>
      </c>
      <c r="BN16" s="95">
        <v>637.29999999999995</v>
      </c>
      <c r="BO16" s="95">
        <v>653.75</v>
      </c>
      <c r="BP16" s="95">
        <v>711.6</v>
      </c>
      <c r="BR16" s="116">
        <f t="shared" ref="BR16:BR47" si="1">E16/V16-1</f>
        <v>0.11216945616183627</v>
      </c>
      <c r="BS16" s="116">
        <f t="shared" ref="BS16:BS47" si="2">F16/W16-1</f>
        <v>5.9408079498811883E-2</v>
      </c>
      <c r="BT16" s="116">
        <f t="shared" ref="BT16:BT47" si="3">G16/X16-1</f>
        <v>5.9430956827419612E-2</v>
      </c>
      <c r="BU16" s="116">
        <f t="shared" ref="BU16:BU47" si="4">H16/Y16-1</f>
        <v>5.942059632057517E-2</v>
      </c>
      <c r="BV16" s="116">
        <f t="shared" ref="BV16:BV47" si="5">I16/Z16-1</f>
        <v>5.9417455199027192E-2</v>
      </c>
      <c r="BW16" s="116">
        <f t="shared" ref="BW16:BW47" si="6">J16/AA16-1</f>
        <v>5.9415753781951075E-2</v>
      </c>
      <c r="BX16" s="116">
        <f t="shared" ref="BX16:BX47" si="7">K16/AB16-1</f>
        <v>5.9441048849904199E-2</v>
      </c>
      <c r="BY16" s="116">
        <f t="shared" ref="BY16:BY47" si="8">L16/AC16-1</f>
        <v>5.942908518768264E-2</v>
      </c>
      <c r="BZ16" s="116">
        <f t="shared" ref="BZ16:BZ47" si="9">M16/AD16-1</f>
        <v>5.9425439910947508E-2</v>
      </c>
      <c r="CA16" s="116">
        <f t="shared" ref="CA16:CA47" si="10">N16/AE16-1</f>
        <v>5.9422678669540652E-2</v>
      </c>
      <c r="CB16" s="116">
        <f t="shared" ref="CB16:CB47" si="11">O16/AF16-1</f>
        <v>5.9405940594059459E-2</v>
      </c>
      <c r="CC16" s="116">
        <f t="shared" ref="CC16:CD47" si="12">P16/AG16-1</f>
        <v>5.9425269404966619E-2</v>
      </c>
      <c r="CD16" s="116">
        <f t="shared" si="12"/>
        <v>5.9407060953530433E-2</v>
      </c>
    </row>
    <row r="17" spans="1:82" ht="15.75" x14ac:dyDescent="0.25">
      <c r="A17" s="15"/>
      <c r="B17" s="34">
        <v>1</v>
      </c>
      <c r="C17" s="69"/>
      <c r="D17" s="35"/>
      <c r="E17" s="202">
        <v>1340.5</v>
      </c>
      <c r="F17" s="161">
        <v>1340.5</v>
      </c>
      <c r="G17" s="69">
        <v>1074.05</v>
      </c>
      <c r="H17" s="69">
        <v>1116.7</v>
      </c>
      <c r="I17" s="69">
        <v>1118.5999999999999</v>
      </c>
      <c r="J17" s="69">
        <v>1165.1500000000001</v>
      </c>
      <c r="K17" s="69">
        <v>1269.2</v>
      </c>
      <c r="L17" s="69">
        <v>1308.9000000000001</v>
      </c>
      <c r="M17" s="69">
        <v>1385.6</v>
      </c>
      <c r="N17" s="69">
        <v>1407.8</v>
      </c>
      <c r="O17" s="69">
        <v>1453.45</v>
      </c>
      <c r="P17" s="69">
        <v>1551.3</v>
      </c>
      <c r="Q17" s="69">
        <v>1617.35</v>
      </c>
      <c r="R17" s="15"/>
      <c r="S17" s="34">
        <v>1</v>
      </c>
      <c r="T17" s="35"/>
      <c r="U17" s="35"/>
      <c r="V17" s="202">
        <v>1212.1500000000001</v>
      </c>
      <c r="W17" s="161">
        <v>1265.3</v>
      </c>
      <c r="X17" s="69">
        <v>1013.8</v>
      </c>
      <c r="Y17" s="69">
        <v>1054.05</v>
      </c>
      <c r="Z17" s="69">
        <v>1055.8499999999999</v>
      </c>
      <c r="AA17" s="69">
        <v>1099.8</v>
      </c>
      <c r="AB17" s="69">
        <v>1198</v>
      </c>
      <c r="AC17" s="69">
        <v>1235.5</v>
      </c>
      <c r="AD17" s="69">
        <v>1307.9000000000001</v>
      </c>
      <c r="AE17" s="69">
        <v>1328.85</v>
      </c>
      <c r="AF17" s="69">
        <v>1371.95</v>
      </c>
      <c r="AG17" s="69">
        <v>1464.3</v>
      </c>
      <c r="AH17" s="69">
        <v>1526.65</v>
      </c>
      <c r="AI17" s="34">
        <v>1</v>
      </c>
      <c r="AJ17" s="35"/>
      <c r="AK17" s="35"/>
      <c r="AL17" s="37"/>
      <c r="AM17" s="69">
        <v>677.95</v>
      </c>
      <c r="AN17" s="69">
        <v>704.85</v>
      </c>
      <c r="AO17" s="69">
        <v>706.05</v>
      </c>
      <c r="AP17" s="69">
        <v>735.5</v>
      </c>
      <c r="AQ17" s="69">
        <v>797.4</v>
      </c>
      <c r="AR17" s="69">
        <v>813.1</v>
      </c>
      <c r="AS17" s="69">
        <v>870.55</v>
      </c>
      <c r="AT17" s="69">
        <v>884.5</v>
      </c>
      <c r="AU17" s="69">
        <v>913.15</v>
      </c>
      <c r="AV17" s="69">
        <v>974.6</v>
      </c>
      <c r="AW17" s="15"/>
      <c r="AX17" s="109">
        <v>1</v>
      </c>
      <c r="AY17" s="110"/>
      <c r="AZ17" s="110"/>
      <c r="BA17" s="95">
        <v>651.85</v>
      </c>
      <c r="BB17" s="95">
        <v>677.7</v>
      </c>
      <c r="BC17" s="95">
        <v>678.85</v>
      </c>
      <c r="BD17" s="95">
        <v>707.2</v>
      </c>
      <c r="BE17" s="95">
        <v>766.7</v>
      </c>
      <c r="BF17" s="95">
        <v>781.8</v>
      </c>
      <c r="BG17" s="17">
        <v>837.05</v>
      </c>
      <c r="BH17" s="109">
        <v>850.45</v>
      </c>
      <c r="BI17" s="110">
        <v>878</v>
      </c>
      <c r="BJ17" s="110">
        <v>937.1</v>
      </c>
      <c r="BK17" s="95">
        <v>606.70000000000005</v>
      </c>
      <c r="BL17" s="95">
        <v>630.75</v>
      </c>
      <c r="BM17" s="95">
        <v>631.70000000000005</v>
      </c>
      <c r="BN17" s="95">
        <v>713.6</v>
      </c>
      <c r="BO17" s="95">
        <v>726.25</v>
      </c>
      <c r="BP17" s="95">
        <v>715.65</v>
      </c>
      <c r="BR17" s="116">
        <f t="shared" si="1"/>
        <v>0.10588623520191387</v>
      </c>
      <c r="BS17" s="116">
        <f t="shared" si="2"/>
        <v>5.943254564134981E-2</v>
      </c>
      <c r="BT17" s="116">
        <f t="shared" si="3"/>
        <v>5.9429867824028371E-2</v>
      </c>
      <c r="BU17" s="116">
        <f t="shared" si="4"/>
        <v>5.9437408092595234E-2</v>
      </c>
      <c r="BV17" s="116">
        <f t="shared" si="5"/>
        <v>5.943079035847898E-2</v>
      </c>
      <c r="BW17" s="116">
        <f t="shared" si="6"/>
        <v>5.9419894526277606E-2</v>
      </c>
      <c r="BX17" s="116">
        <f t="shared" si="7"/>
        <v>5.9432387312186918E-2</v>
      </c>
      <c r="BY17" s="116">
        <f t="shared" si="8"/>
        <v>5.9409146094698606E-2</v>
      </c>
      <c r="BZ17" s="116">
        <f t="shared" si="9"/>
        <v>5.9408211636975183E-2</v>
      </c>
      <c r="CA17" s="116">
        <f t="shared" si="10"/>
        <v>5.9412273770553581E-2</v>
      </c>
      <c r="CB17" s="116">
        <f t="shared" si="11"/>
        <v>5.940449724844199E-2</v>
      </c>
      <c r="CC17" s="116">
        <f t="shared" si="12"/>
        <v>5.941405449702919E-2</v>
      </c>
      <c r="CD17" s="116">
        <f t="shared" si="12"/>
        <v>5.9411128942455482E-2</v>
      </c>
    </row>
    <row r="18" spans="1:82" ht="15.75" x14ac:dyDescent="0.25">
      <c r="A18" s="15"/>
      <c r="B18" s="34">
        <v>1.5</v>
      </c>
      <c r="C18" s="69"/>
      <c r="D18" s="35"/>
      <c r="E18" s="202">
        <v>1471.95</v>
      </c>
      <c r="F18" s="161">
        <v>1471.95</v>
      </c>
      <c r="G18" s="69">
        <v>1183.6500000000001</v>
      </c>
      <c r="H18" s="69">
        <v>1248.45</v>
      </c>
      <c r="I18" s="69">
        <v>1254.2</v>
      </c>
      <c r="J18" s="69">
        <v>1314.6</v>
      </c>
      <c r="K18" s="69">
        <v>1403.2</v>
      </c>
      <c r="L18" s="69">
        <v>1442.2</v>
      </c>
      <c r="M18" s="69">
        <v>1542.95</v>
      </c>
      <c r="N18" s="69">
        <v>1569.7</v>
      </c>
      <c r="O18" s="69">
        <v>1624.45</v>
      </c>
      <c r="P18" s="69">
        <v>1745.7</v>
      </c>
      <c r="Q18" s="69">
        <v>1813.95</v>
      </c>
      <c r="R18" s="15"/>
      <c r="S18" s="34">
        <v>1.5</v>
      </c>
      <c r="T18" s="35"/>
      <c r="U18" s="35"/>
      <c r="V18" s="202">
        <v>1338.3</v>
      </c>
      <c r="W18" s="161">
        <v>1389.4</v>
      </c>
      <c r="X18" s="69">
        <v>1117.25</v>
      </c>
      <c r="Y18" s="69">
        <v>1178.45</v>
      </c>
      <c r="Z18" s="69">
        <v>1183.8499999999999</v>
      </c>
      <c r="AA18" s="69">
        <v>1240.8499999999999</v>
      </c>
      <c r="AB18" s="69">
        <v>1324.5</v>
      </c>
      <c r="AC18" s="69">
        <v>1361.3</v>
      </c>
      <c r="AD18" s="69">
        <v>1456.4</v>
      </c>
      <c r="AE18" s="69">
        <v>1481.65</v>
      </c>
      <c r="AF18" s="69">
        <v>1533.35</v>
      </c>
      <c r="AG18" s="69">
        <v>1647.8</v>
      </c>
      <c r="AH18" s="69">
        <v>1712.2</v>
      </c>
      <c r="AI18" s="34">
        <v>1.5</v>
      </c>
      <c r="AJ18" s="35"/>
      <c r="AK18" s="35"/>
      <c r="AL18" s="37"/>
      <c r="AM18" s="69">
        <v>747.15</v>
      </c>
      <c r="AN18" s="69">
        <v>788.1</v>
      </c>
      <c r="AO18" s="69">
        <v>791.7</v>
      </c>
      <c r="AP18" s="69">
        <v>829.9</v>
      </c>
      <c r="AQ18" s="69">
        <v>881.6</v>
      </c>
      <c r="AR18" s="69">
        <v>895.9</v>
      </c>
      <c r="AS18" s="69">
        <v>969.4</v>
      </c>
      <c r="AT18" s="69">
        <v>986.25</v>
      </c>
      <c r="AU18" s="69">
        <v>1020.65</v>
      </c>
      <c r="AV18" s="69">
        <v>1096.8</v>
      </c>
      <c r="AW18" s="15"/>
      <c r="AX18" s="109">
        <v>1.5</v>
      </c>
      <c r="AY18" s="110"/>
      <c r="AZ18" s="110"/>
      <c r="BA18" s="95">
        <v>718.4</v>
      </c>
      <c r="BB18" s="95">
        <v>757.75</v>
      </c>
      <c r="BC18" s="95">
        <v>761.25</v>
      </c>
      <c r="BD18" s="95">
        <v>797.95</v>
      </c>
      <c r="BE18" s="95">
        <v>847.65</v>
      </c>
      <c r="BF18" s="95">
        <v>861.4</v>
      </c>
      <c r="BG18" s="17">
        <v>932.1</v>
      </c>
      <c r="BH18" s="109">
        <v>948.3</v>
      </c>
      <c r="BI18" s="110">
        <v>981.35</v>
      </c>
      <c r="BJ18" s="110">
        <v>1054.5999999999999</v>
      </c>
      <c r="BK18" s="95">
        <v>667.65</v>
      </c>
      <c r="BL18" s="95">
        <v>705.3</v>
      </c>
      <c r="BM18" s="95">
        <v>707.55</v>
      </c>
      <c r="BN18" s="95">
        <v>777.95</v>
      </c>
      <c r="BO18" s="95">
        <v>700.2</v>
      </c>
      <c r="BP18" s="95">
        <v>911.65</v>
      </c>
      <c r="BR18" s="116">
        <f t="shared" si="1"/>
        <v>9.9865501008742585E-2</v>
      </c>
      <c r="BS18" s="116">
        <f t="shared" si="2"/>
        <v>5.9414135598099937E-2</v>
      </c>
      <c r="BT18" s="116">
        <f t="shared" si="3"/>
        <v>5.9431640187961543E-2</v>
      </c>
      <c r="BU18" s="116">
        <f t="shared" si="4"/>
        <v>5.9400059400059435E-2</v>
      </c>
      <c r="BV18" s="116">
        <f t="shared" si="5"/>
        <v>5.9424758204164485E-2</v>
      </c>
      <c r="BW18" s="116">
        <f t="shared" si="6"/>
        <v>5.9435064673409421E-2</v>
      </c>
      <c r="BX18" s="116">
        <f t="shared" si="7"/>
        <v>5.9418648546621489E-2</v>
      </c>
      <c r="BY18" s="116">
        <f t="shared" si="8"/>
        <v>5.942848747520757E-2</v>
      </c>
      <c r="BZ18" s="116">
        <f t="shared" si="9"/>
        <v>5.9427355122219083E-2</v>
      </c>
      <c r="CA18" s="116">
        <f t="shared" si="10"/>
        <v>5.9426990179866968E-2</v>
      </c>
      <c r="CB18" s="116">
        <f t="shared" si="11"/>
        <v>5.9412397691329444E-2</v>
      </c>
      <c r="CC18" s="116">
        <f t="shared" si="12"/>
        <v>5.941255006675572E-2</v>
      </c>
      <c r="CD18" s="116">
        <f t="shared" si="12"/>
        <v>5.9426468870459104E-2</v>
      </c>
    </row>
    <row r="19" spans="1:82" ht="15.75" x14ac:dyDescent="0.25">
      <c r="A19" s="15"/>
      <c r="B19" s="34">
        <v>2</v>
      </c>
      <c r="C19" s="69"/>
      <c r="D19" s="35"/>
      <c r="E19" s="202">
        <v>1603.65</v>
      </c>
      <c r="F19" s="161">
        <v>1603.65</v>
      </c>
      <c r="G19" s="69">
        <v>1295.1500000000001</v>
      </c>
      <c r="H19" s="69">
        <v>1380.35</v>
      </c>
      <c r="I19" s="69">
        <v>1390</v>
      </c>
      <c r="J19" s="69">
        <v>1468.7</v>
      </c>
      <c r="K19" s="69">
        <v>1541.15</v>
      </c>
      <c r="L19" s="69">
        <v>1577.15</v>
      </c>
      <c r="M19" s="69">
        <v>1700.15</v>
      </c>
      <c r="N19" s="69">
        <v>1733.4</v>
      </c>
      <c r="O19" s="69">
        <v>1795.5</v>
      </c>
      <c r="P19" s="69">
        <v>1942.3</v>
      </c>
      <c r="Q19" s="69">
        <v>2006.25</v>
      </c>
      <c r="R19" s="15"/>
      <c r="S19" s="34">
        <v>2</v>
      </c>
      <c r="T19" s="35"/>
      <c r="U19" s="35"/>
      <c r="V19" s="202">
        <v>1464.65</v>
      </c>
      <c r="W19" s="161">
        <v>1513.7</v>
      </c>
      <c r="X19" s="69">
        <v>1222.5</v>
      </c>
      <c r="Y19" s="69">
        <v>1302.95</v>
      </c>
      <c r="Z19" s="69">
        <v>1312.05</v>
      </c>
      <c r="AA19" s="69">
        <v>1386.35</v>
      </c>
      <c r="AB19" s="69">
        <v>1454.7</v>
      </c>
      <c r="AC19" s="69">
        <v>1488.7</v>
      </c>
      <c r="AD19" s="69">
        <v>1604.8</v>
      </c>
      <c r="AE19" s="69">
        <v>1636.2</v>
      </c>
      <c r="AF19" s="69">
        <v>1694.8</v>
      </c>
      <c r="AG19" s="69">
        <v>1833.35</v>
      </c>
      <c r="AH19" s="69">
        <v>1893.75</v>
      </c>
      <c r="AI19" s="34">
        <v>2</v>
      </c>
      <c r="AJ19" s="35"/>
      <c r="AK19" s="35"/>
      <c r="AL19" s="37"/>
      <c r="AM19" s="69">
        <v>817.55</v>
      </c>
      <c r="AN19" s="69">
        <v>871.35</v>
      </c>
      <c r="AO19" s="69">
        <v>877.45</v>
      </c>
      <c r="AP19" s="69">
        <v>927.15</v>
      </c>
      <c r="AQ19" s="69">
        <v>968.25</v>
      </c>
      <c r="AR19" s="69">
        <v>979.75</v>
      </c>
      <c r="AS19" s="69">
        <v>1068.1500000000001</v>
      </c>
      <c r="AT19" s="69">
        <v>1089.05</v>
      </c>
      <c r="AU19" s="69">
        <v>1128.0999999999999</v>
      </c>
      <c r="AV19" s="69">
        <v>1220.3</v>
      </c>
      <c r="AW19" s="15"/>
      <c r="AX19" s="109">
        <v>2</v>
      </c>
      <c r="AY19" s="110"/>
      <c r="AZ19" s="110"/>
      <c r="BA19" s="95">
        <v>786.1</v>
      </c>
      <c r="BB19" s="95">
        <v>837.8</v>
      </c>
      <c r="BC19" s="95">
        <v>843.7</v>
      </c>
      <c r="BD19" s="95">
        <v>891.45</v>
      </c>
      <c r="BE19" s="95">
        <v>931</v>
      </c>
      <c r="BF19" s="95">
        <v>942.05</v>
      </c>
      <c r="BG19" s="17">
        <v>1027.05</v>
      </c>
      <c r="BH19" s="109">
        <v>1047.1500000000001</v>
      </c>
      <c r="BI19" s="110">
        <v>1084.7</v>
      </c>
      <c r="BJ19" s="110">
        <v>1173.3499999999999</v>
      </c>
      <c r="BK19" s="95">
        <v>731.65</v>
      </c>
      <c r="BL19" s="95">
        <v>779.7</v>
      </c>
      <c r="BM19" s="95">
        <v>775.3</v>
      </c>
      <c r="BN19" s="95">
        <v>766.55</v>
      </c>
      <c r="BO19" s="95">
        <v>775.15</v>
      </c>
      <c r="BP19" s="95">
        <v>1007.65</v>
      </c>
      <c r="BR19" s="116">
        <f t="shared" si="1"/>
        <v>9.4903219199126143E-2</v>
      </c>
      <c r="BS19" s="116">
        <f t="shared" si="2"/>
        <v>5.94239281231419E-2</v>
      </c>
      <c r="BT19" s="116">
        <f t="shared" si="3"/>
        <v>5.9427402862985756E-2</v>
      </c>
      <c r="BU19" s="116">
        <f t="shared" si="4"/>
        <v>5.9403660923289303E-2</v>
      </c>
      <c r="BV19" s="116">
        <f t="shared" si="5"/>
        <v>5.9410845623261377E-2</v>
      </c>
      <c r="BW19" s="116">
        <f t="shared" si="6"/>
        <v>5.9400584268042067E-2</v>
      </c>
      <c r="BX19" s="116">
        <f t="shared" si="7"/>
        <v>5.9428060768543345E-2</v>
      </c>
      <c r="BY19" s="116">
        <f t="shared" si="8"/>
        <v>5.9414254047155168E-2</v>
      </c>
      <c r="BZ19" s="116">
        <f t="shared" si="9"/>
        <v>5.9415503489531396E-2</v>
      </c>
      <c r="CA19" s="116">
        <f t="shared" si="10"/>
        <v>5.9405940594059459E-2</v>
      </c>
      <c r="CB19" s="116">
        <f t="shared" si="11"/>
        <v>5.94170403587444E-2</v>
      </c>
      <c r="CC19" s="116">
        <f t="shared" si="12"/>
        <v>5.9426732484250122E-2</v>
      </c>
      <c r="CD19" s="116">
        <f t="shared" si="12"/>
        <v>5.9405940594059459E-2</v>
      </c>
    </row>
    <row r="20" spans="1:82" ht="15.75" x14ac:dyDescent="0.25">
      <c r="A20" s="15"/>
      <c r="B20" s="34">
        <v>2.5</v>
      </c>
      <c r="C20" s="69"/>
      <c r="D20" s="35"/>
      <c r="E20" s="202">
        <v>1737.3</v>
      </c>
      <c r="F20" s="161">
        <v>1737.3</v>
      </c>
      <c r="G20" s="69">
        <v>1404.9</v>
      </c>
      <c r="H20" s="69">
        <v>1514.25</v>
      </c>
      <c r="I20" s="69">
        <v>1526.2</v>
      </c>
      <c r="J20" s="69">
        <v>1618.2</v>
      </c>
      <c r="K20" s="69">
        <v>1679.05</v>
      </c>
      <c r="L20" s="69">
        <v>1716.85</v>
      </c>
      <c r="M20" s="69">
        <v>1855.35</v>
      </c>
      <c r="N20" s="69">
        <v>1896.65</v>
      </c>
      <c r="O20" s="69">
        <v>1964.4</v>
      </c>
      <c r="P20" s="69">
        <v>2136.85</v>
      </c>
      <c r="Q20" s="69">
        <v>2198.65</v>
      </c>
      <c r="R20" s="15"/>
      <c r="S20" s="34">
        <v>2.5</v>
      </c>
      <c r="T20" s="35"/>
      <c r="U20" s="35"/>
      <c r="V20" s="202">
        <v>1592.85</v>
      </c>
      <c r="W20" s="161">
        <v>1639.85</v>
      </c>
      <c r="X20" s="69">
        <v>1326.1</v>
      </c>
      <c r="Y20" s="69">
        <v>1429.3</v>
      </c>
      <c r="Z20" s="69">
        <v>1440.6</v>
      </c>
      <c r="AA20" s="69">
        <v>1527.45</v>
      </c>
      <c r="AB20" s="69">
        <v>1584.9</v>
      </c>
      <c r="AC20" s="69">
        <v>1620.55</v>
      </c>
      <c r="AD20" s="69">
        <v>1751.3</v>
      </c>
      <c r="AE20" s="69">
        <v>1790.3</v>
      </c>
      <c r="AF20" s="69">
        <v>1854.25</v>
      </c>
      <c r="AG20" s="69">
        <v>2017</v>
      </c>
      <c r="AH20" s="69">
        <v>2075.35</v>
      </c>
      <c r="AI20" s="34">
        <v>2.5</v>
      </c>
      <c r="AJ20" s="35"/>
      <c r="AK20" s="35"/>
      <c r="AL20" s="37"/>
      <c r="AM20" s="69">
        <v>886.8</v>
      </c>
      <c r="AN20" s="69">
        <v>955.9</v>
      </c>
      <c r="AO20" s="69">
        <v>963.4</v>
      </c>
      <c r="AP20" s="69">
        <v>1021.5</v>
      </c>
      <c r="AQ20" s="69">
        <v>1054.95</v>
      </c>
      <c r="AR20" s="69">
        <v>1066.55</v>
      </c>
      <c r="AS20" s="69">
        <v>1165.7</v>
      </c>
      <c r="AT20" s="69">
        <v>1191.6500000000001</v>
      </c>
      <c r="AU20" s="69">
        <v>1234.2</v>
      </c>
      <c r="AV20" s="69">
        <v>1342.55</v>
      </c>
      <c r="AW20" s="15"/>
      <c r="AX20" s="109">
        <v>2.5</v>
      </c>
      <c r="AY20" s="110"/>
      <c r="AZ20" s="110"/>
      <c r="BA20" s="95">
        <v>852.65</v>
      </c>
      <c r="BB20" s="95">
        <v>919.1</v>
      </c>
      <c r="BC20" s="95">
        <v>926.3</v>
      </c>
      <c r="BD20" s="95">
        <v>982.2</v>
      </c>
      <c r="BE20" s="95">
        <v>1014.35</v>
      </c>
      <c r="BF20" s="95">
        <v>1025.5</v>
      </c>
      <c r="BG20" s="17">
        <v>1120.8499999999999</v>
      </c>
      <c r="BH20" s="109">
        <v>1145.8</v>
      </c>
      <c r="BI20" s="110">
        <v>1186.7</v>
      </c>
      <c r="BJ20" s="110">
        <v>1290.9000000000001</v>
      </c>
      <c r="BK20" s="95">
        <v>793.6</v>
      </c>
      <c r="BL20" s="95">
        <v>755.5</v>
      </c>
      <c r="BM20" s="95">
        <v>762.15</v>
      </c>
      <c r="BN20" s="95">
        <v>944.15</v>
      </c>
      <c r="BO20" s="95">
        <v>952.7</v>
      </c>
      <c r="BP20" s="95">
        <v>1102.45</v>
      </c>
      <c r="BR20" s="116">
        <f t="shared" si="1"/>
        <v>9.0686505320651589E-2</v>
      </c>
      <c r="BS20" s="116">
        <f t="shared" si="2"/>
        <v>5.9426167027472054E-2</v>
      </c>
      <c r="BT20" s="116">
        <f t="shared" si="3"/>
        <v>5.9422366337380517E-2</v>
      </c>
      <c r="BU20" s="116">
        <f t="shared" si="4"/>
        <v>5.943468830896248E-2</v>
      </c>
      <c r="BV20" s="116">
        <f t="shared" si="5"/>
        <v>5.9419686241843683E-2</v>
      </c>
      <c r="BW20" s="116">
        <f t="shared" si="6"/>
        <v>5.9412746734754052E-2</v>
      </c>
      <c r="BX20" s="116">
        <f t="shared" si="7"/>
        <v>5.9404378825162363E-2</v>
      </c>
      <c r="BY20" s="116">
        <f t="shared" si="8"/>
        <v>5.9424269538119745E-2</v>
      </c>
      <c r="BZ20" s="116">
        <f t="shared" si="9"/>
        <v>5.9413007480157543E-2</v>
      </c>
      <c r="CA20" s="116">
        <f t="shared" si="10"/>
        <v>5.9403451935429841E-2</v>
      </c>
      <c r="CB20" s="116">
        <f t="shared" si="11"/>
        <v>5.9404071727113372E-2</v>
      </c>
      <c r="CC20" s="116">
        <f t="shared" si="12"/>
        <v>5.9419930589985182E-2</v>
      </c>
      <c r="CD20" s="116">
        <f t="shared" si="12"/>
        <v>5.9411665502204558E-2</v>
      </c>
    </row>
    <row r="21" spans="1:82" ht="15.75" x14ac:dyDescent="0.25">
      <c r="A21" s="15"/>
      <c r="B21" s="34">
        <v>3</v>
      </c>
      <c r="C21" s="69"/>
      <c r="D21" s="35"/>
      <c r="E21" s="202">
        <v>1903.45</v>
      </c>
      <c r="F21" s="161">
        <v>1903.45</v>
      </c>
      <c r="G21" s="69">
        <v>1548.85</v>
      </c>
      <c r="H21" s="69">
        <v>1680.75</v>
      </c>
      <c r="I21" s="69">
        <v>1772.15</v>
      </c>
      <c r="J21" s="69">
        <v>1754.75</v>
      </c>
      <c r="K21" s="69">
        <v>1802.9</v>
      </c>
      <c r="L21" s="69">
        <v>1834.5</v>
      </c>
      <c r="M21" s="69">
        <v>1985.3</v>
      </c>
      <c r="N21" s="69">
        <v>2048.1</v>
      </c>
      <c r="O21" s="69">
        <v>2127</v>
      </c>
      <c r="P21" s="69">
        <v>2301.85</v>
      </c>
      <c r="Q21" s="69">
        <v>2382.6</v>
      </c>
      <c r="R21" s="15"/>
      <c r="S21" s="34">
        <v>3</v>
      </c>
      <c r="T21" s="35"/>
      <c r="U21" s="35"/>
      <c r="V21" s="202">
        <v>1752.2</v>
      </c>
      <c r="W21" s="161">
        <v>1796.7</v>
      </c>
      <c r="X21" s="69">
        <v>1462</v>
      </c>
      <c r="Y21" s="69">
        <v>1586.5</v>
      </c>
      <c r="Z21" s="69">
        <v>1672.75</v>
      </c>
      <c r="AA21" s="69">
        <v>1656.35</v>
      </c>
      <c r="AB21" s="69">
        <v>1701.8</v>
      </c>
      <c r="AC21" s="69">
        <v>1731.6</v>
      </c>
      <c r="AD21" s="69">
        <v>1873.95</v>
      </c>
      <c r="AE21" s="69">
        <v>1933.25</v>
      </c>
      <c r="AF21" s="69">
        <v>2007.7</v>
      </c>
      <c r="AG21" s="69">
        <v>2172.75</v>
      </c>
      <c r="AH21" s="69">
        <v>2249</v>
      </c>
      <c r="AI21" s="34">
        <v>3</v>
      </c>
      <c r="AJ21" s="35"/>
      <c r="AK21" s="35"/>
      <c r="AL21" s="37"/>
      <c r="AM21" s="69">
        <v>977.75</v>
      </c>
      <c r="AN21" s="69">
        <v>1061</v>
      </c>
      <c r="AO21" s="69">
        <v>1118.7</v>
      </c>
      <c r="AP21" s="69">
        <v>1107.75</v>
      </c>
      <c r="AQ21" s="69">
        <v>1132.75</v>
      </c>
      <c r="AR21" s="69">
        <v>1139.5999999999999</v>
      </c>
      <c r="AS21" s="69">
        <v>1247.4000000000001</v>
      </c>
      <c r="AT21" s="69">
        <v>1286.8</v>
      </c>
      <c r="AU21" s="69">
        <v>1336.4</v>
      </c>
      <c r="AV21" s="69">
        <v>1446.25</v>
      </c>
      <c r="AW21" s="15"/>
      <c r="AX21" s="109">
        <v>3</v>
      </c>
      <c r="AY21" s="110"/>
      <c r="AZ21" s="110"/>
      <c r="BA21" s="95">
        <v>940.1</v>
      </c>
      <c r="BB21" s="95">
        <v>1020.15</v>
      </c>
      <c r="BC21" s="95">
        <v>1075.6500000000001</v>
      </c>
      <c r="BD21" s="95">
        <v>1065.0999999999999</v>
      </c>
      <c r="BE21" s="95">
        <v>1089.1500000000001</v>
      </c>
      <c r="BF21" s="95">
        <v>1095.75</v>
      </c>
      <c r="BG21" s="17">
        <v>1199.4000000000001</v>
      </c>
      <c r="BH21" s="109">
        <v>1237.3</v>
      </c>
      <c r="BI21" s="110">
        <v>1285</v>
      </c>
      <c r="BJ21" s="110">
        <v>1390.6</v>
      </c>
      <c r="BK21" s="95">
        <v>775</v>
      </c>
      <c r="BL21" s="95">
        <v>949.55</v>
      </c>
      <c r="BM21" s="95">
        <v>1001.2</v>
      </c>
      <c r="BN21" s="95">
        <v>1013.75</v>
      </c>
      <c r="BO21" s="95">
        <v>1017.9</v>
      </c>
      <c r="BP21" s="95">
        <v>1193.75</v>
      </c>
      <c r="BR21" s="116">
        <f t="shared" si="1"/>
        <v>8.6320054788266098E-2</v>
      </c>
      <c r="BS21" s="116">
        <f t="shared" si="2"/>
        <v>5.9414482106083355E-2</v>
      </c>
      <c r="BT21" s="116">
        <f t="shared" si="3"/>
        <v>5.9404924760601885E-2</v>
      </c>
      <c r="BU21" s="116">
        <f t="shared" si="4"/>
        <v>5.9407500787897805E-2</v>
      </c>
      <c r="BV21" s="116">
        <f t="shared" si="5"/>
        <v>5.9423105664325293E-2</v>
      </c>
      <c r="BW21" s="116">
        <f t="shared" si="6"/>
        <v>5.9407733872671953E-2</v>
      </c>
      <c r="BX21" s="116">
        <f t="shared" si="7"/>
        <v>5.940768597955115E-2</v>
      </c>
      <c r="BY21" s="116">
        <f t="shared" si="8"/>
        <v>5.9424809424809544E-2</v>
      </c>
      <c r="BZ21" s="116">
        <f t="shared" si="9"/>
        <v>5.9419941834093715E-2</v>
      </c>
      <c r="CA21" s="116">
        <f t="shared" si="10"/>
        <v>5.9407733091943582E-2</v>
      </c>
      <c r="CB21" s="116">
        <f t="shared" si="11"/>
        <v>5.9421228271155924E-2</v>
      </c>
      <c r="CC21" s="116">
        <f t="shared" si="12"/>
        <v>5.9417788516856529E-2</v>
      </c>
      <c r="CD21" s="116">
        <f t="shared" si="12"/>
        <v>5.9404179635393461E-2</v>
      </c>
    </row>
    <row r="22" spans="1:82" ht="15.75" x14ac:dyDescent="0.25">
      <c r="A22" s="15"/>
      <c r="B22" s="34">
        <v>3.5</v>
      </c>
      <c r="C22" s="69"/>
      <c r="D22" s="35"/>
      <c r="E22" s="202">
        <v>2010.65</v>
      </c>
      <c r="F22" s="161">
        <v>2010.65</v>
      </c>
      <c r="G22" s="69">
        <v>1644.25</v>
      </c>
      <c r="H22" s="69">
        <v>1788.2</v>
      </c>
      <c r="I22" s="69">
        <v>1885.75</v>
      </c>
      <c r="J22" s="69">
        <v>1893.25</v>
      </c>
      <c r="K22" s="69">
        <v>1926.55</v>
      </c>
      <c r="L22" s="69">
        <v>1957.35</v>
      </c>
      <c r="M22" s="69">
        <v>2117.65</v>
      </c>
      <c r="N22" s="69">
        <v>2197.9</v>
      </c>
      <c r="O22" s="69">
        <v>2289.65</v>
      </c>
      <c r="P22" s="69">
        <v>2481.85</v>
      </c>
      <c r="Q22" s="69">
        <v>2564.5500000000002</v>
      </c>
      <c r="R22" s="15"/>
      <c r="S22" s="34">
        <v>3.5</v>
      </c>
      <c r="T22" s="35"/>
      <c r="U22" s="35"/>
      <c r="V22" s="202">
        <v>1855.05</v>
      </c>
      <c r="W22" s="161">
        <v>1897.9</v>
      </c>
      <c r="X22" s="69">
        <v>1552.05</v>
      </c>
      <c r="Y22" s="69">
        <v>1687.9</v>
      </c>
      <c r="Z22" s="69">
        <v>1780</v>
      </c>
      <c r="AA22" s="69">
        <v>1787.05</v>
      </c>
      <c r="AB22" s="69">
        <v>1818.5</v>
      </c>
      <c r="AC22" s="69">
        <v>1847.6</v>
      </c>
      <c r="AD22" s="69">
        <v>1998.9</v>
      </c>
      <c r="AE22" s="69">
        <v>2074.65</v>
      </c>
      <c r="AF22" s="69">
        <v>2161.25</v>
      </c>
      <c r="AG22" s="69">
        <v>2342.65</v>
      </c>
      <c r="AH22" s="69">
        <v>2420.75</v>
      </c>
      <c r="AI22" s="34">
        <v>3.5</v>
      </c>
      <c r="AJ22" s="35"/>
      <c r="AK22" s="35"/>
      <c r="AL22" s="37"/>
      <c r="AM22" s="69">
        <v>1037.95</v>
      </c>
      <c r="AN22" s="69">
        <v>1128.8499999999999</v>
      </c>
      <c r="AO22" s="69">
        <v>1190.4000000000001</v>
      </c>
      <c r="AP22" s="69">
        <v>1195.2</v>
      </c>
      <c r="AQ22" s="69">
        <v>1210.5</v>
      </c>
      <c r="AR22" s="69">
        <v>1216</v>
      </c>
      <c r="AS22" s="69">
        <v>1330.55</v>
      </c>
      <c r="AT22" s="69">
        <v>1381</v>
      </c>
      <c r="AU22" s="69">
        <v>1438.6</v>
      </c>
      <c r="AV22" s="69">
        <v>1559.35</v>
      </c>
      <c r="AW22" s="15"/>
      <c r="AX22" s="109">
        <v>3.5</v>
      </c>
      <c r="AY22" s="110"/>
      <c r="AZ22" s="110"/>
      <c r="BA22" s="95">
        <v>998</v>
      </c>
      <c r="BB22" s="95">
        <v>1085.4000000000001</v>
      </c>
      <c r="BC22" s="95">
        <v>1144.5999999999999</v>
      </c>
      <c r="BD22" s="95">
        <v>1149.2</v>
      </c>
      <c r="BE22" s="95">
        <v>1163.9000000000001</v>
      </c>
      <c r="BF22" s="95">
        <v>1169.2</v>
      </c>
      <c r="BG22" s="17">
        <v>1279.3499999999999</v>
      </c>
      <c r="BH22" s="109">
        <v>1327.85</v>
      </c>
      <c r="BI22" s="110">
        <v>1383.25</v>
      </c>
      <c r="BJ22" s="110">
        <v>1499.35</v>
      </c>
      <c r="BK22" s="95">
        <v>927.9</v>
      </c>
      <c r="BL22" s="95">
        <v>1010.25</v>
      </c>
      <c r="BM22" s="95">
        <v>1065.3499999999999</v>
      </c>
      <c r="BN22" s="95">
        <v>1073.3</v>
      </c>
      <c r="BO22" s="95">
        <v>1076.1500000000001</v>
      </c>
      <c r="BP22" s="95">
        <v>1275.05</v>
      </c>
      <c r="BR22" s="116">
        <f t="shared" si="1"/>
        <v>8.3879140723969847E-2</v>
      </c>
      <c r="BS22" s="116">
        <f t="shared" si="2"/>
        <v>5.9407766478739576E-2</v>
      </c>
      <c r="BT22" s="116">
        <f t="shared" si="3"/>
        <v>5.9405302664218285E-2</v>
      </c>
      <c r="BU22" s="116">
        <f t="shared" si="4"/>
        <v>5.9422951596658447E-2</v>
      </c>
      <c r="BV22" s="116">
        <f t="shared" si="5"/>
        <v>5.9410112359550515E-2</v>
      </c>
      <c r="BW22" s="116">
        <f t="shared" si="6"/>
        <v>5.9427548193951019E-2</v>
      </c>
      <c r="BX22" s="116">
        <f t="shared" si="7"/>
        <v>5.9417102007148781E-2</v>
      </c>
      <c r="BY22" s="116">
        <f t="shared" si="8"/>
        <v>5.9401385581294708E-2</v>
      </c>
      <c r="BZ22" s="116">
        <f t="shared" si="9"/>
        <v>5.9407674220821383E-2</v>
      </c>
      <c r="CA22" s="116">
        <f t="shared" si="10"/>
        <v>5.9407610922324272E-2</v>
      </c>
      <c r="CB22" s="116">
        <f t="shared" si="11"/>
        <v>5.941006362058987E-2</v>
      </c>
      <c r="CC22" s="116">
        <f t="shared" si="12"/>
        <v>5.941988773397644E-2</v>
      </c>
      <c r="CD22" s="116">
        <f t="shared" si="12"/>
        <v>5.9403077558607853E-2</v>
      </c>
    </row>
    <row r="23" spans="1:82" ht="15.75" x14ac:dyDescent="0.25">
      <c r="A23" s="15"/>
      <c r="B23" s="34">
        <v>4</v>
      </c>
      <c r="C23" s="69"/>
      <c r="D23" s="35"/>
      <c r="E23" s="202">
        <v>2118.1</v>
      </c>
      <c r="F23" s="161">
        <v>2118.1</v>
      </c>
      <c r="G23" s="69">
        <v>1739.55</v>
      </c>
      <c r="H23" s="69">
        <v>1895.75</v>
      </c>
      <c r="I23" s="69">
        <v>2003.35</v>
      </c>
      <c r="J23" s="69">
        <v>2032.15</v>
      </c>
      <c r="K23" s="69">
        <v>2050.5</v>
      </c>
      <c r="L23" s="69">
        <v>2080.4</v>
      </c>
      <c r="M23" s="69">
        <v>2250.15</v>
      </c>
      <c r="N23" s="69">
        <v>2338.9499999999998</v>
      </c>
      <c r="O23" s="69">
        <v>2452.5</v>
      </c>
      <c r="P23" s="69">
        <v>2661.85</v>
      </c>
      <c r="Q23" s="69">
        <v>2746.75</v>
      </c>
      <c r="R23" s="15"/>
      <c r="S23" s="34">
        <v>4</v>
      </c>
      <c r="T23" s="35"/>
      <c r="U23" s="35"/>
      <c r="V23" s="202">
        <v>1958.1</v>
      </c>
      <c r="W23" s="161">
        <v>1999.3</v>
      </c>
      <c r="X23" s="69">
        <v>1642</v>
      </c>
      <c r="Y23" s="69">
        <v>1789.45</v>
      </c>
      <c r="Z23" s="69">
        <v>1891</v>
      </c>
      <c r="AA23" s="69">
        <v>1918.2</v>
      </c>
      <c r="AB23" s="69">
        <v>1935.5</v>
      </c>
      <c r="AC23" s="69">
        <v>1963.75</v>
      </c>
      <c r="AD23" s="69">
        <v>2123.9499999999998</v>
      </c>
      <c r="AE23" s="69">
        <v>2207.8000000000002</v>
      </c>
      <c r="AF23" s="69">
        <v>2314.9499999999998</v>
      </c>
      <c r="AG23" s="69">
        <v>2512.6</v>
      </c>
      <c r="AH23" s="69">
        <v>2592.6999999999998</v>
      </c>
      <c r="AI23" s="34">
        <v>4</v>
      </c>
      <c r="AJ23" s="35"/>
      <c r="AK23" s="35"/>
      <c r="AL23" s="37"/>
      <c r="AM23" s="69">
        <v>1098.0999999999999</v>
      </c>
      <c r="AN23" s="69">
        <v>1196.75</v>
      </c>
      <c r="AO23" s="69">
        <v>1264.6500000000001</v>
      </c>
      <c r="AP23" s="69">
        <v>1282.8499999999999</v>
      </c>
      <c r="AQ23" s="69">
        <v>1288.3</v>
      </c>
      <c r="AR23" s="69">
        <v>1292.4000000000001</v>
      </c>
      <c r="AS23" s="69">
        <v>1413.8</v>
      </c>
      <c r="AT23" s="69">
        <v>1469.65</v>
      </c>
      <c r="AU23" s="69">
        <v>1540.95</v>
      </c>
      <c r="AV23" s="69">
        <v>1672.5</v>
      </c>
      <c r="AW23" s="15"/>
      <c r="AX23" s="109">
        <v>4</v>
      </c>
      <c r="AY23" s="110"/>
      <c r="AZ23" s="110"/>
      <c r="BA23" s="95">
        <v>1055.8499999999999</v>
      </c>
      <c r="BB23" s="95">
        <v>1150.7</v>
      </c>
      <c r="BC23" s="95">
        <v>1216</v>
      </c>
      <c r="BD23" s="95">
        <v>1233.5</v>
      </c>
      <c r="BE23" s="95">
        <v>1238.75</v>
      </c>
      <c r="BF23" s="95">
        <v>1242.6500000000001</v>
      </c>
      <c r="BG23" s="17">
        <v>1359.4</v>
      </c>
      <c r="BH23" s="109">
        <v>1413.1</v>
      </c>
      <c r="BI23" s="110">
        <v>1481.65</v>
      </c>
      <c r="BJ23" s="110">
        <v>1608.15</v>
      </c>
      <c r="BK23" s="95">
        <v>972.75</v>
      </c>
      <c r="BL23" s="95">
        <v>1071.05</v>
      </c>
      <c r="BM23" s="95">
        <v>1131.7</v>
      </c>
      <c r="BN23" s="95">
        <v>1153</v>
      </c>
      <c r="BO23" s="95">
        <v>1154.4000000000001</v>
      </c>
      <c r="BP23" s="95">
        <v>1376.45</v>
      </c>
      <c r="BR23" s="116">
        <f t="shared" si="1"/>
        <v>8.1711863541187979E-2</v>
      </c>
      <c r="BS23" s="116">
        <f t="shared" si="2"/>
        <v>5.9420797279047699E-2</v>
      </c>
      <c r="BT23" s="116">
        <f t="shared" si="3"/>
        <v>5.9409257003653959E-2</v>
      </c>
      <c r="BU23" s="116">
        <f t="shared" si="4"/>
        <v>5.9403727402274509E-2</v>
      </c>
      <c r="BV23" s="116">
        <f t="shared" si="5"/>
        <v>5.9413008989952276E-2</v>
      </c>
      <c r="BW23" s="116">
        <f t="shared" si="6"/>
        <v>5.9404650192889097E-2</v>
      </c>
      <c r="BX23" s="116">
        <f t="shared" si="7"/>
        <v>5.9416171531903927E-2</v>
      </c>
      <c r="BY23" s="116">
        <f t="shared" si="8"/>
        <v>5.9401654996817266E-2</v>
      </c>
      <c r="BZ23" s="116">
        <f t="shared" si="9"/>
        <v>5.9417594576143706E-2</v>
      </c>
      <c r="CA23" s="116">
        <f t="shared" si="10"/>
        <v>5.9403025636380002E-2</v>
      </c>
      <c r="CB23" s="116">
        <f t="shared" si="11"/>
        <v>5.94181299812091E-2</v>
      </c>
      <c r="CC23" s="116">
        <f t="shared" si="12"/>
        <v>5.9400620870811105E-2</v>
      </c>
      <c r="CD23" s="116">
        <f t="shared" si="12"/>
        <v>5.9416824160142045E-2</v>
      </c>
    </row>
    <row r="24" spans="1:82" ht="15.75" x14ac:dyDescent="0.25">
      <c r="A24" s="15"/>
      <c r="B24" s="34">
        <v>4.5</v>
      </c>
      <c r="C24" s="69"/>
      <c r="D24" s="35"/>
      <c r="E24" s="202">
        <v>2227.5</v>
      </c>
      <c r="F24" s="161">
        <v>2227.5</v>
      </c>
      <c r="G24" s="69">
        <v>1834.95</v>
      </c>
      <c r="H24" s="69">
        <v>2005.5</v>
      </c>
      <c r="I24" s="69">
        <v>2116.9499999999998</v>
      </c>
      <c r="J24" s="69">
        <v>2170.85</v>
      </c>
      <c r="K24" s="69">
        <v>2174.25</v>
      </c>
      <c r="L24" s="69">
        <v>2203.3000000000002</v>
      </c>
      <c r="M24" s="69">
        <v>2382.6</v>
      </c>
      <c r="N24" s="69">
        <v>2488.1</v>
      </c>
      <c r="O24" s="69">
        <v>2613.3000000000002</v>
      </c>
      <c r="P24" s="69">
        <v>2841.8</v>
      </c>
      <c r="Q24" s="69">
        <v>2928.65</v>
      </c>
      <c r="R24" s="15"/>
      <c r="S24" s="34">
        <v>4.5</v>
      </c>
      <c r="T24" s="35"/>
      <c r="U24" s="35"/>
      <c r="V24" s="202">
        <v>2063.0500000000002</v>
      </c>
      <c r="W24" s="161">
        <v>2102.6</v>
      </c>
      <c r="X24" s="69">
        <v>1732.05</v>
      </c>
      <c r="Y24" s="69">
        <v>1893.05</v>
      </c>
      <c r="Z24" s="69">
        <v>1998.25</v>
      </c>
      <c r="AA24" s="69">
        <v>2049.1</v>
      </c>
      <c r="AB24" s="69">
        <v>2052.3000000000002</v>
      </c>
      <c r="AC24" s="69">
        <v>2079.75</v>
      </c>
      <c r="AD24" s="69">
        <v>2249</v>
      </c>
      <c r="AE24" s="69">
        <v>2348.5500000000002</v>
      </c>
      <c r="AF24" s="69">
        <v>2466.75</v>
      </c>
      <c r="AG24" s="69">
        <v>2682.45</v>
      </c>
      <c r="AH24" s="69">
        <v>2764.4</v>
      </c>
      <c r="AI24" s="34">
        <v>4.5</v>
      </c>
      <c r="AJ24" s="35"/>
      <c r="AK24" s="35"/>
      <c r="AL24" s="37"/>
      <c r="AM24" s="69">
        <v>1158.3</v>
      </c>
      <c r="AN24" s="69">
        <v>1266</v>
      </c>
      <c r="AO24" s="69">
        <v>1336.4</v>
      </c>
      <c r="AP24" s="69">
        <v>1370.4</v>
      </c>
      <c r="AQ24" s="69">
        <v>1366.05</v>
      </c>
      <c r="AR24" s="69">
        <v>1368.75</v>
      </c>
      <c r="AS24" s="69">
        <v>1497</v>
      </c>
      <c r="AT24" s="69">
        <v>1563.3</v>
      </c>
      <c r="AU24" s="69">
        <v>1642</v>
      </c>
      <c r="AV24" s="69">
        <v>1785.55</v>
      </c>
      <c r="AW24" s="15"/>
      <c r="AX24" s="109">
        <v>4.5</v>
      </c>
      <c r="AY24" s="110"/>
      <c r="AZ24" s="110"/>
      <c r="BA24" s="95">
        <v>1113.75</v>
      </c>
      <c r="BB24" s="95">
        <v>1217.3</v>
      </c>
      <c r="BC24" s="95">
        <v>1285</v>
      </c>
      <c r="BD24" s="95">
        <v>1317.65</v>
      </c>
      <c r="BE24" s="95">
        <v>1313.5</v>
      </c>
      <c r="BF24" s="95">
        <v>1316.1</v>
      </c>
      <c r="BG24" s="17">
        <v>1439.4</v>
      </c>
      <c r="BH24" s="109">
        <v>1503.15</v>
      </c>
      <c r="BI24" s="110">
        <v>1578.8</v>
      </c>
      <c r="BJ24" s="110">
        <v>1716.85</v>
      </c>
      <c r="BK24" s="95">
        <v>1036.6500000000001</v>
      </c>
      <c r="BL24" s="95">
        <v>1133</v>
      </c>
      <c r="BM24" s="95">
        <v>1196.05</v>
      </c>
      <c r="BN24" s="95">
        <v>1222.5999999999999</v>
      </c>
      <c r="BO24" s="95">
        <v>1222.6500000000001</v>
      </c>
      <c r="BP24" s="95">
        <v>1466.7</v>
      </c>
      <c r="BR24" s="116">
        <f t="shared" si="1"/>
        <v>7.9712076779525409E-2</v>
      </c>
      <c r="BS24" s="116">
        <f t="shared" si="2"/>
        <v>5.9402644345096567E-2</v>
      </c>
      <c r="BT24" s="116">
        <f t="shared" si="3"/>
        <v>5.9409370399237993E-2</v>
      </c>
      <c r="BU24" s="116">
        <f t="shared" si="4"/>
        <v>5.9401494942024735E-2</v>
      </c>
      <c r="BV24" s="116">
        <f t="shared" si="5"/>
        <v>5.9401976729638317E-2</v>
      </c>
      <c r="BW24" s="116">
        <f t="shared" si="6"/>
        <v>5.941632912010153E-2</v>
      </c>
      <c r="BX24" s="116">
        <f t="shared" si="7"/>
        <v>5.942113726063436E-2</v>
      </c>
      <c r="BY24" s="116">
        <f t="shared" si="8"/>
        <v>5.9406178627238848E-2</v>
      </c>
      <c r="BZ24" s="116">
        <f t="shared" si="9"/>
        <v>5.9404179635393461E-2</v>
      </c>
      <c r="CA24" s="116">
        <f t="shared" si="10"/>
        <v>5.9419641906708343E-2</v>
      </c>
      <c r="CB24" s="116">
        <f t="shared" si="11"/>
        <v>5.941015506232894E-2</v>
      </c>
      <c r="CC24" s="116">
        <f t="shared" si="12"/>
        <v>5.940464873529816E-2</v>
      </c>
      <c r="CD24" s="116">
        <f t="shared" si="12"/>
        <v>5.9416148169584737E-2</v>
      </c>
    </row>
    <row r="25" spans="1:82" ht="15.75" x14ac:dyDescent="0.25">
      <c r="A25" s="15"/>
      <c r="B25" s="34">
        <v>5</v>
      </c>
      <c r="C25" s="69"/>
      <c r="D25" s="35"/>
      <c r="E25" s="202">
        <v>2334.9</v>
      </c>
      <c r="F25" s="161">
        <v>2334.9</v>
      </c>
      <c r="G25" s="69">
        <v>1930.25</v>
      </c>
      <c r="H25" s="69">
        <v>2113.0500000000002</v>
      </c>
      <c r="I25" s="69">
        <v>2232.65</v>
      </c>
      <c r="J25" s="69">
        <v>2309.4499999999998</v>
      </c>
      <c r="K25" s="69">
        <v>2298.15</v>
      </c>
      <c r="L25" s="69">
        <v>2328.8000000000002</v>
      </c>
      <c r="M25" s="69">
        <v>2514.9499999999998</v>
      </c>
      <c r="N25" s="69">
        <v>2637</v>
      </c>
      <c r="O25" s="69">
        <v>2776.1</v>
      </c>
      <c r="P25" s="69">
        <v>3023.7</v>
      </c>
      <c r="Q25" s="69">
        <v>3110.7</v>
      </c>
      <c r="R25" s="15"/>
      <c r="S25" s="34">
        <v>5</v>
      </c>
      <c r="T25" s="35"/>
      <c r="U25" s="35"/>
      <c r="V25" s="202">
        <v>2166.0500000000002</v>
      </c>
      <c r="W25" s="161">
        <v>2203.9499999999998</v>
      </c>
      <c r="X25" s="69">
        <v>1822</v>
      </c>
      <c r="Y25" s="69">
        <v>1994.55</v>
      </c>
      <c r="Z25" s="69">
        <v>2107.4499999999998</v>
      </c>
      <c r="AA25" s="69">
        <v>2179.9499999999998</v>
      </c>
      <c r="AB25" s="69">
        <v>2169.25</v>
      </c>
      <c r="AC25" s="69">
        <v>2198.1999999999998</v>
      </c>
      <c r="AD25" s="69">
        <v>2373.9</v>
      </c>
      <c r="AE25" s="69">
        <v>2489.1</v>
      </c>
      <c r="AF25" s="69">
        <v>2620.4</v>
      </c>
      <c r="AG25" s="69">
        <v>2854.15</v>
      </c>
      <c r="AH25" s="69">
        <v>2936.25</v>
      </c>
      <c r="AI25" s="34">
        <v>5</v>
      </c>
      <c r="AJ25" s="35"/>
      <c r="AK25" s="35"/>
      <c r="AL25" s="37"/>
      <c r="AM25" s="69">
        <v>1218.55</v>
      </c>
      <c r="AN25" s="69">
        <v>1333.9</v>
      </c>
      <c r="AO25" s="69">
        <v>1409.45</v>
      </c>
      <c r="AP25" s="69">
        <v>1457.95</v>
      </c>
      <c r="AQ25" s="69">
        <v>1443.9</v>
      </c>
      <c r="AR25" s="69">
        <v>1446.75</v>
      </c>
      <c r="AS25" s="69">
        <v>1580.15</v>
      </c>
      <c r="AT25" s="69">
        <v>1656.85</v>
      </c>
      <c r="AU25" s="69">
        <v>1744.25</v>
      </c>
      <c r="AV25" s="69">
        <v>1899.9</v>
      </c>
      <c r="AW25" s="15"/>
      <c r="AX25" s="109">
        <v>5</v>
      </c>
      <c r="AY25" s="110"/>
      <c r="AZ25" s="110"/>
      <c r="BA25" s="95">
        <v>1171.6500000000001</v>
      </c>
      <c r="BB25" s="95">
        <v>1282.55</v>
      </c>
      <c r="BC25" s="95">
        <v>1355.2</v>
      </c>
      <c r="BD25" s="95">
        <v>1401.85</v>
      </c>
      <c r="BE25" s="95">
        <v>1388.35</v>
      </c>
      <c r="BF25" s="95">
        <v>1391.1</v>
      </c>
      <c r="BG25" s="17">
        <v>1519.35</v>
      </c>
      <c r="BH25" s="109">
        <v>1593.1</v>
      </c>
      <c r="BI25" s="110">
        <v>1677.15</v>
      </c>
      <c r="BJ25" s="110">
        <v>1826.8</v>
      </c>
      <c r="BK25" s="95">
        <v>1090.55</v>
      </c>
      <c r="BL25" s="95">
        <v>1193.75</v>
      </c>
      <c r="BM25" s="95">
        <v>1261.4000000000001</v>
      </c>
      <c r="BN25" s="95">
        <v>1292.25</v>
      </c>
      <c r="BO25" s="95">
        <v>1292.3</v>
      </c>
      <c r="BP25" s="95">
        <v>1557.1</v>
      </c>
      <c r="BR25" s="116">
        <f t="shared" si="1"/>
        <v>7.7952955841277927E-2</v>
      </c>
      <c r="BS25" s="116">
        <f t="shared" si="2"/>
        <v>5.9416048458449833E-2</v>
      </c>
      <c r="BT25" s="116">
        <f t="shared" si="3"/>
        <v>5.9412733260153727E-2</v>
      </c>
      <c r="BU25" s="116">
        <f t="shared" si="4"/>
        <v>5.9411897420470927E-2</v>
      </c>
      <c r="BV25" s="116">
        <f t="shared" si="5"/>
        <v>5.9408289639137468E-2</v>
      </c>
      <c r="BW25" s="116">
        <f t="shared" si="6"/>
        <v>5.9405032225509746E-2</v>
      </c>
      <c r="BX25" s="116">
        <f t="shared" si="7"/>
        <v>5.9421459029618484E-2</v>
      </c>
      <c r="BY25" s="116">
        <f t="shared" si="8"/>
        <v>5.941224638340481E-2</v>
      </c>
      <c r="BZ25" s="116">
        <f t="shared" si="9"/>
        <v>5.9416993133661888E-2</v>
      </c>
      <c r="CA25" s="116">
        <f t="shared" si="10"/>
        <v>5.9419067132698622E-2</v>
      </c>
      <c r="CB25" s="116">
        <f t="shared" si="11"/>
        <v>5.9418409403144468E-2</v>
      </c>
      <c r="CC25" s="116">
        <f t="shared" si="12"/>
        <v>5.9404726450957179E-2</v>
      </c>
      <c r="CD25" s="116">
        <f t="shared" si="12"/>
        <v>5.941251596424002E-2</v>
      </c>
    </row>
    <row r="26" spans="1:82" ht="15.75" x14ac:dyDescent="0.25">
      <c r="A26" s="15"/>
      <c r="B26" s="34">
        <v>5.5</v>
      </c>
      <c r="C26" s="69"/>
      <c r="D26" s="35"/>
      <c r="E26" s="202">
        <v>2403.65</v>
      </c>
      <c r="F26" s="161">
        <v>2403.65</v>
      </c>
      <c r="G26" s="69">
        <v>1979.05</v>
      </c>
      <c r="H26" s="69">
        <v>2181.9</v>
      </c>
      <c r="I26" s="69">
        <v>2307.6999999999998</v>
      </c>
      <c r="J26" s="69">
        <v>2500.4</v>
      </c>
      <c r="K26" s="69">
        <v>2371.1</v>
      </c>
      <c r="L26" s="69">
        <v>2402.85</v>
      </c>
      <c r="M26" s="69">
        <v>2601.9</v>
      </c>
      <c r="N26" s="69">
        <v>2738.35</v>
      </c>
      <c r="O26" s="69">
        <v>2881.3</v>
      </c>
      <c r="P26" s="69">
        <v>3129.25</v>
      </c>
      <c r="Q26" s="69">
        <v>3224.45</v>
      </c>
      <c r="R26" s="15"/>
      <c r="S26" s="34">
        <v>5.5</v>
      </c>
      <c r="T26" s="35"/>
      <c r="U26" s="35"/>
      <c r="V26" s="202">
        <v>2231.9499999999998</v>
      </c>
      <c r="W26" s="161">
        <v>2268.85</v>
      </c>
      <c r="X26" s="69">
        <v>1868.05</v>
      </c>
      <c r="Y26" s="69">
        <v>2059.5500000000002</v>
      </c>
      <c r="Z26" s="69">
        <v>2178.3000000000002</v>
      </c>
      <c r="AA26" s="69">
        <v>2360.1999999999998</v>
      </c>
      <c r="AB26" s="69">
        <v>2238.15</v>
      </c>
      <c r="AC26" s="69">
        <v>2268.1</v>
      </c>
      <c r="AD26" s="69">
        <v>2456</v>
      </c>
      <c r="AE26" s="69">
        <v>2584.8000000000002</v>
      </c>
      <c r="AF26" s="69">
        <v>2719.7</v>
      </c>
      <c r="AG26" s="69">
        <v>2953.75</v>
      </c>
      <c r="AH26" s="69">
        <v>3043.65</v>
      </c>
      <c r="AI26" s="34">
        <v>5.5</v>
      </c>
      <c r="AJ26" s="35"/>
      <c r="AK26" s="35"/>
      <c r="AL26" s="37"/>
      <c r="AM26" s="69">
        <v>1249.3</v>
      </c>
      <c r="AN26" s="69">
        <v>1377.4</v>
      </c>
      <c r="AO26" s="69">
        <v>1456.8</v>
      </c>
      <c r="AP26" s="69">
        <v>1578.45</v>
      </c>
      <c r="AQ26" s="69">
        <v>1489.8</v>
      </c>
      <c r="AR26" s="69">
        <v>1492.75</v>
      </c>
      <c r="AS26" s="69">
        <v>1634.8</v>
      </c>
      <c r="AT26" s="69">
        <v>1720.55</v>
      </c>
      <c r="AU26" s="69">
        <v>1810.3</v>
      </c>
      <c r="AV26" s="69">
        <v>1966.2</v>
      </c>
      <c r="AW26" s="15"/>
      <c r="AX26" s="109">
        <v>5.5</v>
      </c>
      <c r="AY26" s="110"/>
      <c r="AZ26" s="110"/>
      <c r="BA26" s="95">
        <v>1201.25</v>
      </c>
      <c r="BB26" s="95">
        <v>1324.4</v>
      </c>
      <c r="BC26" s="95">
        <v>1400.75</v>
      </c>
      <c r="BD26" s="95">
        <v>1517.7</v>
      </c>
      <c r="BE26" s="95">
        <v>1432.5</v>
      </c>
      <c r="BF26" s="95">
        <v>1435.3</v>
      </c>
      <c r="BG26" s="17">
        <v>1571.9</v>
      </c>
      <c r="BH26" s="109">
        <v>1654.35</v>
      </c>
      <c r="BI26" s="110">
        <v>1740.65</v>
      </c>
      <c r="BJ26" s="110">
        <v>1890.55</v>
      </c>
      <c r="BK26" s="95">
        <v>1117.0999999999999</v>
      </c>
      <c r="BL26" s="95">
        <v>1232.75</v>
      </c>
      <c r="BM26" s="95">
        <v>1303.7</v>
      </c>
      <c r="BN26" s="95">
        <v>1333.35</v>
      </c>
      <c r="BO26" s="95">
        <v>1333.4</v>
      </c>
      <c r="BP26" s="95">
        <v>1617.05</v>
      </c>
      <c r="BR26" s="116">
        <f t="shared" si="1"/>
        <v>7.6928246600506345E-2</v>
      </c>
      <c r="BS26" s="116">
        <f t="shared" si="2"/>
        <v>5.9413359190779502E-2</v>
      </c>
      <c r="BT26" s="116">
        <f t="shared" si="3"/>
        <v>5.9420251063943663E-2</v>
      </c>
      <c r="BU26" s="116">
        <f t="shared" si="4"/>
        <v>5.9406180961860455E-2</v>
      </c>
      <c r="BV26" s="116">
        <f t="shared" si="5"/>
        <v>5.9404122480833488E-2</v>
      </c>
      <c r="BW26" s="116">
        <f t="shared" si="6"/>
        <v>5.9401745614778623E-2</v>
      </c>
      <c r="BX26" s="116">
        <f t="shared" si="7"/>
        <v>5.9401738042579755E-2</v>
      </c>
      <c r="BY26" s="116">
        <f t="shared" si="8"/>
        <v>5.9410960716017813E-2</v>
      </c>
      <c r="BZ26" s="116">
        <f t="shared" si="9"/>
        <v>5.9405537459283453E-2</v>
      </c>
      <c r="CA26" s="116">
        <f t="shared" si="10"/>
        <v>5.9404982977406373E-2</v>
      </c>
      <c r="CB26" s="116">
        <f t="shared" si="11"/>
        <v>5.9418318196860165E-2</v>
      </c>
      <c r="CC26" s="116">
        <f t="shared" si="12"/>
        <v>5.9415996614473165E-2</v>
      </c>
      <c r="CD26" s="116">
        <f t="shared" si="12"/>
        <v>5.9402362295270406E-2</v>
      </c>
    </row>
    <row r="27" spans="1:82" ht="15.75" x14ac:dyDescent="0.25">
      <c r="A27" s="15"/>
      <c r="B27" s="34">
        <v>6</v>
      </c>
      <c r="C27" s="69"/>
      <c r="D27" s="35"/>
      <c r="E27" s="202">
        <v>2468.5</v>
      </c>
      <c r="F27" s="161">
        <v>2468.5</v>
      </c>
      <c r="G27" s="69">
        <v>2027.8</v>
      </c>
      <c r="H27" s="69">
        <v>2246.9</v>
      </c>
      <c r="I27" s="69">
        <v>2384.85</v>
      </c>
      <c r="J27" s="69">
        <v>2578.4</v>
      </c>
      <c r="K27" s="69">
        <v>2444.25</v>
      </c>
      <c r="L27" s="69">
        <v>2478.35</v>
      </c>
      <c r="M27" s="69">
        <v>2686.65</v>
      </c>
      <c r="N27" s="69">
        <v>2837.55</v>
      </c>
      <c r="O27" s="69">
        <v>2986.2</v>
      </c>
      <c r="P27" s="69">
        <v>3234.9</v>
      </c>
      <c r="Q27" s="69">
        <v>3338.15</v>
      </c>
      <c r="R27" s="15"/>
      <c r="S27" s="34">
        <v>6</v>
      </c>
      <c r="T27" s="35"/>
      <c r="U27" s="35"/>
      <c r="V27" s="202">
        <v>2294.1</v>
      </c>
      <c r="W27" s="161">
        <v>2330.0500000000002</v>
      </c>
      <c r="X27" s="69">
        <v>1914.1</v>
      </c>
      <c r="Y27" s="69">
        <v>2120.9</v>
      </c>
      <c r="Z27" s="69">
        <v>2251.1</v>
      </c>
      <c r="AA27" s="69">
        <v>2433.8000000000002</v>
      </c>
      <c r="AB27" s="69">
        <v>2307.1999999999998</v>
      </c>
      <c r="AC27" s="69">
        <v>2339.35</v>
      </c>
      <c r="AD27" s="69">
        <v>2536</v>
      </c>
      <c r="AE27" s="69">
        <v>2678.45</v>
      </c>
      <c r="AF27" s="69">
        <v>2818.75</v>
      </c>
      <c r="AG27" s="69">
        <v>3053.5</v>
      </c>
      <c r="AH27" s="69">
        <v>3150.95</v>
      </c>
      <c r="AI27" s="34">
        <v>6</v>
      </c>
      <c r="AJ27" s="35"/>
      <c r="AK27" s="35"/>
      <c r="AL27" s="37"/>
      <c r="AM27" s="69">
        <v>1280.05</v>
      </c>
      <c r="AN27" s="69">
        <v>1418.45</v>
      </c>
      <c r="AO27" s="69">
        <v>1505.55</v>
      </c>
      <c r="AP27" s="69">
        <v>1627.75</v>
      </c>
      <c r="AQ27" s="69">
        <v>1535.8</v>
      </c>
      <c r="AR27" s="69">
        <v>1539.65</v>
      </c>
      <c r="AS27" s="69">
        <v>1688.1</v>
      </c>
      <c r="AT27" s="69">
        <v>1782.9</v>
      </c>
      <c r="AU27" s="69">
        <v>1876.35</v>
      </c>
      <c r="AV27" s="69">
        <v>2032.55</v>
      </c>
      <c r="AW27" s="15"/>
      <c r="AX27" s="109">
        <v>6</v>
      </c>
      <c r="AY27" s="110"/>
      <c r="AZ27" s="110"/>
      <c r="BA27" s="95">
        <v>1230.8</v>
      </c>
      <c r="BB27" s="95">
        <v>1363.85</v>
      </c>
      <c r="BC27" s="95">
        <v>1447.6</v>
      </c>
      <c r="BD27" s="95">
        <v>1565.1</v>
      </c>
      <c r="BE27" s="95">
        <v>1476.7</v>
      </c>
      <c r="BF27" s="95">
        <v>1480.4</v>
      </c>
      <c r="BG27" s="17">
        <v>1623.15</v>
      </c>
      <c r="BH27" s="109">
        <v>1714.3</v>
      </c>
      <c r="BI27" s="110">
        <v>1804.15</v>
      </c>
      <c r="BJ27" s="110">
        <v>1954.35</v>
      </c>
      <c r="BK27" s="95">
        <v>1145.5999999999999</v>
      </c>
      <c r="BL27" s="95">
        <v>1269.45</v>
      </c>
      <c r="BM27" s="95">
        <v>1347.4</v>
      </c>
      <c r="BN27" s="95">
        <v>1374.45</v>
      </c>
      <c r="BO27" s="95">
        <v>1375.3</v>
      </c>
      <c r="BP27" s="95">
        <v>1676.05</v>
      </c>
      <c r="BR27" s="116">
        <f t="shared" si="1"/>
        <v>7.602109759818676E-2</v>
      </c>
      <c r="BS27" s="116">
        <f t="shared" si="2"/>
        <v>5.941932576554132E-2</v>
      </c>
      <c r="BT27" s="116">
        <f t="shared" si="3"/>
        <v>5.9401285199310427E-2</v>
      </c>
      <c r="BU27" s="116">
        <f t="shared" si="4"/>
        <v>5.9408741571974177E-2</v>
      </c>
      <c r="BV27" s="116">
        <f t="shared" si="5"/>
        <v>5.9415396917062768E-2</v>
      </c>
      <c r="BW27" s="116">
        <f t="shared" si="6"/>
        <v>5.9413263209795231E-2</v>
      </c>
      <c r="BX27" s="116">
        <f t="shared" si="7"/>
        <v>5.9401005547850216E-2</v>
      </c>
      <c r="BY27" s="116">
        <f t="shared" si="8"/>
        <v>5.9418214461282037E-2</v>
      </c>
      <c r="BZ27" s="116">
        <f t="shared" si="9"/>
        <v>5.9404574132492227E-2</v>
      </c>
      <c r="CA27" s="116">
        <f t="shared" si="10"/>
        <v>5.9400026134518225E-2</v>
      </c>
      <c r="CB27" s="116">
        <f t="shared" si="11"/>
        <v>5.9405764966740549E-2</v>
      </c>
      <c r="CC27" s="116">
        <f t="shared" si="12"/>
        <v>5.9407237596201146E-2</v>
      </c>
      <c r="CD27" s="116">
        <f t="shared" si="12"/>
        <v>5.941065392976741E-2</v>
      </c>
    </row>
    <row r="28" spans="1:82" ht="15.75" x14ac:dyDescent="0.25">
      <c r="A28" s="15"/>
      <c r="B28" s="34">
        <v>6.5</v>
      </c>
      <c r="C28" s="69"/>
      <c r="D28" s="35"/>
      <c r="E28" s="202">
        <v>2537.3000000000002</v>
      </c>
      <c r="F28" s="161">
        <v>2537.3000000000002</v>
      </c>
      <c r="G28" s="69">
        <v>2076.4499999999998</v>
      </c>
      <c r="H28" s="69">
        <v>2315.8000000000002</v>
      </c>
      <c r="I28" s="69">
        <v>2462</v>
      </c>
      <c r="J28" s="69">
        <v>2658.7</v>
      </c>
      <c r="K28" s="69">
        <v>2517.1999999999998</v>
      </c>
      <c r="L28" s="69">
        <v>2553.5</v>
      </c>
      <c r="M28" s="69">
        <v>2773.5</v>
      </c>
      <c r="N28" s="69">
        <v>2938.95</v>
      </c>
      <c r="O28" s="69">
        <v>3089.3</v>
      </c>
      <c r="P28" s="69">
        <v>3342.35</v>
      </c>
      <c r="Q28" s="69">
        <v>3454.1</v>
      </c>
      <c r="R28" s="15"/>
      <c r="S28" s="34">
        <v>6.5</v>
      </c>
      <c r="T28" s="35"/>
      <c r="U28" s="35"/>
      <c r="V28" s="202">
        <v>2360.1</v>
      </c>
      <c r="W28" s="161">
        <v>2395</v>
      </c>
      <c r="X28" s="69">
        <v>1960</v>
      </c>
      <c r="Y28" s="69">
        <v>2185.9499999999998</v>
      </c>
      <c r="Z28" s="69">
        <v>2323.9499999999998</v>
      </c>
      <c r="AA28" s="69">
        <v>2509.6</v>
      </c>
      <c r="AB28" s="69">
        <v>2376.0500000000002</v>
      </c>
      <c r="AC28" s="69">
        <v>2410.3000000000002</v>
      </c>
      <c r="AD28" s="69">
        <v>2617.9499999999998</v>
      </c>
      <c r="AE28" s="69">
        <v>2774.15</v>
      </c>
      <c r="AF28" s="69">
        <v>2916.05</v>
      </c>
      <c r="AG28" s="69">
        <v>3154.9</v>
      </c>
      <c r="AH28" s="69">
        <v>3260.4</v>
      </c>
      <c r="AI28" s="34">
        <v>6.5</v>
      </c>
      <c r="AJ28" s="35"/>
      <c r="AK28" s="35"/>
      <c r="AL28" s="37"/>
      <c r="AM28" s="69">
        <v>1310.8</v>
      </c>
      <c r="AN28" s="69">
        <v>1461.95</v>
      </c>
      <c r="AO28" s="69">
        <v>1554.25</v>
      </c>
      <c r="AP28" s="69">
        <v>1678.4</v>
      </c>
      <c r="AQ28" s="69">
        <v>1581.6</v>
      </c>
      <c r="AR28" s="69">
        <v>1586.35</v>
      </c>
      <c r="AS28" s="69">
        <v>1742.6</v>
      </c>
      <c r="AT28" s="69">
        <v>1846.65</v>
      </c>
      <c r="AU28" s="69">
        <v>1941.05</v>
      </c>
      <c r="AV28" s="69">
        <v>2100.0500000000002</v>
      </c>
      <c r="AW28" s="15"/>
      <c r="AX28" s="109">
        <v>6.5</v>
      </c>
      <c r="AY28" s="110"/>
      <c r="AZ28" s="110"/>
      <c r="BA28" s="95">
        <v>1260.3499999999999</v>
      </c>
      <c r="BB28" s="95">
        <v>1405.7</v>
      </c>
      <c r="BC28" s="95">
        <v>1494.45</v>
      </c>
      <c r="BD28" s="95">
        <v>1613.8</v>
      </c>
      <c r="BE28" s="95">
        <v>1520.75</v>
      </c>
      <c r="BF28" s="95">
        <v>1525.3</v>
      </c>
      <c r="BG28" s="17">
        <v>1675.55</v>
      </c>
      <c r="BH28" s="109">
        <v>1775.6</v>
      </c>
      <c r="BI28" s="110">
        <v>1866.35</v>
      </c>
      <c r="BJ28" s="110">
        <v>2019.25</v>
      </c>
      <c r="BK28" s="95">
        <v>1173.0999999999999</v>
      </c>
      <c r="BL28" s="95">
        <v>1307.4000000000001</v>
      </c>
      <c r="BM28" s="95">
        <v>1391</v>
      </c>
      <c r="BN28" s="95">
        <v>1415.5</v>
      </c>
      <c r="BO28" s="95">
        <v>1417</v>
      </c>
      <c r="BP28" s="95">
        <v>1733.7</v>
      </c>
      <c r="BR28" s="116">
        <f t="shared" si="1"/>
        <v>7.5081564340494067E-2</v>
      </c>
      <c r="BS28" s="116">
        <f t="shared" si="2"/>
        <v>5.9415448851774633E-2</v>
      </c>
      <c r="BT28" s="116">
        <f t="shared" si="3"/>
        <v>5.9413265306122343E-2</v>
      </c>
      <c r="BU28" s="116">
        <f t="shared" si="4"/>
        <v>5.9402090624213866E-2</v>
      </c>
      <c r="BV28" s="116">
        <f t="shared" si="5"/>
        <v>5.9403171324684312E-2</v>
      </c>
      <c r="BW28" s="116">
        <f t="shared" si="6"/>
        <v>5.9411858463500167E-2</v>
      </c>
      <c r="BX28" s="116">
        <f t="shared" si="7"/>
        <v>5.9405315544706294E-2</v>
      </c>
      <c r="BY28" s="116">
        <f t="shared" si="8"/>
        <v>5.9411691490685703E-2</v>
      </c>
      <c r="BZ28" s="116">
        <f t="shared" si="9"/>
        <v>5.9416719188678302E-2</v>
      </c>
      <c r="CA28" s="116">
        <f t="shared" si="10"/>
        <v>5.9405583692301978E-2</v>
      </c>
      <c r="CB28" s="116">
        <f t="shared" si="11"/>
        <v>5.9412561513005668E-2</v>
      </c>
      <c r="CC28" s="116">
        <f t="shared" si="12"/>
        <v>5.9415512377571256E-2</v>
      </c>
      <c r="CD28" s="116">
        <f t="shared" si="12"/>
        <v>5.940988835725669E-2</v>
      </c>
    </row>
    <row r="29" spans="1:82" ht="15.75" x14ac:dyDescent="0.25">
      <c r="A29" s="15"/>
      <c r="B29" s="34">
        <v>7</v>
      </c>
      <c r="C29" s="69"/>
      <c r="D29" s="35"/>
      <c r="E29" s="202">
        <v>2604.25</v>
      </c>
      <c r="F29" s="161">
        <v>2604.25</v>
      </c>
      <c r="G29" s="69">
        <v>2125.25</v>
      </c>
      <c r="H29" s="69">
        <v>2382.9</v>
      </c>
      <c r="I29" s="69">
        <v>2537.1</v>
      </c>
      <c r="J29" s="69">
        <v>2736.55</v>
      </c>
      <c r="K29" s="69">
        <v>2590.25</v>
      </c>
      <c r="L29" s="69">
        <v>2628.5</v>
      </c>
      <c r="M29" s="69">
        <v>2858.45</v>
      </c>
      <c r="N29" s="69">
        <v>3038.25</v>
      </c>
      <c r="O29" s="69">
        <v>3194.1</v>
      </c>
      <c r="P29" s="69">
        <v>3447.9</v>
      </c>
      <c r="Q29" s="69">
        <v>3569.95</v>
      </c>
      <c r="R29" s="15"/>
      <c r="S29" s="34">
        <v>7</v>
      </c>
      <c r="T29" s="35"/>
      <c r="U29" s="35"/>
      <c r="V29" s="202">
        <v>2424.3000000000002</v>
      </c>
      <c r="W29" s="161">
        <v>2458.1999999999998</v>
      </c>
      <c r="X29" s="69">
        <v>2006.05</v>
      </c>
      <c r="Y29" s="69">
        <v>2249.25</v>
      </c>
      <c r="Z29" s="69">
        <v>2394.8000000000002</v>
      </c>
      <c r="AA29" s="69">
        <v>2583.1</v>
      </c>
      <c r="AB29" s="69">
        <v>2445</v>
      </c>
      <c r="AC29" s="69">
        <v>2481.1</v>
      </c>
      <c r="AD29" s="69">
        <v>2698.15</v>
      </c>
      <c r="AE29" s="69">
        <v>2867.85</v>
      </c>
      <c r="AF29" s="69">
        <v>3015</v>
      </c>
      <c r="AG29" s="69">
        <v>3254.55</v>
      </c>
      <c r="AH29" s="69">
        <v>3369.75</v>
      </c>
      <c r="AI29" s="34">
        <v>7</v>
      </c>
      <c r="AJ29" s="35"/>
      <c r="AK29" s="35"/>
      <c r="AL29" s="37"/>
      <c r="AM29" s="69">
        <v>1341.55</v>
      </c>
      <c r="AN29" s="69">
        <v>1504.25</v>
      </c>
      <c r="AO29" s="69">
        <v>1601.6</v>
      </c>
      <c r="AP29" s="69">
        <v>1727.6</v>
      </c>
      <c r="AQ29" s="69">
        <v>1627.5</v>
      </c>
      <c r="AR29" s="69">
        <v>1632.95</v>
      </c>
      <c r="AS29" s="69">
        <v>1796</v>
      </c>
      <c r="AT29" s="69">
        <v>1909</v>
      </c>
      <c r="AU29" s="69">
        <v>2006.95</v>
      </c>
      <c r="AV29" s="69">
        <v>2166.4499999999998</v>
      </c>
      <c r="AW29" s="15"/>
      <c r="AX29" s="109">
        <v>7</v>
      </c>
      <c r="AY29" s="110"/>
      <c r="AZ29" s="110"/>
      <c r="BA29" s="95">
        <v>1289.95</v>
      </c>
      <c r="BB29" s="95">
        <v>1446.35</v>
      </c>
      <c r="BC29" s="95">
        <v>1540</v>
      </c>
      <c r="BD29" s="95">
        <v>1661.15</v>
      </c>
      <c r="BE29" s="95">
        <v>1564.9</v>
      </c>
      <c r="BF29" s="95">
        <v>1570.1</v>
      </c>
      <c r="BG29" s="17">
        <v>1726.9</v>
      </c>
      <c r="BH29" s="109">
        <v>1835.55</v>
      </c>
      <c r="BI29" s="110">
        <v>1929.75</v>
      </c>
      <c r="BJ29" s="110">
        <v>2083.1</v>
      </c>
      <c r="BK29" s="95">
        <v>1200.6500000000001</v>
      </c>
      <c r="BL29" s="95">
        <v>1346.25</v>
      </c>
      <c r="BM29" s="95">
        <v>1433.4</v>
      </c>
      <c r="BN29" s="95">
        <v>1456.6</v>
      </c>
      <c r="BO29" s="95">
        <v>1457.6</v>
      </c>
      <c r="BP29" s="95">
        <v>1792.75</v>
      </c>
      <c r="BR29" s="116">
        <f t="shared" si="1"/>
        <v>7.4227612094212692E-2</v>
      </c>
      <c r="BS29" s="116">
        <f t="shared" si="2"/>
        <v>5.9413391912781721E-2</v>
      </c>
      <c r="BT29" s="116">
        <f t="shared" si="3"/>
        <v>5.9420253732459294E-2</v>
      </c>
      <c r="BU29" s="116">
        <f t="shared" si="4"/>
        <v>5.9419806602200698E-2</v>
      </c>
      <c r="BV29" s="116">
        <f t="shared" si="5"/>
        <v>5.9420410890262065E-2</v>
      </c>
      <c r="BW29" s="116">
        <f t="shared" si="6"/>
        <v>5.9405365645929464E-2</v>
      </c>
      <c r="BX29" s="116">
        <f t="shared" si="7"/>
        <v>5.9406952965235238E-2</v>
      </c>
      <c r="BY29" s="116">
        <f t="shared" si="8"/>
        <v>5.9409133045826401E-2</v>
      </c>
      <c r="BZ29" s="116">
        <f t="shared" si="9"/>
        <v>5.9411077960825009E-2</v>
      </c>
      <c r="CA29" s="116">
        <f t="shared" si="10"/>
        <v>5.9417333542549411E-2</v>
      </c>
      <c r="CB29" s="116">
        <f t="shared" si="11"/>
        <v>5.9402985074626935E-2</v>
      </c>
      <c r="CC29" s="116">
        <f t="shared" si="12"/>
        <v>5.9409134903442906E-2</v>
      </c>
      <c r="CD29" s="116">
        <f t="shared" si="12"/>
        <v>5.9410935529341957E-2</v>
      </c>
    </row>
    <row r="30" spans="1:82" ht="15.75" x14ac:dyDescent="0.25">
      <c r="A30" s="15"/>
      <c r="B30" s="34">
        <v>7.5</v>
      </c>
      <c r="C30" s="69"/>
      <c r="D30" s="35"/>
      <c r="E30" s="202">
        <v>2669.1</v>
      </c>
      <c r="F30" s="161">
        <v>2669.1</v>
      </c>
      <c r="G30" s="69">
        <v>2173.8000000000002</v>
      </c>
      <c r="H30" s="69">
        <v>2447.8000000000002</v>
      </c>
      <c r="I30" s="69">
        <v>2614.1999999999998</v>
      </c>
      <c r="J30" s="69">
        <v>2814.5</v>
      </c>
      <c r="K30" s="69">
        <v>2663.5</v>
      </c>
      <c r="L30" s="69">
        <v>2703.45</v>
      </c>
      <c r="M30" s="69">
        <v>2943.05</v>
      </c>
      <c r="N30" s="69">
        <v>3139.6</v>
      </c>
      <c r="O30" s="69">
        <v>3299.35</v>
      </c>
      <c r="P30" s="69">
        <v>3553.3</v>
      </c>
      <c r="Q30" s="69">
        <v>3683.75</v>
      </c>
      <c r="R30" s="15"/>
      <c r="S30" s="34">
        <v>7.5</v>
      </c>
      <c r="T30" s="35"/>
      <c r="U30" s="35"/>
      <c r="V30" s="202">
        <v>2486.5</v>
      </c>
      <c r="W30" s="161">
        <v>2519.4</v>
      </c>
      <c r="X30" s="69">
        <v>2051.9</v>
      </c>
      <c r="Y30" s="69">
        <v>2310.5500000000002</v>
      </c>
      <c r="Z30" s="69">
        <v>2467.6</v>
      </c>
      <c r="AA30" s="69">
        <v>2656.65</v>
      </c>
      <c r="AB30" s="69">
        <v>2514.15</v>
      </c>
      <c r="AC30" s="69">
        <v>2551.85</v>
      </c>
      <c r="AD30" s="69">
        <v>2778</v>
      </c>
      <c r="AE30" s="69">
        <v>2963.55</v>
      </c>
      <c r="AF30" s="69">
        <v>3114.35</v>
      </c>
      <c r="AG30" s="69">
        <v>3354.05</v>
      </c>
      <c r="AH30" s="69">
        <v>3477.2</v>
      </c>
      <c r="AI30" s="34">
        <v>7.5</v>
      </c>
      <c r="AJ30" s="35"/>
      <c r="AK30" s="35"/>
      <c r="AL30" s="37"/>
      <c r="AM30" s="69">
        <v>1372.3</v>
      </c>
      <c r="AN30" s="69">
        <v>1545.3</v>
      </c>
      <c r="AO30" s="69">
        <v>1650.3</v>
      </c>
      <c r="AP30" s="69">
        <v>1776.8</v>
      </c>
      <c r="AQ30" s="69">
        <v>1673.5</v>
      </c>
      <c r="AR30" s="69">
        <v>1679.5</v>
      </c>
      <c r="AS30" s="69">
        <v>1849.2</v>
      </c>
      <c r="AT30" s="69">
        <v>1972.7</v>
      </c>
      <c r="AU30" s="69">
        <v>2073.1</v>
      </c>
      <c r="AV30" s="69">
        <v>2232.65</v>
      </c>
      <c r="AW30" s="15"/>
      <c r="AX30" s="109">
        <v>7.5</v>
      </c>
      <c r="AY30" s="110"/>
      <c r="AZ30" s="110"/>
      <c r="BA30" s="95">
        <v>1319.5</v>
      </c>
      <c r="BB30" s="95">
        <v>1485.85</v>
      </c>
      <c r="BC30" s="95">
        <v>1586.8</v>
      </c>
      <c r="BD30" s="95">
        <v>1708.45</v>
      </c>
      <c r="BE30" s="95">
        <v>1609.1</v>
      </c>
      <c r="BF30" s="95">
        <v>1614.9</v>
      </c>
      <c r="BG30" s="17">
        <v>1778.05</v>
      </c>
      <c r="BH30" s="109">
        <v>1896.8</v>
      </c>
      <c r="BI30" s="110">
        <v>1993.35</v>
      </c>
      <c r="BJ30" s="110">
        <v>2146.75</v>
      </c>
      <c r="BK30" s="95">
        <v>1227.1500000000001</v>
      </c>
      <c r="BL30" s="95">
        <v>1373</v>
      </c>
      <c r="BM30" s="95">
        <v>1477</v>
      </c>
      <c r="BN30" s="95">
        <v>1497.7</v>
      </c>
      <c r="BO30" s="95">
        <v>1500.2</v>
      </c>
      <c r="BP30" s="95">
        <v>1751.7</v>
      </c>
      <c r="BR30" s="116">
        <f t="shared" si="1"/>
        <v>7.3436557410013981E-2</v>
      </c>
      <c r="BS30" s="116">
        <f t="shared" si="2"/>
        <v>5.941890926411042E-2</v>
      </c>
      <c r="BT30" s="116">
        <f t="shared" si="3"/>
        <v>5.9408353233588507E-2</v>
      </c>
      <c r="BU30" s="116">
        <f t="shared" si="4"/>
        <v>5.9401441215295003E-2</v>
      </c>
      <c r="BV30" s="116">
        <f t="shared" si="5"/>
        <v>5.9409952990760129E-2</v>
      </c>
      <c r="BW30" s="116">
        <f t="shared" si="6"/>
        <v>5.9416934861573845E-2</v>
      </c>
      <c r="BX30" s="116">
        <f t="shared" si="7"/>
        <v>5.9403774635562678E-2</v>
      </c>
      <c r="BY30" s="116">
        <f t="shared" si="8"/>
        <v>5.9407880557242665E-2</v>
      </c>
      <c r="BZ30" s="116">
        <f t="shared" si="9"/>
        <v>5.9413246940244857E-2</v>
      </c>
      <c r="CA30" s="116">
        <f t="shared" si="10"/>
        <v>5.9405105363499855E-2</v>
      </c>
      <c r="CB30" s="116">
        <f t="shared" si="11"/>
        <v>5.9402443527541759E-2</v>
      </c>
      <c r="CC30" s="116">
        <f t="shared" si="12"/>
        <v>5.9405792996526596E-2</v>
      </c>
      <c r="CD30" s="116">
        <f t="shared" si="12"/>
        <v>5.9401242378925634E-2</v>
      </c>
    </row>
    <row r="31" spans="1:82" ht="15.75" x14ac:dyDescent="0.25">
      <c r="A31" s="15"/>
      <c r="B31" s="34">
        <v>7</v>
      </c>
      <c r="C31" s="69"/>
      <c r="D31" s="35"/>
      <c r="E31" s="202">
        <v>2737.85</v>
      </c>
      <c r="F31" s="161">
        <v>2737.85</v>
      </c>
      <c r="G31" s="69">
        <v>2224.5500000000002</v>
      </c>
      <c r="H31" s="69">
        <v>2516.75</v>
      </c>
      <c r="I31" s="69">
        <v>2691.4</v>
      </c>
      <c r="J31" s="69">
        <v>2894.85</v>
      </c>
      <c r="K31" s="69">
        <v>2736.45</v>
      </c>
      <c r="L31" s="69">
        <v>2780.55</v>
      </c>
      <c r="M31" s="69">
        <v>3029.95</v>
      </c>
      <c r="N31" s="69">
        <v>3238.8</v>
      </c>
      <c r="O31" s="69">
        <v>3404.45</v>
      </c>
      <c r="P31" s="69">
        <v>3661.1</v>
      </c>
      <c r="Q31" s="69">
        <v>3797.5</v>
      </c>
      <c r="R31" s="15"/>
      <c r="S31" s="34">
        <v>7</v>
      </c>
      <c r="T31" s="35"/>
      <c r="U31" s="35"/>
      <c r="V31" s="202">
        <v>2552.4</v>
      </c>
      <c r="W31" s="161">
        <v>2584.3000000000002</v>
      </c>
      <c r="X31" s="69">
        <v>2099.8000000000002</v>
      </c>
      <c r="Y31" s="69">
        <v>2375.6</v>
      </c>
      <c r="Z31" s="69">
        <v>2540.4499999999998</v>
      </c>
      <c r="AA31" s="69">
        <v>2732.5</v>
      </c>
      <c r="AB31" s="69">
        <v>2583</v>
      </c>
      <c r="AC31" s="69">
        <v>2624.6</v>
      </c>
      <c r="AD31" s="69">
        <v>2860.05</v>
      </c>
      <c r="AE31" s="69">
        <v>3057.2</v>
      </c>
      <c r="AF31" s="69">
        <v>3213.55</v>
      </c>
      <c r="AG31" s="69">
        <v>3455.8</v>
      </c>
      <c r="AH31" s="69">
        <v>3584.55</v>
      </c>
      <c r="AI31" s="34">
        <v>7</v>
      </c>
      <c r="AJ31" s="35"/>
      <c r="AK31" s="35"/>
      <c r="AL31" s="37"/>
      <c r="AM31" s="69">
        <v>1404.3</v>
      </c>
      <c r="AN31" s="69">
        <v>1588.8</v>
      </c>
      <c r="AO31" s="69">
        <v>1699</v>
      </c>
      <c r="AP31" s="69">
        <v>1827.55</v>
      </c>
      <c r="AQ31" s="69">
        <v>1719.35</v>
      </c>
      <c r="AR31" s="69">
        <v>1727.4</v>
      </c>
      <c r="AS31" s="69">
        <v>1903.8</v>
      </c>
      <c r="AT31" s="69">
        <v>2035.05</v>
      </c>
      <c r="AU31" s="69">
        <v>2139.1</v>
      </c>
      <c r="AV31" s="69">
        <v>2300.35</v>
      </c>
      <c r="AW31" s="15"/>
      <c r="AX31" s="109">
        <v>7</v>
      </c>
      <c r="AY31" s="110"/>
      <c r="AZ31" s="110"/>
      <c r="BA31" s="95">
        <v>1350.25</v>
      </c>
      <c r="BB31" s="95">
        <v>1527.65</v>
      </c>
      <c r="BC31" s="95">
        <v>1633.65</v>
      </c>
      <c r="BD31" s="95">
        <v>1757.25</v>
      </c>
      <c r="BE31" s="95">
        <v>1653.2</v>
      </c>
      <c r="BF31" s="95">
        <v>1660.95</v>
      </c>
      <c r="BG31" s="17">
        <v>1830.55</v>
      </c>
      <c r="BH31" s="109">
        <v>1956.75</v>
      </c>
      <c r="BI31" s="110">
        <v>2056.8000000000002</v>
      </c>
      <c r="BJ31" s="110">
        <v>2211.85</v>
      </c>
      <c r="BK31" s="95">
        <v>1256.7</v>
      </c>
      <c r="BL31" s="95">
        <v>1421.9</v>
      </c>
      <c r="BM31" s="95">
        <v>1520.55</v>
      </c>
      <c r="BN31" s="95">
        <v>1537.75</v>
      </c>
      <c r="BO31" s="95">
        <v>1543</v>
      </c>
      <c r="BP31" s="95">
        <v>1910.7</v>
      </c>
      <c r="BR31" s="116">
        <f t="shared" si="1"/>
        <v>7.2657107036514512E-2</v>
      </c>
      <c r="BS31" s="116">
        <f t="shared" si="2"/>
        <v>5.9416476415276698E-2</v>
      </c>
      <c r="BT31" s="116">
        <f t="shared" si="3"/>
        <v>5.9410420040003853E-2</v>
      </c>
      <c r="BU31" s="116">
        <f t="shared" si="4"/>
        <v>5.9416568445866291E-2</v>
      </c>
      <c r="BV31" s="116">
        <f t="shared" si="5"/>
        <v>5.9418606939715568E-2</v>
      </c>
      <c r="BW31" s="116">
        <f t="shared" si="6"/>
        <v>5.9414455626715323E-2</v>
      </c>
      <c r="BX31" s="116">
        <f t="shared" si="7"/>
        <v>5.940766550522647E-2</v>
      </c>
      <c r="BY31" s="116">
        <f t="shared" si="8"/>
        <v>5.9418578069039274E-2</v>
      </c>
      <c r="BZ31" s="116">
        <f t="shared" si="9"/>
        <v>5.9404555864407849E-2</v>
      </c>
      <c r="CA31" s="116">
        <f t="shared" si="10"/>
        <v>5.9400758864320391E-2</v>
      </c>
      <c r="CB31" s="116">
        <f t="shared" si="11"/>
        <v>5.94047081887632E-2</v>
      </c>
      <c r="CC31" s="116">
        <f t="shared" si="12"/>
        <v>5.9407373111869832E-2</v>
      </c>
      <c r="CD31" s="116">
        <f t="shared" si="12"/>
        <v>5.940773597801674E-2</v>
      </c>
    </row>
    <row r="32" spans="1:82" ht="15.75" x14ac:dyDescent="0.25">
      <c r="A32" s="15"/>
      <c r="B32" s="34">
        <v>7.5</v>
      </c>
      <c r="C32" s="69"/>
      <c r="D32" s="35"/>
      <c r="E32" s="202">
        <v>2804.7</v>
      </c>
      <c r="F32" s="161">
        <v>2804.7</v>
      </c>
      <c r="G32" s="69">
        <v>2273.35</v>
      </c>
      <c r="H32" s="69">
        <v>2583.75</v>
      </c>
      <c r="I32" s="69">
        <v>2766.35</v>
      </c>
      <c r="J32" s="69">
        <v>2970.7</v>
      </c>
      <c r="K32" s="69">
        <v>2809.45</v>
      </c>
      <c r="L32" s="69">
        <v>2855.45</v>
      </c>
      <c r="M32" s="69">
        <v>3114.85</v>
      </c>
      <c r="N32" s="69">
        <v>3340.25</v>
      </c>
      <c r="O32" s="69">
        <v>3507.5</v>
      </c>
      <c r="P32" s="69">
        <v>3766.45</v>
      </c>
      <c r="Q32" s="69">
        <v>3911.2</v>
      </c>
      <c r="R32" s="15"/>
      <c r="S32" s="34">
        <v>7.5</v>
      </c>
      <c r="T32" s="35"/>
      <c r="U32" s="35"/>
      <c r="V32" s="202">
        <v>2616.5500000000002</v>
      </c>
      <c r="W32" s="161">
        <v>2647.4</v>
      </c>
      <c r="X32" s="69">
        <v>2145.85</v>
      </c>
      <c r="Y32" s="69">
        <v>2438.85</v>
      </c>
      <c r="Z32" s="69">
        <v>2611.1999999999998</v>
      </c>
      <c r="AA32" s="69">
        <v>2804.1</v>
      </c>
      <c r="AB32" s="69">
        <v>2651.9</v>
      </c>
      <c r="AC32" s="69">
        <v>2695.3</v>
      </c>
      <c r="AD32" s="69">
        <v>2940.2</v>
      </c>
      <c r="AE32" s="69">
        <v>3152.95</v>
      </c>
      <c r="AF32" s="69">
        <v>3310.8</v>
      </c>
      <c r="AG32" s="69">
        <v>3555.25</v>
      </c>
      <c r="AH32" s="69">
        <v>3691.9</v>
      </c>
      <c r="AI32" s="34">
        <v>7.5</v>
      </c>
      <c r="AJ32" s="35"/>
      <c r="AK32" s="35"/>
      <c r="AL32" s="37"/>
      <c r="AM32" s="69">
        <v>1435.1</v>
      </c>
      <c r="AN32" s="69">
        <v>1631.1</v>
      </c>
      <c r="AO32" s="69">
        <v>1746.4</v>
      </c>
      <c r="AP32" s="69">
        <v>1875.4</v>
      </c>
      <c r="AQ32" s="69">
        <v>1765.25</v>
      </c>
      <c r="AR32" s="69">
        <v>1773.95</v>
      </c>
      <c r="AS32" s="69">
        <v>1957.15</v>
      </c>
      <c r="AT32" s="69">
        <v>2098.8000000000002</v>
      </c>
      <c r="AU32" s="69">
        <v>2203.85</v>
      </c>
      <c r="AV32" s="69">
        <v>2366.6</v>
      </c>
      <c r="AW32" s="15"/>
      <c r="AX32" s="109">
        <v>7.5</v>
      </c>
      <c r="AY32" s="110"/>
      <c r="AZ32" s="110"/>
      <c r="BA32" s="95">
        <v>1379.9</v>
      </c>
      <c r="BB32" s="95">
        <v>1568.35</v>
      </c>
      <c r="BC32" s="95">
        <v>1679.2</v>
      </c>
      <c r="BD32" s="95">
        <v>1803.25</v>
      </c>
      <c r="BE32" s="95">
        <v>1697.35</v>
      </c>
      <c r="BF32" s="95">
        <v>1705.7</v>
      </c>
      <c r="BG32" s="17">
        <v>1881.85</v>
      </c>
      <c r="BH32" s="109">
        <v>2018.05</v>
      </c>
      <c r="BI32" s="110">
        <v>2119.0500000000002</v>
      </c>
      <c r="BJ32" s="110">
        <v>2275.5500000000002</v>
      </c>
      <c r="BK32" s="95">
        <v>1274.3499999999999</v>
      </c>
      <c r="BL32" s="95">
        <v>1459.7</v>
      </c>
      <c r="BM32" s="95">
        <v>1562.95</v>
      </c>
      <c r="BN32" s="95">
        <v>1579.9</v>
      </c>
      <c r="BO32" s="95">
        <v>1574.6</v>
      </c>
      <c r="BP32" s="95">
        <v>1967.6</v>
      </c>
      <c r="BR32" s="116">
        <f t="shared" si="1"/>
        <v>7.1907664672947069E-2</v>
      </c>
      <c r="BS32" s="116">
        <f t="shared" si="2"/>
        <v>5.9416786280879208E-2</v>
      </c>
      <c r="BT32" s="116">
        <f t="shared" si="3"/>
        <v>5.9417014236782695E-2</v>
      </c>
      <c r="BU32" s="116">
        <f t="shared" si="4"/>
        <v>5.9413248047235356E-2</v>
      </c>
      <c r="BV32" s="116">
        <f t="shared" si="5"/>
        <v>5.9417126225490335E-2</v>
      </c>
      <c r="BW32" s="116">
        <f t="shared" si="6"/>
        <v>5.9413002389358427E-2</v>
      </c>
      <c r="BX32" s="116">
        <f t="shared" si="7"/>
        <v>5.9410234171725751E-2</v>
      </c>
      <c r="BY32" s="116">
        <f t="shared" si="8"/>
        <v>5.9418246577375378E-2</v>
      </c>
      <c r="BZ32" s="116">
        <f t="shared" si="9"/>
        <v>5.9400721039385207E-2</v>
      </c>
      <c r="CA32" s="116">
        <f t="shared" si="10"/>
        <v>5.9404684501815908E-2</v>
      </c>
      <c r="CB32" s="116">
        <f t="shared" si="11"/>
        <v>5.9411622568563471E-2</v>
      </c>
      <c r="CC32" s="116">
        <f t="shared" si="12"/>
        <v>5.9405105126221658E-2</v>
      </c>
      <c r="CD32" s="116">
        <f t="shared" si="12"/>
        <v>5.9400308784094857E-2</v>
      </c>
    </row>
    <row r="33" spans="1:82" ht="15.75" x14ac:dyDescent="0.25">
      <c r="A33" s="15"/>
      <c r="B33" s="34">
        <v>9</v>
      </c>
      <c r="C33" s="69"/>
      <c r="D33" s="35"/>
      <c r="E33" s="202">
        <v>2871.6</v>
      </c>
      <c r="F33" s="161">
        <v>2871.6</v>
      </c>
      <c r="G33" s="69">
        <v>2321.8000000000002</v>
      </c>
      <c r="H33" s="69">
        <v>2650.75</v>
      </c>
      <c r="I33" s="69">
        <v>2843.45</v>
      </c>
      <c r="J33" s="69">
        <v>3051.05</v>
      </c>
      <c r="K33" s="69">
        <v>2882.65</v>
      </c>
      <c r="L33" s="69">
        <v>2930.55</v>
      </c>
      <c r="M33" s="69">
        <v>3199.6</v>
      </c>
      <c r="N33" s="69">
        <v>3439.7</v>
      </c>
      <c r="O33" s="69">
        <v>3612.65</v>
      </c>
      <c r="P33" s="69">
        <v>3877.45</v>
      </c>
      <c r="Q33" s="69">
        <v>4025.1</v>
      </c>
      <c r="R33" s="15"/>
      <c r="S33" s="34">
        <v>9</v>
      </c>
      <c r="T33" s="35"/>
      <c r="U33" s="35"/>
      <c r="V33" s="202">
        <v>2680.7</v>
      </c>
      <c r="W33" s="161">
        <v>2710.55</v>
      </c>
      <c r="X33" s="69">
        <v>2191.6</v>
      </c>
      <c r="Y33" s="69">
        <v>2502.1</v>
      </c>
      <c r="Z33" s="69">
        <v>2684</v>
      </c>
      <c r="AA33" s="69">
        <v>2879.95</v>
      </c>
      <c r="AB33" s="69">
        <v>2721</v>
      </c>
      <c r="AC33" s="69">
        <v>2766.2</v>
      </c>
      <c r="AD33" s="69">
        <v>3020.2</v>
      </c>
      <c r="AE33" s="69">
        <v>3246.8</v>
      </c>
      <c r="AF33" s="69">
        <v>3410.05</v>
      </c>
      <c r="AG33" s="69">
        <v>3660</v>
      </c>
      <c r="AH33" s="69">
        <v>3799.4</v>
      </c>
      <c r="AI33" s="34">
        <v>9</v>
      </c>
      <c r="AJ33" s="35"/>
      <c r="AK33" s="35"/>
      <c r="AL33" s="37"/>
      <c r="AM33" s="69">
        <v>1465.75</v>
      </c>
      <c r="AN33" s="69">
        <v>1673.4</v>
      </c>
      <c r="AO33" s="69">
        <v>1795.05</v>
      </c>
      <c r="AP33" s="69">
        <v>1926.1</v>
      </c>
      <c r="AQ33" s="69">
        <v>1811.2</v>
      </c>
      <c r="AR33" s="69">
        <v>1820.6</v>
      </c>
      <c r="AS33" s="69">
        <v>2010.4</v>
      </c>
      <c r="AT33" s="69">
        <v>2161.1999999999998</v>
      </c>
      <c r="AU33" s="69">
        <v>2269.9499999999998</v>
      </c>
      <c r="AV33" s="69">
        <v>2436.3000000000002</v>
      </c>
      <c r="AW33" s="15"/>
      <c r="AX33" s="109">
        <v>9</v>
      </c>
      <c r="AY33" s="110"/>
      <c r="AZ33" s="110"/>
      <c r="BA33" s="95">
        <v>1409.35</v>
      </c>
      <c r="BB33" s="95">
        <v>1609</v>
      </c>
      <c r="BC33" s="95">
        <v>1726</v>
      </c>
      <c r="BD33" s="95">
        <v>1852</v>
      </c>
      <c r="BE33" s="95">
        <v>1741.5</v>
      </c>
      <c r="BF33" s="95">
        <v>1750.55</v>
      </c>
      <c r="BG33" s="17">
        <v>1933.05</v>
      </c>
      <c r="BH33" s="109">
        <v>2078.0500000000002</v>
      </c>
      <c r="BI33" s="110">
        <v>2182.6</v>
      </c>
      <c r="BJ33" s="110">
        <v>2342.5500000000002</v>
      </c>
      <c r="BK33" s="95">
        <v>1311.7</v>
      </c>
      <c r="BL33" s="95">
        <v>1497.6</v>
      </c>
      <c r="BM33" s="95">
        <v>1606.55</v>
      </c>
      <c r="BN33" s="95">
        <v>1620.95</v>
      </c>
      <c r="BO33" s="95">
        <v>1626.25</v>
      </c>
      <c r="BP33" s="95">
        <v>2027.6</v>
      </c>
      <c r="BR33" s="116">
        <f t="shared" si="1"/>
        <v>7.1212742940276907E-2</v>
      </c>
      <c r="BS33" s="116">
        <f t="shared" si="2"/>
        <v>5.9415985685561834E-2</v>
      </c>
      <c r="BT33" s="116">
        <f t="shared" si="3"/>
        <v>5.9408651213725294E-2</v>
      </c>
      <c r="BU33" s="116">
        <f t="shared" si="4"/>
        <v>5.9410095519763395E-2</v>
      </c>
      <c r="BV33" s="116">
        <f t="shared" si="5"/>
        <v>5.9407600596125043E-2</v>
      </c>
      <c r="BW33" s="116">
        <f t="shared" si="6"/>
        <v>5.9410753658917903E-2</v>
      </c>
      <c r="BX33" s="116">
        <f t="shared" si="7"/>
        <v>5.9408305769937497E-2</v>
      </c>
      <c r="BY33" s="116">
        <f t="shared" si="8"/>
        <v>5.9413636034993944E-2</v>
      </c>
      <c r="BZ33" s="116">
        <f t="shared" si="9"/>
        <v>5.9400039732468102E-2</v>
      </c>
      <c r="CA33" s="116">
        <f t="shared" si="10"/>
        <v>5.9412344462239641E-2</v>
      </c>
      <c r="CB33" s="116">
        <f t="shared" si="11"/>
        <v>5.9412618583305266E-2</v>
      </c>
      <c r="CC33" s="116">
        <f t="shared" si="12"/>
        <v>5.9412568306010938E-2</v>
      </c>
      <c r="CD33" s="116">
        <f t="shared" si="12"/>
        <v>5.940411643943766E-2</v>
      </c>
    </row>
    <row r="34" spans="1:82" ht="15.75" x14ac:dyDescent="0.25">
      <c r="A34" s="15"/>
      <c r="B34" s="34">
        <v>9.5</v>
      </c>
      <c r="C34" s="69"/>
      <c r="D34" s="35"/>
      <c r="E34" s="202">
        <v>2938.4</v>
      </c>
      <c r="F34" s="161">
        <v>2938.4</v>
      </c>
      <c r="G34" s="69">
        <v>2372.6999999999998</v>
      </c>
      <c r="H34" s="69">
        <v>2717.65</v>
      </c>
      <c r="I34" s="69">
        <v>2920.65</v>
      </c>
      <c r="J34" s="69">
        <v>3131.15</v>
      </c>
      <c r="K34" s="69">
        <v>2955.7</v>
      </c>
      <c r="L34" s="69">
        <v>3005.7</v>
      </c>
      <c r="M34" s="69">
        <v>3286.6</v>
      </c>
      <c r="N34" s="69">
        <v>3541</v>
      </c>
      <c r="O34" s="69">
        <v>3717.65</v>
      </c>
      <c r="P34" s="69">
        <v>3987.45</v>
      </c>
      <c r="Q34" s="69">
        <v>4140.95</v>
      </c>
      <c r="R34" s="15"/>
      <c r="S34" s="34">
        <v>9.5</v>
      </c>
      <c r="T34" s="35"/>
      <c r="U34" s="35"/>
      <c r="V34" s="202">
        <v>2744.75</v>
      </c>
      <c r="W34" s="161">
        <v>2773.6</v>
      </c>
      <c r="X34" s="69">
        <v>2239.65</v>
      </c>
      <c r="Y34" s="69">
        <v>2565.25</v>
      </c>
      <c r="Z34" s="69">
        <v>2756.85</v>
      </c>
      <c r="AA34" s="69">
        <v>2955.55</v>
      </c>
      <c r="AB34" s="69">
        <v>2789.95</v>
      </c>
      <c r="AC34" s="69">
        <v>2837.15</v>
      </c>
      <c r="AD34" s="69">
        <v>3102.3</v>
      </c>
      <c r="AE34" s="69">
        <v>3342.45</v>
      </c>
      <c r="AF34" s="69">
        <v>3509.2</v>
      </c>
      <c r="AG34" s="69">
        <v>3763.85</v>
      </c>
      <c r="AH34" s="69">
        <v>3908.75</v>
      </c>
      <c r="AI34" s="34">
        <v>9.5</v>
      </c>
      <c r="AJ34" s="35"/>
      <c r="AK34" s="35"/>
      <c r="AL34" s="37"/>
      <c r="AM34" s="69">
        <v>1497.85</v>
      </c>
      <c r="AN34" s="69">
        <v>1715.6</v>
      </c>
      <c r="AO34" s="69">
        <v>1843.8</v>
      </c>
      <c r="AP34" s="69">
        <v>1976.65</v>
      </c>
      <c r="AQ34" s="69">
        <v>1857.1</v>
      </c>
      <c r="AR34" s="69">
        <v>1867.3</v>
      </c>
      <c r="AS34" s="69">
        <v>2065.0500000000002</v>
      </c>
      <c r="AT34" s="69">
        <v>2224.9</v>
      </c>
      <c r="AU34" s="69">
        <v>2335.9</v>
      </c>
      <c r="AV34" s="69">
        <v>2505.4499999999998</v>
      </c>
      <c r="AW34" s="15"/>
      <c r="AX34" s="109">
        <v>9.5</v>
      </c>
      <c r="AY34" s="110"/>
      <c r="AZ34" s="110"/>
      <c r="BA34" s="95">
        <v>1440.2</v>
      </c>
      <c r="BB34" s="95">
        <v>1649.6</v>
      </c>
      <c r="BC34" s="95">
        <v>1772.85</v>
      </c>
      <c r="BD34" s="95">
        <v>1900.6</v>
      </c>
      <c r="BE34" s="95">
        <v>1785.65</v>
      </c>
      <c r="BF34" s="95">
        <v>1795.45</v>
      </c>
      <c r="BG34" s="17">
        <v>1985.6</v>
      </c>
      <c r="BH34" s="109">
        <v>2139.3000000000002</v>
      </c>
      <c r="BI34" s="110">
        <v>2246.0500000000002</v>
      </c>
      <c r="BJ34" s="110">
        <v>2409.0500000000002</v>
      </c>
      <c r="BK34" s="95">
        <v>1340.5</v>
      </c>
      <c r="BL34" s="95">
        <v>1535.45</v>
      </c>
      <c r="BM34" s="95">
        <v>1650.1</v>
      </c>
      <c r="BN34" s="95">
        <v>1662.05</v>
      </c>
      <c r="BO34" s="95">
        <v>1667.95</v>
      </c>
      <c r="BP34" s="95">
        <v>2076.5500000000002</v>
      </c>
      <c r="BR34" s="116">
        <f t="shared" si="1"/>
        <v>7.055287366791152E-2</v>
      </c>
      <c r="BS34" s="116">
        <f t="shared" si="2"/>
        <v>5.9417363715027482E-2</v>
      </c>
      <c r="BT34" s="116">
        <f t="shared" si="3"/>
        <v>5.9406603710401074E-2</v>
      </c>
      <c r="BU34" s="116">
        <f t="shared" si="4"/>
        <v>5.9409414287106665E-2</v>
      </c>
      <c r="BV34" s="116">
        <f t="shared" si="5"/>
        <v>5.9415637412264077E-2</v>
      </c>
      <c r="BW34" s="116">
        <f t="shared" si="6"/>
        <v>5.9413645514371227E-2</v>
      </c>
      <c r="BX34" s="116">
        <f t="shared" si="7"/>
        <v>5.940966683990756E-2</v>
      </c>
      <c r="BY34" s="116">
        <f t="shared" si="8"/>
        <v>5.9408208942071994E-2</v>
      </c>
      <c r="BZ34" s="116">
        <f t="shared" si="9"/>
        <v>5.9407536344002754E-2</v>
      </c>
      <c r="CA34" s="116">
        <f t="shared" si="10"/>
        <v>5.9402534069320501E-2</v>
      </c>
      <c r="CB34" s="116">
        <f t="shared" si="11"/>
        <v>5.9401003077624637E-2</v>
      </c>
      <c r="CC34" s="116">
        <f t="shared" si="12"/>
        <v>5.9407255868326292E-2</v>
      </c>
      <c r="CD34" s="116">
        <f t="shared" si="12"/>
        <v>5.9405180684362069E-2</v>
      </c>
    </row>
    <row r="35" spans="1:82" ht="15.75" x14ac:dyDescent="0.25">
      <c r="A35" s="15"/>
      <c r="B35" s="34">
        <v>10</v>
      </c>
      <c r="C35" s="69"/>
      <c r="D35" s="35"/>
      <c r="E35" s="202">
        <v>3007.3</v>
      </c>
      <c r="F35" s="161">
        <v>3007.3</v>
      </c>
      <c r="G35" s="69">
        <v>2423.35</v>
      </c>
      <c r="H35" s="69">
        <v>2786.65</v>
      </c>
      <c r="I35" s="69">
        <v>2995.65</v>
      </c>
      <c r="J35" s="69">
        <v>3209.15</v>
      </c>
      <c r="K35" s="69">
        <v>3028.7</v>
      </c>
      <c r="L35" s="69">
        <v>3082.65</v>
      </c>
      <c r="M35" s="69">
        <v>3371.35</v>
      </c>
      <c r="N35" s="69">
        <v>3640.25</v>
      </c>
      <c r="O35" s="69">
        <v>3822.5</v>
      </c>
      <c r="P35" s="69">
        <v>4096.1499999999996</v>
      </c>
      <c r="Q35" s="69">
        <v>4254.8</v>
      </c>
      <c r="R35" s="15"/>
      <c r="S35" s="34">
        <v>10</v>
      </c>
      <c r="T35" s="35"/>
      <c r="U35" s="35"/>
      <c r="V35" s="202">
        <v>2810.8</v>
      </c>
      <c r="W35" s="161">
        <v>2838.65</v>
      </c>
      <c r="X35" s="69">
        <v>2287.4499999999998</v>
      </c>
      <c r="Y35" s="69">
        <v>2630.4</v>
      </c>
      <c r="Z35" s="69">
        <v>2827.65</v>
      </c>
      <c r="AA35" s="69">
        <v>3029.2</v>
      </c>
      <c r="AB35" s="69">
        <v>2858.85</v>
      </c>
      <c r="AC35" s="69">
        <v>2909.8</v>
      </c>
      <c r="AD35" s="69">
        <v>3182.3</v>
      </c>
      <c r="AE35" s="69">
        <v>3436.1</v>
      </c>
      <c r="AF35" s="69">
        <v>3608.15</v>
      </c>
      <c r="AG35" s="69">
        <v>3866.45</v>
      </c>
      <c r="AH35" s="69">
        <v>4016.2</v>
      </c>
      <c r="AI35" s="34">
        <v>10</v>
      </c>
      <c r="AJ35" s="35"/>
      <c r="AK35" s="35"/>
      <c r="AL35" s="37"/>
      <c r="AM35" s="69">
        <v>1529.8</v>
      </c>
      <c r="AN35" s="69">
        <v>1759.2</v>
      </c>
      <c r="AO35" s="69">
        <v>1891.15</v>
      </c>
      <c r="AP35" s="69">
        <v>2026</v>
      </c>
      <c r="AQ35" s="69">
        <v>1903</v>
      </c>
      <c r="AR35" s="69">
        <v>1915.15</v>
      </c>
      <c r="AS35" s="69">
        <v>2118.3000000000002</v>
      </c>
      <c r="AT35" s="69">
        <v>2287.25</v>
      </c>
      <c r="AU35" s="69">
        <v>2401.85</v>
      </c>
      <c r="AV35" s="69">
        <v>2573.75</v>
      </c>
      <c r="AW35" s="15"/>
      <c r="AX35" s="109">
        <v>10</v>
      </c>
      <c r="AY35" s="110"/>
      <c r="AZ35" s="110"/>
      <c r="BA35" s="95">
        <v>1470.95</v>
      </c>
      <c r="BB35" s="95">
        <v>1691.5</v>
      </c>
      <c r="BC35" s="95">
        <v>1818.4</v>
      </c>
      <c r="BD35" s="95">
        <v>1948.05</v>
      </c>
      <c r="BE35" s="95">
        <v>1829.8</v>
      </c>
      <c r="BF35" s="95">
        <v>1841.45</v>
      </c>
      <c r="BG35" s="17">
        <v>2036.8</v>
      </c>
      <c r="BH35" s="109">
        <v>2199.25</v>
      </c>
      <c r="BI35" s="110">
        <v>2309.4499999999998</v>
      </c>
      <c r="BJ35" s="110">
        <v>2474.75</v>
      </c>
      <c r="BK35" s="95">
        <v>1369.15</v>
      </c>
      <c r="BL35" s="95">
        <v>1574.4</v>
      </c>
      <c r="BM35" s="95">
        <v>1692.55</v>
      </c>
      <c r="BN35" s="95">
        <v>1703.15</v>
      </c>
      <c r="BO35" s="95">
        <v>1710.7</v>
      </c>
      <c r="BP35" s="95">
        <v>2145.5</v>
      </c>
      <c r="BR35" s="116">
        <f t="shared" si="1"/>
        <v>6.9908922726625855E-2</v>
      </c>
      <c r="BS35" s="116">
        <f t="shared" si="2"/>
        <v>5.9412044457752833E-2</v>
      </c>
      <c r="BT35" s="116">
        <f t="shared" si="3"/>
        <v>5.9411134669610233E-2</v>
      </c>
      <c r="BU35" s="116">
        <f t="shared" si="4"/>
        <v>5.9401611922141218E-2</v>
      </c>
      <c r="BV35" s="116">
        <f t="shared" si="5"/>
        <v>5.9413293724470906E-2</v>
      </c>
      <c r="BW35" s="116">
        <f t="shared" si="6"/>
        <v>5.9405123464941312E-2</v>
      </c>
      <c r="BX35" s="116">
        <f t="shared" si="7"/>
        <v>5.9412001329205877E-2</v>
      </c>
      <c r="BY35" s="116">
        <f t="shared" si="8"/>
        <v>5.9402708089903111E-2</v>
      </c>
      <c r="BZ35" s="116">
        <f t="shared" si="9"/>
        <v>5.9406718411211923E-2</v>
      </c>
      <c r="CA35" s="116">
        <f t="shared" si="10"/>
        <v>5.941328832106163E-2</v>
      </c>
      <c r="CB35" s="116">
        <f t="shared" si="11"/>
        <v>5.9407175422307779E-2</v>
      </c>
      <c r="CC35" s="116">
        <f t="shared" si="12"/>
        <v>5.9408501338437114E-2</v>
      </c>
      <c r="CD35" s="116">
        <f t="shared" si="12"/>
        <v>5.9409391962551794E-2</v>
      </c>
    </row>
    <row r="36" spans="1:82" ht="15.75" x14ac:dyDescent="0.25">
      <c r="A36" s="15"/>
      <c r="B36" s="34">
        <v>11</v>
      </c>
      <c r="C36" s="69"/>
      <c r="D36" s="35"/>
      <c r="E36" s="202">
        <v>3074.1</v>
      </c>
      <c r="F36" s="161">
        <v>3074.1</v>
      </c>
      <c r="G36" s="69">
        <v>2474.1</v>
      </c>
      <c r="H36" s="69">
        <v>2853.55</v>
      </c>
      <c r="I36" s="69">
        <v>3072.7</v>
      </c>
      <c r="J36" s="69">
        <v>3300.15</v>
      </c>
      <c r="K36" s="69">
        <v>3114.05</v>
      </c>
      <c r="L36" s="69">
        <v>3168.05</v>
      </c>
      <c r="M36" s="69">
        <v>3462.35</v>
      </c>
      <c r="N36" s="69">
        <v>3764.4</v>
      </c>
      <c r="O36" s="69">
        <v>3956.65</v>
      </c>
      <c r="P36" s="69">
        <v>4271.2</v>
      </c>
      <c r="Q36" s="69">
        <v>4422.25</v>
      </c>
      <c r="R36" s="15"/>
      <c r="S36" s="34">
        <v>11</v>
      </c>
      <c r="T36" s="35"/>
      <c r="U36" s="35"/>
      <c r="V36" s="202">
        <v>2874.85</v>
      </c>
      <c r="W36" s="161">
        <v>2901.7</v>
      </c>
      <c r="X36" s="69">
        <v>2335.35</v>
      </c>
      <c r="Y36" s="69">
        <v>2693.55</v>
      </c>
      <c r="Z36" s="69">
        <v>2900.4</v>
      </c>
      <c r="AA36" s="69">
        <v>3115.1</v>
      </c>
      <c r="AB36" s="69">
        <v>2939.4</v>
      </c>
      <c r="AC36" s="69">
        <v>2990.4</v>
      </c>
      <c r="AD36" s="69">
        <v>3268.2</v>
      </c>
      <c r="AE36" s="69">
        <v>3553.3</v>
      </c>
      <c r="AF36" s="69">
        <v>3734.8</v>
      </c>
      <c r="AG36" s="69">
        <v>4031.7</v>
      </c>
      <c r="AH36" s="69">
        <v>4174.25</v>
      </c>
      <c r="AI36" s="34">
        <v>11</v>
      </c>
      <c r="AJ36" s="35"/>
      <c r="AK36" s="35"/>
      <c r="AL36" s="37"/>
      <c r="AM36" s="69">
        <v>1561.9</v>
      </c>
      <c r="AN36" s="69">
        <v>1801.45</v>
      </c>
      <c r="AO36" s="69">
        <v>1939.85</v>
      </c>
      <c r="AP36" s="69">
        <v>2083.4</v>
      </c>
      <c r="AQ36" s="69">
        <v>1956.6</v>
      </c>
      <c r="AR36" s="69">
        <v>1968.15</v>
      </c>
      <c r="AS36" s="69">
        <v>2175.5</v>
      </c>
      <c r="AT36" s="69">
        <v>2365.25</v>
      </c>
      <c r="AU36" s="69">
        <v>2486.15</v>
      </c>
      <c r="AV36" s="69">
        <v>2683.75</v>
      </c>
      <c r="AW36" s="15"/>
      <c r="AX36" s="109">
        <v>11</v>
      </c>
      <c r="AY36" s="110"/>
      <c r="AZ36" s="110"/>
      <c r="BA36" s="95">
        <v>1501.8</v>
      </c>
      <c r="BB36" s="95">
        <v>1732.15</v>
      </c>
      <c r="BC36" s="95">
        <v>1865.2</v>
      </c>
      <c r="BD36" s="95">
        <v>2003.25</v>
      </c>
      <c r="BE36" s="95">
        <v>1881.3</v>
      </c>
      <c r="BF36" s="95">
        <v>1892.45</v>
      </c>
      <c r="BG36" s="17">
        <v>2091.8000000000002</v>
      </c>
      <c r="BH36" s="109">
        <v>2274.25</v>
      </c>
      <c r="BI36" s="110">
        <v>2390.5</v>
      </c>
      <c r="BJ36" s="110">
        <v>2580.5</v>
      </c>
      <c r="BK36" s="95">
        <v>1397.75</v>
      </c>
      <c r="BL36" s="95">
        <v>1612.25</v>
      </c>
      <c r="BM36" s="95">
        <v>1736.1</v>
      </c>
      <c r="BN36" s="95">
        <v>1751.1</v>
      </c>
      <c r="BO36" s="95">
        <v>1757.1</v>
      </c>
      <c r="BP36" s="95">
        <v>2220.75</v>
      </c>
      <c r="BR36" s="116">
        <f t="shared" si="1"/>
        <v>6.9307963893768365E-2</v>
      </c>
      <c r="BS36" s="116">
        <f t="shared" si="2"/>
        <v>5.9413447289520027E-2</v>
      </c>
      <c r="BT36" s="116">
        <f t="shared" si="3"/>
        <v>5.9412935962489533E-2</v>
      </c>
      <c r="BU36" s="116">
        <f t="shared" si="4"/>
        <v>5.940116203523238E-2</v>
      </c>
      <c r="BV36" s="116">
        <f t="shared" si="5"/>
        <v>5.9405599227692729E-2</v>
      </c>
      <c r="BW36" s="116">
        <f t="shared" si="6"/>
        <v>5.9404192481782303E-2</v>
      </c>
      <c r="BX36" s="116">
        <f t="shared" si="7"/>
        <v>5.9416887800231466E-2</v>
      </c>
      <c r="BY36" s="116">
        <f t="shared" si="8"/>
        <v>5.9406768325307668E-2</v>
      </c>
      <c r="BZ36" s="116">
        <f t="shared" si="9"/>
        <v>5.9405789119392871E-2</v>
      </c>
      <c r="CA36" s="116">
        <f t="shared" si="10"/>
        <v>5.9409562941491023E-2</v>
      </c>
      <c r="CB36" s="116">
        <f t="shared" si="11"/>
        <v>5.9400771125629248E-2</v>
      </c>
      <c r="CC36" s="116">
        <f t="shared" si="12"/>
        <v>5.9404221544261837E-2</v>
      </c>
      <c r="CD36" s="116">
        <f t="shared" si="12"/>
        <v>5.9411870395879474E-2</v>
      </c>
    </row>
    <row r="37" spans="1:82" ht="15.75" x14ac:dyDescent="0.25">
      <c r="A37" s="15"/>
      <c r="B37" s="34">
        <v>12</v>
      </c>
      <c r="C37" s="69"/>
      <c r="D37" s="35"/>
      <c r="E37" s="202">
        <v>3146.9</v>
      </c>
      <c r="F37" s="161">
        <v>3146.9</v>
      </c>
      <c r="G37" s="69">
        <v>2524.9</v>
      </c>
      <c r="H37" s="69">
        <v>2926.6</v>
      </c>
      <c r="I37" s="69">
        <v>3160.05</v>
      </c>
      <c r="J37" s="69">
        <v>3391.3</v>
      </c>
      <c r="K37" s="69">
        <v>3199.3</v>
      </c>
      <c r="L37" s="69">
        <v>3255.6</v>
      </c>
      <c r="M37" s="69">
        <v>3549.4</v>
      </c>
      <c r="N37" s="69">
        <v>3886.55</v>
      </c>
      <c r="O37" s="69">
        <v>4090.7</v>
      </c>
      <c r="P37" s="69">
        <v>4422.25</v>
      </c>
      <c r="Q37" s="69">
        <v>4591.95</v>
      </c>
      <c r="R37" s="15"/>
      <c r="S37" s="34">
        <v>12</v>
      </c>
      <c r="T37" s="35"/>
      <c r="U37" s="35"/>
      <c r="V37" s="202">
        <v>2944.7</v>
      </c>
      <c r="W37" s="161">
        <v>2970.45</v>
      </c>
      <c r="X37" s="69">
        <v>2383.3000000000002</v>
      </c>
      <c r="Y37" s="69">
        <v>2762.5</v>
      </c>
      <c r="Z37" s="69">
        <v>2982.85</v>
      </c>
      <c r="AA37" s="69">
        <v>3201.15</v>
      </c>
      <c r="AB37" s="69">
        <v>3019.9</v>
      </c>
      <c r="AC37" s="69">
        <v>3073.05</v>
      </c>
      <c r="AD37" s="69">
        <v>3350.35</v>
      </c>
      <c r="AE37" s="69">
        <v>3668.6</v>
      </c>
      <c r="AF37" s="69">
        <v>3861.3</v>
      </c>
      <c r="AG37" s="69">
        <v>4174.25</v>
      </c>
      <c r="AH37" s="69">
        <v>4334.45</v>
      </c>
      <c r="AI37" s="34">
        <v>12</v>
      </c>
      <c r="AJ37" s="35"/>
      <c r="AK37" s="35"/>
      <c r="AL37" s="37"/>
      <c r="AM37" s="69">
        <v>1593.9</v>
      </c>
      <c r="AN37" s="69">
        <v>1847.6</v>
      </c>
      <c r="AO37" s="69">
        <v>1994.9</v>
      </c>
      <c r="AP37" s="69">
        <v>2140.9499999999998</v>
      </c>
      <c r="AQ37" s="69">
        <v>2010.2</v>
      </c>
      <c r="AR37" s="69">
        <v>2022.55</v>
      </c>
      <c r="AS37" s="69">
        <v>2230.15</v>
      </c>
      <c r="AT37" s="69">
        <v>2442</v>
      </c>
      <c r="AU37" s="69">
        <v>2570.25</v>
      </c>
      <c r="AV37" s="69">
        <v>2778.65</v>
      </c>
      <c r="AW37" s="15"/>
      <c r="AX37" s="109">
        <v>12</v>
      </c>
      <c r="AY37" s="110"/>
      <c r="AZ37" s="110"/>
      <c r="BA37" s="95">
        <v>1532.55</v>
      </c>
      <c r="BB37" s="95">
        <v>1776.5</v>
      </c>
      <c r="BC37" s="95">
        <v>1918.15</v>
      </c>
      <c r="BD37" s="95">
        <v>2058.6</v>
      </c>
      <c r="BE37" s="95">
        <v>1932.85</v>
      </c>
      <c r="BF37" s="95">
        <v>1944.75</v>
      </c>
      <c r="BG37" s="17">
        <v>2144.35</v>
      </c>
      <c r="BH37" s="109">
        <v>2348.0500000000002</v>
      </c>
      <c r="BI37" s="110">
        <v>2471.35</v>
      </c>
      <c r="BJ37" s="110">
        <v>2671.75</v>
      </c>
      <c r="BK37" s="95">
        <v>1426.45</v>
      </c>
      <c r="BL37" s="95">
        <v>1653.55</v>
      </c>
      <c r="BM37" s="95">
        <v>1775.4</v>
      </c>
      <c r="BN37" s="95">
        <v>1799.05</v>
      </c>
      <c r="BO37" s="95">
        <v>1706.7</v>
      </c>
      <c r="BP37" s="95">
        <v>2295.9</v>
      </c>
      <c r="BR37" s="116">
        <f t="shared" si="1"/>
        <v>6.8665738445342628E-2</v>
      </c>
      <c r="BS37" s="116">
        <f t="shared" si="2"/>
        <v>5.9401774141965014E-2</v>
      </c>
      <c r="BT37" s="116">
        <f t="shared" si="3"/>
        <v>5.9413418369487658E-2</v>
      </c>
      <c r="BU37" s="116">
        <f t="shared" si="4"/>
        <v>5.9402714932126566E-2</v>
      </c>
      <c r="BV37" s="116">
        <f t="shared" si="5"/>
        <v>5.9406272524598958E-2</v>
      </c>
      <c r="BW37" s="116">
        <f t="shared" si="6"/>
        <v>5.9400527935273395E-2</v>
      </c>
      <c r="BX37" s="116">
        <f t="shared" si="7"/>
        <v>5.9405940594059459E-2</v>
      </c>
      <c r="BY37" s="116">
        <f t="shared" si="8"/>
        <v>5.940352418606909E-2</v>
      </c>
      <c r="BZ37" s="116">
        <f t="shared" si="9"/>
        <v>5.9411703254883763E-2</v>
      </c>
      <c r="CA37" s="116">
        <f t="shared" si="10"/>
        <v>5.9409584037507512E-2</v>
      </c>
      <c r="CB37" s="116">
        <f t="shared" si="11"/>
        <v>5.9410043249682687E-2</v>
      </c>
      <c r="CC37" s="116">
        <f t="shared" si="12"/>
        <v>5.9411870395879474E-2</v>
      </c>
      <c r="CD37" s="116">
        <f t="shared" si="12"/>
        <v>5.9407767998246541E-2</v>
      </c>
    </row>
    <row r="38" spans="1:82" ht="15.75" x14ac:dyDescent="0.25">
      <c r="A38" s="15"/>
      <c r="B38" s="34">
        <v>13</v>
      </c>
      <c r="C38" s="69"/>
      <c r="D38" s="35"/>
      <c r="E38" s="202">
        <v>3219.9</v>
      </c>
      <c r="F38" s="161">
        <v>3219.9</v>
      </c>
      <c r="G38" s="69">
        <v>2573.65</v>
      </c>
      <c r="H38" s="69">
        <v>2999.65</v>
      </c>
      <c r="I38" s="69">
        <v>3249.4</v>
      </c>
      <c r="J38" s="69">
        <v>3482.35</v>
      </c>
      <c r="K38" s="69">
        <v>3284.3</v>
      </c>
      <c r="L38" s="69">
        <v>3341.15</v>
      </c>
      <c r="M38" s="69">
        <v>3634.2</v>
      </c>
      <c r="N38" s="69">
        <v>4010.6</v>
      </c>
      <c r="O38" s="69">
        <v>4226.55</v>
      </c>
      <c r="P38" s="69">
        <v>4575.2</v>
      </c>
      <c r="Q38" s="69">
        <v>4759.55</v>
      </c>
      <c r="R38" s="15"/>
      <c r="S38" s="34">
        <v>13</v>
      </c>
      <c r="T38" s="35"/>
      <c r="U38" s="35"/>
      <c r="V38" s="202">
        <v>3014.65</v>
      </c>
      <c r="W38" s="161">
        <v>3039.35</v>
      </c>
      <c r="X38" s="69">
        <v>2429.3000000000002</v>
      </c>
      <c r="Y38" s="69">
        <v>2831.45</v>
      </c>
      <c r="Z38" s="69">
        <v>3067.2</v>
      </c>
      <c r="AA38" s="69">
        <v>3287.05</v>
      </c>
      <c r="AB38" s="69">
        <v>3100.15</v>
      </c>
      <c r="AC38" s="69">
        <v>3153.8</v>
      </c>
      <c r="AD38" s="69">
        <v>3430.4</v>
      </c>
      <c r="AE38" s="69">
        <v>3785.7</v>
      </c>
      <c r="AF38" s="69">
        <v>3989.55</v>
      </c>
      <c r="AG38" s="69">
        <v>4318.6499999999996</v>
      </c>
      <c r="AH38" s="69">
        <v>4492.6499999999996</v>
      </c>
      <c r="AI38" s="34">
        <v>13</v>
      </c>
      <c r="AJ38" s="35"/>
      <c r="AK38" s="35"/>
      <c r="AL38" s="37"/>
      <c r="AM38" s="69">
        <v>1624.7</v>
      </c>
      <c r="AN38" s="69">
        <v>1893.7</v>
      </c>
      <c r="AO38" s="69">
        <v>2051.3000000000002</v>
      </c>
      <c r="AP38" s="69">
        <v>2198.4</v>
      </c>
      <c r="AQ38" s="69">
        <v>2063.65</v>
      </c>
      <c r="AR38" s="69">
        <v>2075.6999999999998</v>
      </c>
      <c r="AS38" s="69">
        <v>2283.4499999999998</v>
      </c>
      <c r="AT38" s="69">
        <v>2520</v>
      </c>
      <c r="AU38" s="69">
        <v>2655.7</v>
      </c>
      <c r="AV38" s="69">
        <v>2874.75</v>
      </c>
      <c r="AW38" s="15"/>
      <c r="AX38" s="109">
        <v>13</v>
      </c>
      <c r="AY38" s="110"/>
      <c r="AZ38" s="110"/>
      <c r="BA38" s="95">
        <v>1562.2</v>
      </c>
      <c r="BB38" s="95">
        <v>1820.85</v>
      </c>
      <c r="BC38" s="95">
        <v>1972.4</v>
      </c>
      <c r="BD38" s="95">
        <v>2113.8000000000002</v>
      </c>
      <c r="BE38" s="95">
        <v>1984.25</v>
      </c>
      <c r="BF38" s="95">
        <v>1995.85</v>
      </c>
      <c r="BG38" s="17">
        <v>2195.6</v>
      </c>
      <c r="BH38" s="109">
        <v>2423.0500000000002</v>
      </c>
      <c r="BI38" s="110">
        <v>2553.5500000000002</v>
      </c>
      <c r="BJ38" s="110">
        <v>2764.15</v>
      </c>
      <c r="BK38" s="95">
        <v>1454.1</v>
      </c>
      <c r="BL38" s="95">
        <v>1694.7</v>
      </c>
      <c r="BM38" s="95">
        <v>1735.75</v>
      </c>
      <c r="BN38" s="95">
        <v>1746.95</v>
      </c>
      <c r="BO38" s="95">
        <v>1754.1</v>
      </c>
      <c r="BP38" s="95">
        <v>2372.25</v>
      </c>
      <c r="BR38" s="116">
        <f t="shared" si="1"/>
        <v>6.8084188877647556E-2</v>
      </c>
      <c r="BS38" s="116">
        <f t="shared" si="2"/>
        <v>5.9404148913418942E-2</v>
      </c>
      <c r="BT38" s="116">
        <f t="shared" si="3"/>
        <v>5.9420409171366151E-2</v>
      </c>
      <c r="BU38" s="116">
        <f t="shared" si="4"/>
        <v>5.9404192198343697E-2</v>
      </c>
      <c r="BV38" s="116">
        <f t="shared" si="5"/>
        <v>5.940271257172669E-2</v>
      </c>
      <c r="BW38" s="116">
        <f t="shared" si="6"/>
        <v>5.9414976955020293E-2</v>
      </c>
      <c r="BX38" s="116">
        <f t="shared" si="7"/>
        <v>5.9400351595890521E-2</v>
      </c>
      <c r="BY38" s="116">
        <f t="shared" si="8"/>
        <v>5.9404527871139479E-2</v>
      </c>
      <c r="BZ38" s="116">
        <f t="shared" si="9"/>
        <v>5.9409981343283569E-2</v>
      </c>
      <c r="CA38" s="116">
        <f t="shared" si="10"/>
        <v>5.9407771350080685E-2</v>
      </c>
      <c r="CB38" s="116">
        <f t="shared" si="11"/>
        <v>5.9405196074745259E-2</v>
      </c>
      <c r="CC38" s="116">
        <f t="shared" si="12"/>
        <v>5.9405138179755346E-2</v>
      </c>
      <c r="CD38" s="116">
        <f t="shared" si="12"/>
        <v>5.9408144413653607E-2</v>
      </c>
    </row>
    <row r="39" spans="1:82" ht="15.75" x14ac:dyDescent="0.25">
      <c r="A39" s="15"/>
      <c r="B39" s="34">
        <v>14</v>
      </c>
      <c r="C39" s="69"/>
      <c r="D39" s="35"/>
      <c r="E39" s="202">
        <v>3290.9</v>
      </c>
      <c r="F39" s="161">
        <v>3290.9</v>
      </c>
      <c r="G39" s="69">
        <v>2624.35</v>
      </c>
      <c r="H39" s="69">
        <v>3070.8</v>
      </c>
      <c r="I39" s="69">
        <v>3338.55</v>
      </c>
      <c r="J39" s="69">
        <v>3573.55</v>
      </c>
      <c r="K39" s="69">
        <v>3369.75</v>
      </c>
      <c r="L39" s="69">
        <v>3426.6</v>
      </c>
      <c r="M39" s="69">
        <v>3719</v>
      </c>
      <c r="N39" s="69">
        <v>4134.75</v>
      </c>
      <c r="O39" s="69">
        <v>4360.45</v>
      </c>
      <c r="P39" s="69">
        <v>4726.3999999999996</v>
      </c>
      <c r="Q39" s="69">
        <v>4927.1000000000004</v>
      </c>
      <c r="R39" s="15"/>
      <c r="S39" s="34">
        <v>14</v>
      </c>
      <c r="T39" s="35"/>
      <c r="U39" s="35"/>
      <c r="V39" s="202">
        <v>3082.75</v>
      </c>
      <c r="W39" s="161">
        <v>3106.35</v>
      </c>
      <c r="X39" s="69">
        <v>2477.1999999999998</v>
      </c>
      <c r="Y39" s="69">
        <v>2898.6</v>
      </c>
      <c r="Z39" s="69">
        <v>3151.35</v>
      </c>
      <c r="AA39" s="69">
        <v>3373.15</v>
      </c>
      <c r="AB39" s="69">
        <v>3180.8</v>
      </c>
      <c r="AC39" s="69">
        <v>3234.45</v>
      </c>
      <c r="AD39" s="69">
        <v>3510.45</v>
      </c>
      <c r="AE39" s="69">
        <v>3902.9</v>
      </c>
      <c r="AF39" s="69">
        <v>4115.95</v>
      </c>
      <c r="AG39" s="69">
        <v>4461.3500000000004</v>
      </c>
      <c r="AH39" s="69">
        <v>4650.8</v>
      </c>
      <c r="AI39" s="34">
        <v>14</v>
      </c>
      <c r="AJ39" s="35"/>
      <c r="AK39" s="35"/>
      <c r="AL39" s="37"/>
      <c r="AM39" s="69">
        <v>1656.75</v>
      </c>
      <c r="AN39" s="69">
        <v>1938.6</v>
      </c>
      <c r="AO39" s="69">
        <v>2107.6999999999998</v>
      </c>
      <c r="AP39" s="69">
        <v>2255.9499999999998</v>
      </c>
      <c r="AQ39" s="69">
        <v>2117.3000000000002</v>
      </c>
      <c r="AR39" s="69">
        <v>2128.8000000000002</v>
      </c>
      <c r="AS39" s="69">
        <v>2336.75</v>
      </c>
      <c r="AT39" s="69">
        <v>2598.0500000000002</v>
      </c>
      <c r="AU39" s="69">
        <v>2739.85</v>
      </c>
      <c r="AV39" s="69">
        <v>2969.75</v>
      </c>
      <c r="AW39" s="15"/>
      <c r="AX39" s="109">
        <v>14</v>
      </c>
      <c r="AY39" s="110"/>
      <c r="AZ39" s="110"/>
      <c r="BA39" s="95">
        <v>1593</v>
      </c>
      <c r="BB39" s="95">
        <v>1864</v>
      </c>
      <c r="BC39" s="95">
        <v>2026.6</v>
      </c>
      <c r="BD39" s="95">
        <v>2169.15</v>
      </c>
      <c r="BE39" s="95">
        <v>2035.85</v>
      </c>
      <c r="BF39" s="95">
        <v>2046.9</v>
      </c>
      <c r="BG39" s="17">
        <v>2246.85</v>
      </c>
      <c r="BH39" s="109">
        <v>2498.1</v>
      </c>
      <c r="BI39" s="110">
        <v>2634.45</v>
      </c>
      <c r="BJ39" s="110">
        <v>2855.5</v>
      </c>
      <c r="BK39" s="95">
        <v>1472.75</v>
      </c>
      <c r="BL39" s="95">
        <v>1735</v>
      </c>
      <c r="BM39" s="95">
        <v>1776.35</v>
      </c>
      <c r="BN39" s="95">
        <v>1794.95</v>
      </c>
      <c r="BO39" s="95">
        <v>1901.55</v>
      </c>
      <c r="BP39" s="95">
        <v>2447.4</v>
      </c>
      <c r="BR39" s="116">
        <f t="shared" si="1"/>
        <v>6.7520882329089371E-2</v>
      </c>
      <c r="BS39" s="116">
        <f t="shared" si="2"/>
        <v>5.9410562235421072E-2</v>
      </c>
      <c r="BT39" s="116">
        <f t="shared" si="3"/>
        <v>5.9401743904408333E-2</v>
      </c>
      <c r="BU39" s="116">
        <f t="shared" si="4"/>
        <v>5.9407990064169081E-2</v>
      </c>
      <c r="BV39" s="116">
        <f t="shared" si="5"/>
        <v>5.9403112951592174E-2</v>
      </c>
      <c r="BW39" s="116">
        <f t="shared" si="6"/>
        <v>5.9410343447519498E-2</v>
      </c>
      <c r="BX39" s="116">
        <f t="shared" si="7"/>
        <v>5.9403294768611614E-2</v>
      </c>
      <c r="BY39" s="116">
        <f t="shared" si="8"/>
        <v>5.9407318091174721E-2</v>
      </c>
      <c r="BZ39" s="116">
        <f t="shared" si="9"/>
        <v>5.9408337962369551E-2</v>
      </c>
      <c r="CA39" s="116">
        <f t="shared" si="10"/>
        <v>5.9404545338081816E-2</v>
      </c>
      <c r="CB39" s="116">
        <f t="shared" si="11"/>
        <v>5.9403053972958864E-2</v>
      </c>
      <c r="CC39" s="116">
        <f t="shared" si="12"/>
        <v>5.9410268192363169E-2</v>
      </c>
      <c r="CD39" s="116">
        <f t="shared" si="12"/>
        <v>5.9409133912445178E-2</v>
      </c>
    </row>
    <row r="40" spans="1:82" ht="15.75" x14ac:dyDescent="0.25">
      <c r="A40" s="15"/>
      <c r="B40" s="34">
        <v>15</v>
      </c>
      <c r="C40" s="69"/>
      <c r="D40" s="35"/>
      <c r="E40" s="202">
        <v>3363.8</v>
      </c>
      <c r="F40" s="161">
        <v>3363.8</v>
      </c>
      <c r="G40" s="69">
        <v>2672.85</v>
      </c>
      <c r="H40" s="69">
        <v>3143.9</v>
      </c>
      <c r="I40" s="69">
        <v>3427.8</v>
      </c>
      <c r="J40" s="69">
        <v>3662.1</v>
      </c>
      <c r="K40" s="69">
        <v>3454.9</v>
      </c>
      <c r="L40" s="69">
        <v>3514.1</v>
      </c>
      <c r="M40" s="69">
        <v>3805.85</v>
      </c>
      <c r="N40" s="69">
        <v>4258.8</v>
      </c>
      <c r="O40" s="69">
        <v>4494.6499999999996</v>
      </c>
      <c r="P40" s="69">
        <v>4879.45</v>
      </c>
      <c r="Q40" s="69">
        <v>5094.5</v>
      </c>
      <c r="R40" s="15"/>
      <c r="S40" s="34">
        <v>15</v>
      </c>
      <c r="T40" s="35"/>
      <c r="U40" s="35"/>
      <c r="V40" s="202">
        <v>3152.65</v>
      </c>
      <c r="W40" s="161">
        <v>3175.15</v>
      </c>
      <c r="X40" s="69">
        <v>2522.9499999999998</v>
      </c>
      <c r="Y40" s="69">
        <v>2967.6</v>
      </c>
      <c r="Z40" s="69">
        <v>3235.6</v>
      </c>
      <c r="AA40" s="69">
        <v>3456.75</v>
      </c>
      <c r="AB40" s="69">
        <v>3261.15</v>
      </c>
      <c r="AC40" s="69">
        <v>3317.05</v>
      </c>
      <c r="AD40" s="69">
        <v>3592.45</v>
      </c>
      <c r="AE40" s="69">
        <v>4020</v>
      </c>
      <c r="AF40" s="69">
        <v>4242.6000000000004</v>
      </c>
      <c r="AG40" s="69">
        <v>4605.8500000000004</v>
      </c>
      <c r="AH40" s="69">
        <v>4808.8500000000004</v>
      </c>
      <c r="AI40" s="34">
        <v>15</v>
      </c>
      <c r="AJ40" s="35"/>
      <c r="AK40" s="35"/>
      <c r="AL40" s="37"/>
      <c r="AM40" s="69">
        <v>1687.35</v>
      </c>
      <c r="AN40" s="69">
        <v>1984.7</v>
      </c>
      <c r="AO40" s="69">
        <v>2164</v>
      </c>
      <c r="AP40" s="69">
        <v>2311.9499999999998</v>
      </c>
      <c r="AQ40" s="69">
        <v>2170.8000000000002</v>
      </c>
      <c r="AR40" s="69">
        <v>2183.1999999999998</v>
      </c>
      <c r="AS40" s="69">
        <v>2391.35</v>
      </c>
      <c r="AT40" s="69">
        <v>2675.95</v>
      </c>
      <c r="AU40" s="69">
        <v>2824.1</v>
      </c>
      <c r="AV40" s="69">
        <v>3065.95</v>
      </c>
      <c r="AW40" s="15"/>
      <c r="AX40" s="109">
        <v>15</v>
      </c>
      <c r="AY40" s="110"/>
      <c r="AZ40" s="110"/>
      <c r="BA40" s="95">
        <v>1622.45</v>
      </c>
      <c r="BB40" s="95">
        <v>1908.35</v>
      </c>
      <c r="BC40" s="95">
        <v>2080.75</v>
      </c>
      <c r="BD40" s="95">
        <v>2223</v>
      </c>
      <c r="BE40" s="95">
        <v>2087.3000000000002</v>
      </c>
      <c r="BF40" s="95">
        <v>2099.1999999999998</v>
      </c>
      <c r="BG40" s="17">
        <v>2299.35</v>
      </c>
      <c r="BH40" s="109">
        <v>2573</v>
      </c>
      <c r="BI40" s="110">
        <v>2715.45</v>
      </c>
      <c r="BJ40" s="110">
        <v>2948</v>
      </c>
      <c r="BK40" s="95">
        <v>1510.15</v>
      </c>
      <c r="BL40" s="95">
        <v>1776.25</v>
      </c>
      <c r="BM40" s="95">
        <v>1936.75</v>
      </c>
      <c r="BN40" s="95">
        <v>1942.75</v>
      </c>
      <c r="BO40" s="95">
        <v>1950.15</v>
      </c>
      <c r="BP40" s="95">
        <v>2522.65</v>
      </c>
      <c r="BR40" s="116">
        <f t="shared" si="1"/>
        <v>6.6975401646234056E-2</v>
      </c>
      <c r="BS40" s="116">
        <f t="shared" si="2"/>
        <v>5.9414515849644856E-2</v>
      </c>
      <c r="BT40" s="116">
        <f t="shared" si="3"/>
        <v>5.9414574208763504E-2</v>
      </c>
      <c r="BU40" s="116">
        <f t="shared" si="4"/>
        <v>5.9408276047985042E-2</v>
      </c>
      <c r="BV40" s="116">
        <f t="shared" si="5"/>
        <v>5.9401656570651662E-2</v>
      </c>
      <c r="BW40" s="116">
        <f t="shared" si="6"/>
        <v>5.9405510956823671E-2</v>
      </c>
      <c r="BX40" s="116">
        <f t="shared" si="7"/>
        <v>5.9411557272741167E-2</v>
      </c>
      <c r="BY40" s="116">
        <f t="shared" si="8"/>
        <v>5.9405194374519521E-2</v>
      </c>
      <c r="BZ40" s="116">
        <f t="shared" si="9"/>
        <v>5.940235772244562E-2</v>
      </c>
      <c r="CA40" s="116">
        <f t="shared" si="10"/>
        <v>5.9402985074626935E-2</v>
      </c>
      <c r="CB40" s="116">
        <f t="shared" si="11"/>
        <v>5.9409324470843128E-2</v>
      </c>
      <c r="CC40" s="116">
        <f t="shared" si="12"/>
        <v>5.940271611103265E-2</v>
      </c>
      <c r="CD40" s="116">
        <f t="shared" si="12"/>
        <v>5.9400896264179437E-2</v>
      </c>
    </row>
    <row r="41" spans="1:82" ht="15.75" x14ac:dyDescent="0.25">
      <c r="A41" s="15"/>
      <c r="B41" s="34">
        <v>16</v>
      </c>
      <c r="C41" s="69"/>
      <c r="D41" s="35"/>
      <c r="E41" s="202">
        <v>3434.5</v>
      </c>
      <c r="F41" s="161">
        <v>3434.5</v>
      </c>
      <c r="G41" s="69">
        <v>2721.85</v>
      </c>
      <c r="H41" s="69">
        <v>3214.65</v>
      </c>
      <c r="I41" s="69">
        <v>3517.35</v>
      </c>
      <c r="J41" s="69">
        <v>3751.1</v>
      </c>
      <c r="K41" s="69">
        <v>3540.45</v>
      </c>
      <c r="L41" s="69">
        <v>3599.65</v>
      </c>
      <c r="M41" s="69">
        <v>3890.65</v>
      </c>
      <c r="N41" s="69">
        <v>4382.8999999999996</v>
      </c>
      <c r="O41" s="69">
        <v>4628.45</v>
      </c>
      <c r="P41" s="69">
        <v>5030.3500000000004</v>
      </c>
      <c r="Q41" s="69">
        <v>5264.5</v>
      </c>
      <c r="R41" s="15"/>
      <c r="S41" s="34">
        <v>16</v>
      </c>
      <c r="T41" s="35"/>
      <c r="U41" s="35"/>
      <c r="V41" s="202">
        <v>3220.45</v>
      </c>
      <c r="W41" s="161">
        <v>3241.9</v>
      </c>
      <c r="X41" s="69">
        <v>2569.1999999999998</v>
      </c>
      <c r="Y41" s="69">
        <v>3034.4</v>
      </c>
      <c r="Z41" s="69">
        <v>3320.1</v>
      </c>
      <c r="AA41" s="69">
        <v>3540.75</v>
      </c>
      <c r="AB41" s="69">
        <v>3341.9</v>
      </c>
      <c r="AC41" s="69">
        <v>3397.8</v>
      </c>
      <c r="AD41" s="69">
        <v>3672.5</v>
      </c>
      <c r="AE41" s="69">
        <v>4137.1499999999996</v>
      </c>
      <c r="AF41" s="69">
        <v>4368.8999999999996</v>
      </c>
      <c r="AG41" s="69">
        <v>4748.3</v>
      </c>
      <c r="AH41" s="69">
        <v>4969.3</v>
      </c>
      <c r="AI41" s="34">
        <v>16</v>
      </c>
      <c r="AJ41" s="35"/>
      <c r="AK41" s="35"/>
      <c r="AL41" s="37"/>
      <c r="AM41" s="69">
        <v>1718.25</v>
      </c>
      <c r="AN41" s="69">
        <v>2029.45</v>
      </c>
      <c r="AO41" s="69">
        <v>2220.5</v>
      </c>
      <c r="AP41" s="69">
        <v>2368.1</v>
      </c>
      <c r="AQ41" s="69">
        <v>2224.5</v>
      </c>
      <c r="AR41" s="69">
        <v>2236.3000000000002</v>
      </c>
      <c r="AS41" s="69">
        <v>2444.65</v>
      </c>
      <c r="AT41" s="69">
        <v>2753.95</v>
      </c>
      <c r="AU41" s="69">
        <v>2908.25</v>
      </c>
      <c r="AV41" s="69">
        <v>3160.8</v>
      </c>
      <c r="AW41" s="15"/>
      <c r="AX41" s="109">
        <v>16</v>
      </c>
      <c r="AY41" s="110"/>
      <c r="AZ41" s="110"/>
      <c r="BA41" s="95">
        <v>1652.15</v>
      </c>
      <c r="BB41" s="95">
        <v>1951.35</v>
      </c>
      <c r="BC41" s="95">
        <v>2135.0500000000002</v>
      </c>
      <c r="BD41" s="95">
        <v>2277</v>
      </c>
      <c r="BE41" s="95">
        <v>2138.9</v>
      </c>
      <c r="BF41" s="95">
        <v>2150.25</v>
      </c>
      <c r="BG41" s="17">
        <v>2350.6</v>
      </c>
      <c r="BH41" s="109">
        <v>2648</v>
      </c>
      <c r="BI41" s="110">
        <v>2796.35</v>
      </c>
      <c r="BJ41" s="110">
        <v>3039.2</v>
      </c>
      <c r="BK41" s="95">
        <v>1537.7</v>
      </c>
      <c r="BL41" s="95">
        <v>1716.3</v>
      </c>
      <c r="BM41" s="95">
        <v>1977.25</v>
      </c>
      <c r="BN41" s="95">
        <v>1990.75</v>
      </c>
      <c r="BO41" s="95">
        <v>1997.55</v>
      </c>
      <c r="BP41" s="95">
        <v>2597.6999999999998</v>
      </c>
      <c r="BR41" s="116">
        <f t="shared" si="1"/>
        <v>6.6465866571441934E-2</v>
      </c>
      <c r="BS41" s="116">
        <f t="shared" si="2"/>
        <v>5.9409605478268901E-2</v>
      </c>
      <c r="BT41" s="116">
        <f t="shared" si="3"/>
        <v>5.9415382220146418E-2</v>
      </c>
      <c r="BU41" s="116">
        <f t="shared" si="4"/>
        <v>5.9402188241497456E-2</v>
      </c>
      <c r="BV41" s="116">
        <f t="shared" si="5"/>
        <v>5.9410861118641023E-2</v>
      </c>
      <c r="BW41" s="116">
        <f t="shared" si="6"/>
        <v>5.9408317446868475E-2</v>
      </c>
      <c r="BX41" s="116">
        <f t="shared" si="7"/>
        <v>5.9412310362368714E-2</v>
      </c>
      <c r="BY41" s="116">
        <f t="shared" si="8"/>
        <v>5.9406086291129423E-2</v>
      </c>
      <c r="BZ41" s="116">
        <f t="shared" si="9"/>
        <v>5.9400953029271619E-2</v>
      </c>
      <c r="CA41" s="116">
        <f t="shared" si="10"/>
        <v>5.9400795233433668E-2</v>
      </c>
      <c r="CB41" s="116">
        <f t="shared" si="11"/>
        <v>5.9408546773787485E-2</v>
      </c>
      <c r="CC41" s="116">
        <f t="shared" si="12"/>
        <v>5.9400206389655263E-2</v>
      </c>
      <c r="CD41" s="116">
        <f t="shared" si="12"/>
        <v>5.9404745135129611E-2</v>
      </c>
    </row>
    <row r="42" spans="1:82" ht="15.75" x14ac:dyDescent="0.25">
      <c r="A42" s="15"/>
      <c r="B42" s="34">
        <v>17</v>
      </c>
      <c r="C42" s="69"/>
      <c r="D42" s="35"/>
      <c r="E42" s="202">
        <v>3505.45</v>
      </c>
      <c r="F42" s="161">
        <v>3505.45</v>
      </c>
      <c r="G42" s="69">
        <v>2772.6</v>
      </c>
      <c r="H42" s="69">
        <v>3285.85</v>
      </c>
      <c r="I42" s="69">
        <v>3604.35</v>
      </c>
      <c r="J42" s="69">
        <v>3842.35</v>
      </c>
      <c r="K42" s="69">
        <v>3625.55</v>
      </c>
      <c r="L42" s="69">
        <v>3687.05</v>
      </c>
      <c r="M42" s="69">
        <v>3977.6</v>
      </c>
      <c r="N42" s="69">
        <v>4507.1499999999996</v>
      </c>
      <c r="O42" s="69">
        <v>4764.5</v>
      </c>
      <c r="P42" s="69">
        <v>5183.6000000000004</v>
      </c>
      <c r="Q42" s="69">
        <v>5431.8</v>
      </c>
      <c r="R42" s="15"/>
      <c r="S42" s="34">
        <v>17</v>
      </c>
      <c r="T42" s="35"/>
      <c r="U42" s="35"/>
      <c r="V42" s="202">
        <v>3288.5</v>
      </c>
      <c r="W42" s="161">
        <v>3308.9</v>
      </c>
      <c r="X42" s="69">
        <v>2617.1</v>
      </c>
      <c r="Y42" s="69">
        <v>3101.6</v>
      </c>
      <c r="Z42" s="69">
        <v>3402.25</v>
      </c>
      <c r="AA42" s="69">
        <v>3626.9</v>
      </c>
      <c r="AB42" s="69">
        <v>3422.25</v>
      </c>
      <c r="AC42" s="69">
        <v>3480.3</v>
      </c>
      <c r="AD42" s="69">
        <v>3754.55</v>
      </c>
      <c r="AE42" s="69">
        <v>4254.3999999999996</v>
      </c>
      <c r="AF42" s="69">
        <v>4497.3500000000004</v>
      </c>
      <c r="AG42" s="69">
        <v>4892.95</v>
      </c>
      <c r="AH42" s="69">
        <v>5127.2</v>
      </c>
      <c r="AI42" s="34">
        <v>17</v>
      </c>
      <c r="AJ42" s="35"/>
      <c r="AK42" s="35"/>
      <c r="AL42" s="37"/>
      <c r="AM42" s="69">
        <v>1750.3</v>
      </c>
      <c r="AN42" s="69">
        <v>2074.4</v>
      </c>
      <c r="AO42" s="69">
        <v>2275.5</v>
      </c>
      <c r="AP42" s="69">
        <v>2425.6999999999998</v>
      </c>
      <c r="AQ42" s="69">
        <v>2278</v>
      </c>
      <c r="AR42" s="69">
        <v>2290.6</v>
      </c>
      <c r="AS42" s="69">
        <v>2499.1999999999998</v>
      </c>
      <c r="AT42" s="69">
        <v>2832</v>
      </c>
      <c r="AU42" s="69">
        <v>2993.65</v>
      </c>
      <c r="AV42" s="69">
        <v>3257.05</v>
      </c>
      <c r="AW42" s="15"/>
      <c r="AX42" s="109">
        <v>17</v>
      </c>
      <c r="AY42" s="110"/>
      <c r="AZ42" s="110"/>
      <c r="BA42" s="95">
        <v>1682.95</v>
      </c>
      <c r="BB42" s="95">
        <v>1994.6</v>
      </c>
      <c r="BC42" s="95">
        <v>2187.9499999999998</v>
      </c>
      <c r="BD42" s="95">
        <v>2332.4</v>
      </c>
      <c r="BE42" s="95">
        <v>2190.35</v>
      </c>
      <c r="BF42" s="95">
        <v>2202.5</v>
      </c>
      <c r="BG42" s="17">
        <v>2403.0500000000002</v>
      </c>
      <c r="BH42" s="109">
        <v>2723.05</v>
      </c>
      <c r="BI42" s="110">
        <v>2878.5</v>
      </c>
      <c r="BJ42" s="110">
        <v>3131.75</v>
      </c>
      <c r="BK42" s="95">
        <v>1566.45</v>
      </c>
      <c r="BL42" s="95">
        <v>1756.55</v>
      </c>
      <c r="BM42" s="95">
        <v>2036.55</v>
      </c>
      <c r="BN42" s="95">
        <v>2037.75</v>
      </c>
      <c r="BO42" s="95">
        <v>2046.1</v>
      </c>
      <c r="BP42" s="95">
        <v>2674.15</v>
      </c>
      <c r="BR42" s="116">
        <f t="shared" si="1"/>
        <v>6.5972327809031395E-2</v>
      </c>
      <c r="BS42" s="116">
        <f t="shared" si="2"/>
        <v>5.9400404968418474E-2</v>
      </c>
      <c r="BT42" s="116">
        <f t="shared" si="3"/>
        <v>5.9416911848993115E-2</v>
      </c>
      <c r="BU42" s="116">
        <f t="shared" si="4"/>
        <v>5.9404823316997701E-2</v>
      </c>
      <c r="BV42" s="116">
        <f t="shared" si="5"/>
        <v>5.9401866411933346E-2</v>
      </c>
      <c r="BW42" s="116">
        <f t="shared" si="6"/>
        <v>5.9403347211116841E-2</v>
      </c>
      <c r="BX42" s="116">
        <f t="shared" si="7"/>
        <v>5.9405361969464554E-2</v>
      </c>
      <c r="BY42" s="116">
        <f t="shared" si="8"/>
        <v>5.9405798350716799E-2</v>
      </c>
      <c r="BZ42" s="116">
        <f t="shared" si="9"/>
        <v>5.94079183923506E-2</v>
      </c>
      <c r="CA42" s="116">
        <f t="shared" si="10"/>
        <v>5.94090823617901E-2</v>
      </c>
      <c r="CB42" s="116">
        <f t="shared" si="11"/>
        <v>5.9401647636941668E-2</v>
      </c>
      <c r="CC42" s="116">
        <f t="shared" si="12"/>
        <v>5.9401792374743412E-2</v>
      </c>
      <c r="CD42" s="116">
        <f t="shared" si="12"/>
        <v>5.9408644094242513E-2</v>
      </c>
    </row>
    <row r="43" spans="1:82" ht="15.75" x14ac:dyDescent="0.25">
      <c r="A43" s="15"/>
      <c r="B43" s="34">
        <v>17</v>
      </c>
      <c r="C43" s="69"/>
      <c r="D43" s="35"/>
      <c r="E43" s="202">
        <v>3576.35</v>
      </c>
      <c r="F43" s="161">
        <v>3576.35</v>
      </c>
      <c r="G43" s="69">
        <v>2823.15</v>
      </c>
      <c r="H43" s="69">
        <v>3356.85</v>
      </c>
      <c r="I43" s="69">
        <v>3693.7</v>
      </c>
      <c r="J43" s="69">
        <v>3933.4</v>
      </c>
      <c r="K43" s="69">
        <v>3711.25</v>
      </c>
      <c r="L43" s="69">
        <v>3772.35</v>
      </c>
      <c r="M43" s="69">
        <v>4062.3</v>
      </c>
      <c r="N43" s="69">
        <v>4629.05</v>
      </c>
      <c r="O43" s="69">
        <v>4898.3</v>
      </c>
      <c r="P43" s="69">
        <v>5336.55</v>
      </c>
      <c r="Q43" s="69">
        <v>5599.5</v>
      </c>
      <c r="R43" s="15"/>
      <c r="S43" s="34">
        <v>17</v>
      </c>
      <c r="T43" s="35"/>
      <c r="U43" s="35"/>
      <c r="V43" s="202">
        <v>3356.45</v>
      </c>
      <c r="W43" s="161">
        <v>3375.8</v>
      </c>
      <c r="X43" s="69">
        <v>2664.85</v>
      </c>
      <c r="Y43" s="69">
        <v>3168.6</v>
      </c>
      <c r="Z43" s="69">
        <v>3486.55</v>
      </c>
      <c r="AA43" s="69">
        <v>3712.85</v>
      </c>
      <c r="AB43" s="69">
        <v>3503.15</v>
      </c>
      <c r="AC43" s="69">
        <v>3560.8</v>
      </c>
      <c r="AD43" s="69">
        <v>3834.5</v>
      </c>
      <c r="AE43" s="69">
        <v>4369.5</v>
      </c>
      <c r="AF43" s="69">
        <v>4623.6499999999996</v>
      </c>
      <c r="AG43" s="69">
        <v>5037.3</v>
      </c>
      <c r="AH43" s="69">
        <v>5285.5</v>
      </c>
      <c r="AI43" s="34">
        <v>17</v>
      </c>
      <c r="AJ43" s="35"/>
      <c r="AK43" s="35"/>
      <c r="AL43" s="37"/>
      <c r="AM43" s="69">
        <v>1782.25</v>
      </c>
      <c r="AN43" s="69">
        <v>2119.15</v>
      </c>
      <c r="AO43" s="69">
        <v>2331.85</v>
      </c>
      <c r="AP43" s="69">
        <v>2483.1999999999998</v>
      </c>
      <c r="AQ43" s="69">
        <v>2331.9</v>
      </c>
      <c r="AR43" s="69">
        <v>2343.6</v>
      </c>
      <c r="AS43" s="69">
        <v>2552.4499999999998</v>
      </c>
      <c r="AT43" s="69">
        <v>2908.65</v>
      </c>
      <c r="AU43" s="69">
        <v>3077.8</v>
      </c>
      <c r="AV43" s="69">
        <v>3353.15</v>
      </c>
      <c r="AW43" s="15"/>
      <c r="AX43" s="109">
        <v>17</v>
      </c>
      <c r="AY43" s="110"/>
      <c r="AZ43" s="110"/>
      <c r="BA43" s="95">
        <v>1713.7</v>
      </c>
      <c r="BB43" s="95">
        <v>2037.6</v>
      </c>
      <c r="BC43" s="95">
        <v>2242.15</v>
      </c>
      <c r="BD43" s="95">
        <v>2387.65</v>
      </c>
      <c r="BE43" s="95">
        <v>2242.1999999999998</v>
      </c>
      <c r="BF43" s="95">
        <v>2253.4499999999998</v>
      </c>
      <c r="BG43" s="17">
        <v>2454.25</v>
      </c>
      <c r="BH43" s="109">
        <v>2796.75</v>
      </c>
      <c r="BI43" s="110">
        <v>2959.4</v>
      </c>
      <c r="BJ43" s="110">
        <v>3224.15</v>
      </c>
      <c r="BK43" s="95">
        <v>1595.1</v>
      </c>
      <c r="BL43" s="95">
        <v>1796.6</v>
      </c>
      <c r="BM43" s="95">
        <v>2077</v>
      </c>
      <c r="BN43" s="95">
        <v>2077.0500000000002</v>
      </c>
      <c r="BO43" s="95">
        <v>2093.4499999999998</v>
      </c>
      <c r="BP43" s="95">
        <v>2749.3</v>
      </c>
      <c r="BR43" s="116">
        <f t="shared" si="1"/>
        <v>6.5515648974362906E-2</v>
      </c>
      <c r="BS43" s="116">
        <f t="shared" si="2"/>
        <v>5.9408140292671385E-2</v>
      </c>
      <c r="BT43" s="116">
        <f t="shared" si="3"/>
        <v>5.9402968272135537E-2</v>
      </c>
      <c r="BU43" s="116">
        <f t="shared" si="4"/>
        <v>5.9411096383260809E-2</v>
      </c>
      <c r="BV43" s="116">
        <f t="shared" si="5"/>
        <v>5.9414033930389465E-2</v>
      </c>
      <c r="BW43" s="116">
        <f t="shared" si="6"/>
        <v>5.9401807237028148E-2</v>
      </c>
      <c r="BX43" s="116">
        <f t="shared" si="7"/>
        <v>5.9403679545551924E-2</v>
      </c>
      <c r="BY43" s="116">
        <f t="shared" si="8"/>
        <v>5.9410806560323381E-2</v>
      </c>
      <c r="BZ43" s="116">
        <f t="shared" si="9"/>
        <v>5.9408006258964807E-2</v>
      </c>
      <c r="CA43" s="116">
        <f t="shared" si="10"/>
        <v>5.9400389060533243E-2</v>
      </c>
      <c r="CB43" s="116">
        <f t="shared" si="11"/>
        <v>5.9401122489807889E-2</v>
      </c>
      <c r="CC43" s="116">
        <f t="shared" si="12"/>
        <v>5.9406825084866943E-2</v>
      </c>
      <c r="CD43" s="116">
        <f t="shared" si="12"/>
        <v>5.9407813830290479E-2</v>
      </c>
    </row>
    <row r="44" spans="1:82" ht="15.75" x14ac:dyDescent="0.25">
      <c r="A44" s="15"/>
      <c r="B44" s="34">
        <v>19</v>
      </c>
      <c r="C44" s="69"/>
      <c r="D44" s="35"/>
      <c r="E44" s="202">
        <v>3649.35</v>
      </c>
      <c r="F44" s="161">
        <v>3649.35</v>
      </c>
      <c r="G44" s="69">
        <v>2871.85</v>
      </c>
      <c r="H44" s="69">
        <v>3429.95</v>
      </c>
      <c r="I44" s="69">
        <v>3783.1</v>
      </c>
      <c r="J44" s="69">
        <v>4024.3</v>
      </c>
      <c r="K44" s="69">
        <v>3801</v>
      </c>
      <c r="L44" s="69">
        <v>3860</v>
      </c>
      <c r="M44" s="69">
        <v>4149.45</v>
      </c>
      <c r="N44" s="69">
        <v>4753.45</v>
      </c>
      <c r="O44" s="69">
        <v>5032.3500000000004</v>
      </c>
      <c r="P44" s="69">
        <v>5487.75</v>
      </c>
      <c r="Q44" s="69">
        <v>5768.95</v>
      </c>
      <c r="R44" s="15"/>
      <c r="S44" s="34">
        <v>19</v>
      </c>
      <c r="T44" s="35"/>
      <c r="U44" s="35"/>
      <c r="V44" s="202">
        <v>3426.4</v>
      </c>
      <c r="W44" s="161">
        <v>3444.7</v>
      </c>
      <c r="X44" s="69">
        <v>2710.8</v>
      </c>
      <c r="Y44" s="69">
        <v>3237.6</v>
      </c>
      <c r="Z44" s="69">
        <v>3570.95</v>
      </c>
      <c r="AA44" s="69">
        <v>3798.65</v>
      </c>
      <c r="AB44" s="69">
        <v>3587.85</v>
      </c>
      <c r="AC44" s="69">
        <v>3643.55</v>
      </c>
      <c r="AD44" s="69">
        <v>3916.75</v>
      </c>
      <c r="AE44" s="69">
        <v>4486.8999999999996</v>
      </c>
      <c r="AF44" s="69">
        <v>4750.1499999999996</v>
      </c>
      <c r="AG44" s="69">
        <v>5180.05</v>
      </c>
      <c r="AH44" s="69">
        <v>5445.45</v>
      </c>
      <c r="AI44" s="34">
        <v>19</v>
      </c>
      <c r="AJ44" s="35"/>
      <c r="AK44" s="35"/>
      <c r="AL44" s="37"/>
      <c r="AM44" s="69">
        <v>1813</v>
      </c>
      <c r="AN44" s="69">
        <v>2165.3000000000002</v>
      </c>
      <c r="AO44" s="69">
        <v>2388.25</v>
      </c>
      <c r="AP44" s="69">
        <v>2540.6</v>
      </c>
      <c r="AQ44" s="69">
        <v>2388.3000000000002</v>
      </c>
      <c r="AR44" s="69">
        <v>2398.0500000000002</v>
      </c>
      <c r="AS44" s="69">
        <v>2607.1999999999998</v>
      </c>
      <c r="AT44" s="69">
        <v>2986.7</v>
      </c>
      <c r="AU44" s="69">
        <v>3162</v>
      </c>
      <c r="AV44" s="69">
        <v>3448.15</v>
      </c>
      <c r="AW44" s="15"/>
      <c r="AX44" s="109">
        <v>19</v>
      </c>
      <c r="AY44" s="110"/>
      <c r="AZ44" s="110"/>
      <c r="BA44" s="95">
        <v>1743.25</v>
      </c>
      <c r="BB44" s="95">
        <v>2082</v>
      </c>
      <c r="BC44" s="95">
        <v>2296.35</v>
      </c>
      <c r="BD44" s="95">
        <v>2442.85</v>
      </c>
      <c r="BE44" s="95">
        <v>2296.4</v>
      </c>
      <c r="BF44" s="95">
        <v>2305.8000000000002</v>
      </c>
      <c r="BG44" s="17">
        <v>2506.9</v>
      </c>
      <c r="BH44" s="109">
        <v>2871.8</v>
      </c>
      <c r="BI44" s="110">
        <v>3040.35</v>
      </c>
      <c r="BJ44" s="110">
        <v>3315.5</v>
      </c>
      <c r="BK44" s="95">
        <v>1622.6</v>
      </c>
      <c r="BL44" s="95">
        <v>1937.9</v>
      </c>
      <c r="BM44" s="95">
        <v>2137.4</v>
      </c>
      <c r="BN44" s="95">
        <v>2137.4499999999998</v>
      </c>
      <c r="BO44" s="95">
        <v>2142.0500000000002</v>
      </c>
      <c r="BP44" s="95">
        <v>2724.45</v>
      </c>
      <c r="BR44" s="116">
        <f t="shared" si="1"/>
        <v>6.5068293252393161E-2</v>
      </c>
      <c r="BS44" s="116">
        <f t="shared" si="2"/>
        <v>5.9410108282288654E-2</v>
      </c>
      <c r="BT44" s="116">
        <f t="shared" si="3"/>
        <v>5.9410506123653395E-2</v>
      </c>
      <c r="BU44" s="116">
        <f t="shared" si="4"/>
        <v>5.9411292315295183E-2</v>
      </c>
      <c r="BV44" s="116">
        <f t="shared" si="5"/>
        <v>5.940996093476536E-2</v>
      </c>
      <c r="BW44" s="116">
        <f t="shared" si="6"/>
        <v>5.9402682531952244E-2</v>
      </c>
      <c r="BX44" s="116">
        <f t="shared" si="7"/>
        <v>5.9408838162130495E-2</v>
      </c>
      <c r="BY44" s="116">
        <f t="shared" si="8"/>
        <v>5.940634820436097E-2</v>
      </c>
      <c r="BZ44" s="116">
        <f t="shared" si="9"/>
        <v>5.9411501882938644E-2</v>
      </c>
      <c r="CA44" s="116">
        <f t="shared" si="10"/>
        <v>5.9406271590630499E-2</v>
      </c>
      <c r="CB44" s="116">
        <f t="shared" si="11"/>
        <v>5.9408650253150119E-2</v>
      </c>
      <c r="CC44" s="116">
        <f t="shared" si="12"/>
        <v>5.9400971033098049E-2</v>
      </c>
      <c r="CD44" s="116">
        <f t="shared" si="12"/>
        <v>5.9407395164770671E-2</v>
      </c>
    </row>
    <row r="45" spans="1:82" ht="15.75" x14ac:dyDescent="0.25">
      <c r="A45" s="15"/>
      <c r="B45" s="34">
        <v>20</v>
      </c>
      <c r="C45" s="69"/>
      <c r="D45" s="35"/>
      <c r="E45" s="202">
        <v>3722.35</v>
      </c>
      <c r="F45" s="161">
        <v>3722.35</v>
      </c>
      <c r="G45" s="69">
        <v>2920.65</v>
      </c>
      <c r="H45" s="69">
        <v>3503.1</v>
      </c>
      <c r="I45" s="69">
        <v>3872.45</v>
      </c>
      <c r="J45" s="69">
        <v>4115.3500000000004</v>
      </c>
      <c r="K45" s="69">
        <v>3890.8</v>
      </c>
      <c r="L45" s="69">
        <v>3945.55</v>
      </c>
      <c r="M45" s="69">
        <v>4233.95</v>
      </c>
      <c r="N45" s="69">
        <v>4877.45</v>
      </c>
      <c r="O45" s="69">
        <v>5166.1000000000004</v>
      </c>
      <c r="P45" s="69">
        <v>5640.8</v>
      </c>
      <c r="Q45" s="69">
        <v>5934.6</v>
      </c>
      <c r="R45" s="15"/>
      <c r="S45" s="34">
        <v>20</v>
      </c>
      <c r="T45" s="35"/>
      <c r="U45" s="35"/>
      <c r="V45" s="202">
        <v>3496.45</v>
      </c>
      <c r="W45" s="161">
        <v>3513.6</v>
      </c>
      <c r="X45" s="69">
        <v>2756.85</v>
      </c>
      <c r="Y45" s="69">
        <v>3306.65</v>
      </c>
      <c r="Z45" s="69">
        <v>3655.3</v>
      </c>
      <c r="AA45" s="69">
        <v>3884.6</v>
      </c>
      <c r="AB45" s="69">
        <v>3672.6</v>
      </c>
      <c r="AC45" s="69">
        <v>3724.3</v>
      </c>
      <c r="AD45" s="69">
        <v>3996.55</v>
      </c>
      <c r="AE45" s="69">
        <v>4603.95</v>
      </c>
      <c r="AF45" s="69">
        <v>4876.3999999999996</v>
      </c>
      <c r="AG45" s="69">
        <v>5324.5</v>
      </c>
      <c r="AH45" s="69">
        <v>5601.85</v>
      </c>
      <c r="AI45" s="34">
        <v>20</v>
      </c>
      <c r="AJ45" s="35"/>
      <c r="AK45" s="35"/>
      <c r="AL45" s="37"/>
      <c r="AM45" s="69">
        <v>1843.8</v>
      </c>
      <c r="AN45" s="69">
        <v>2211.4499999999998</v>
      </c>
      <c r="AO45" s="69">
        <v>2444.65</v>
      </c>
      <c r="AP45" s="69">
        <v>2598.0500000000002</v>
      </c>
      <c r="AQ45" s="69">
        <v>2444.6999999999998</v>
      </c>
      <c r="AR45" s="69">
        <v>2451.1999999999998</v>
      </c>
      <c r="AS45" s="69">
        <v>2660.35</v>
      </c>
      <c r="AT45" s="69">
        <v>3064.65</v>
      </c>
      <c r="AU45" s="69">
        <v>3246.05</v>
      </c>
      <c r="AV45" s="69">
        <v>3544.35</v>
      </c>
      <c r="AW45" s="15"/>
      <c r="AX45" s="109">
        <v>20</v>
      </c>
      <c r="AY45" s="110"/>
      <c r="AZ45" s="110"/>
      <c r="BA45" s="95">
        <v>1772.85</v>
      </c>
      <c r="BB45" s="95">
        <v>2126.35</v>
      </c>
      <c r="BC45" s="95">
        <v>2350.6</v>
      </c>
      <c r="BD45" s="95">
        <v>2498.1</v>
      </c>
      <c r="BE45" s="95">
        <v>2350.65</v>
      </c>
      <c r="BF45" s="95">
        <v>2356.9</v>
      </c>
      <c r="BG45" s="17">
        <v>2558</v>
      </c>
      <c r="BH45" s="109">
        <v>2946.75</v>
      </c>
      <c r="BI45" s="110">
        <v>3121.2</v>
      </c>
      <c r="BJ45" s="110">
        <v>3408</v>
      </c>
      <c r="BK45" s="95">
        <v>1650.1</v>
      </c>
      <c r="BL45" s="95">
        <v>1979.2</v>
      </c>
      <c r="BM45" s="95">
        <v>2177.9</v>
      </c>
      <c r="BN45" s="95">
        <v>2177.9499999999998</v>
      </c>
      <c r="BO45" s="95">
        <v>2179.5500000000002</v>
      </c>
      <c r="BP45" s="95">
        <v>2799.6</v>
      </c>
      <c r="BR45" s="116">
        <f t="shared" si="1"/>
        <v>6.4608388508344161E-2</v>
      </c>
      <c r="BS45" s="116">
        <f t="shared" si="2"/>
        <v>5.9411999089253209E-2</v>
      </c>
      <c r="BT45" s="116">
        <f t="shared" si="3"/>
        <v>5.9415637412264077E-2</v>
      </c>
      <c r="BU45" s="116">
        <f t="shared" si="4"/>
        <v>5.9410581706560883E-2</v>
      </c>
      <c r="BV45" s="116">
        <f t="shared" si="5"/>
        <v>5.9406888627472343E-2</v>
      </c>
      <c r="BW45" s="116">
        <f t="shared" si="6"/>
        <v>5.9401225351387588E-2</v>
      </c>
      <c r="BX45" s="116">
        <f t="shared" si="7"/>
        <v>5.9412949953711269E-2</v>
      </c>
      <c r="BY45" s="116">
        <f t="shared" si="8"/>
        <v>5.9407136911634462E-2</v>
      </c>
      <c r="BZ45" s="116">
        <f t="shared" si="9"/>
        <v>5.9401233563948885E-2</v>
      </c>
      <c r="CA45" s="116">
        <f t="shared" si="10"/>
        <v>5.9405510485561308E-2</v>
      </c>
      <c r="CB45" s="116">
        <f t="shared" si="11"/>
        <v>5.9408580100073882E-2</v>
      </c>
      <c r="CC45" s="116">
        <f t="shared" si="12"/>
        <v>5.9404638933233223E-2</v>
      </c>
      <c r="CD45" s="116">
        <f t="shared" si="12"/>
        <v>5.9400019636370205E-2</v>
      </c>
    </row>
    <row r="46" spans="1:82" ht="15.75" x14ac:dyDescent="0.25">
      <c r="A46" s="15"/>
      <c r="B46" s="34">
        <v>21</v>
      </c>
      <c r="C46" s="69"/>
      <c r="D46" s="35"/>
      <c r="E46" s="202">
        <v>3792.3</v>
      </c>
      <c r="F46" s="161">
        <v>3792.3</v>
      </c>
      <c r="G46" s="69">
        <v>2975.65</v>
      </c>
      <c r="H46" s="69">
        <v>3573.15</v>
      </c>
      <c r="I46" s="69">
        <v>3972.7</v>
      </c>
      <c r="J46" s="69">
        <v>4225.6499999999996</v>
      </c>
      <c r="K46" s="69">
        <v>4073.45</v>
      </c>
      <c r="L46" s="69">
        <v>4127.8999999999996</v>
      </c>
      <c r="M46" s="69">
        <v>4372.55</v>
      </c>
      <c r="N46" s="69">
        <v>5022.8999999999996</v>
      </c>
      <c r="O46" s="69">
        <v>5342.7</v>
      </c>
      <c r="P46" s="69">
        <v>5851.2</v>
      </c>
      <c r="Q46" s="69">
        <v>6248.75</v>
      </c>
      <c r="R46" s="15"/>
      <c r="S46" s="34">
        <v>21</v>
      </c>
      <c r="T46" s="35"/>
      <c r="U46" s="35"/>
      <c r="V46" s="202">
        <v>3563.5</v>
      </c>
      <c r="W46" s="161">
        <v>3579.65</v>
      </c>
      <c r="X46" s="69">
        <v>2808.8</v>
      </c>
      <c r="Y46" s="69">
        <v>3372.8</v>
      </c>
      <c r="Z46" s="69">
        <v>3749.95</v>
      </c>
      <c r="AA46" s="69">
        <v>3988.7</v>
      </c>
      <c r="AB46" s="69">
        <v>3845.05</v>
      </c>
      <c r="AC46" s="69">
        <v>3896.45</v>
      </c>
      <c r="AD46" s="69">
        <v>4127.3500000000004</v>
      </c>
      <c r="AE46" s="69">
        <v>4741.25</v>
      </c>
      <c r="AF46" s="69">
        <v>5043.1000000000004</v>
      </c>
      <c r="AG46" s="69">
        <v>5523.1</v>
      </c>
      <c r="AH46" s="69">
        <v>5898.35</v>
      </c>
      <c r="AI46" s="34">
        <v>21</v>
      </c>
      <c r="AJ46" s="35"/>
      <c r="AK46" s="35"/>
      <c r="AL46" s="37"/>
      <c r="AM46" s="69">
        <v>1878.5</v>
      </c>
      <c r="AN46" s="69">
        <v>2255.75</v>
      </c>
      <c r="AO46" s="69">
        <v>2508</v>
      </c>
      <c r="AP46" s="69">
        <v>2667.7</v>
      </c>
      <c r="AQ46" s="69">
        <v>2559.5</v>
      </c>
      <c r="AR46" s="69">
        <v>2564.5500000000002</v>
      </c>
      <c r="AS46" s="69">
        <v>2747.4</v>
      </c>
      <c r="AT46" s="69">
        <v>3156.1</v>
      </c>
      <c r="AU46" s="69">
        <v>3357</v>
      </c>
      <c r="AV46" s="69">
        <v>3676.6</v>
      </c>
      <c r="AW46" s="15"/>
      <c r="AX46" s="109">
        <v>21</v>
      </c>
      <c r="AY46" s="110"/>
      <c r="AZ46" s="110"/>
      <c r="BA46" s="95">
        <v>1806.25</v>
      </c>
      <c r="BB46" s="95">
        <v>2168.9499999999998</v>
      </c>
      <c r="BC46" s="95">
        <v>2411.5</v>
      </c>
      <c r="BD46" s="95">
        <v>2565.0500000000002</v>
      </c>
      <c r="BE46" s="95">
        <v>2461.0500000000002</v>
      </c>
      <c r="BF46" s="95">
        <v>2465.9</v>
      </c>
      <c r="BG46" s="17">
        <v>2641.7</v>
      </c>
      <c r="BH46" s="109">
        <v>3034.7</v>
      </c>
      <c r="BI46" s="110">
        <v>3227.85</v>
      </c>
      <c r="BJ46" s="110">
        <v>3535.15</v>
      </c>
      <c r="BK46" s="95">
        <v>1671.25</v>
      </c>
      <c r="BL46" s="95">
        <v>2017.7</v>
      </c>
      <c r="BM46" s="95">
        <v>2244.6</v>
      </c>
      <c r="BN46" s="95">
        <v>2290.75</v>
      </c>
      <c r="BO46" s="95">
        <v>2290.6999999999998</v>
      </c>
      <c r="BP46" s="95">
        <v>2997.65</v>
      </c>
      <c r="BR46" s="116">
        <f t="shared" si="1"/>
        <v>6.4206538515504397E-2</v>
      </c>
      <c r="BS46" s="116">
        <f t="shared" si="2"/>
        <v>5.9405249116533776E-2</v>
      </c>
      <c r="BT46" s="116">
        <f t="shared" si="3"/>
        <v>5.9402591854172515E-2</v>
      </c>
      <c r="BU46" s="116">
        <f t="shared" si="4"/>
        <v>5.9401684060720994E-2</v>
      </c>
      <c r="BV46" s="116">
        <f t="shared" si="5"/>
        <v>5.9400792010560144E-2</v>
      </c>
      <c r="BW46" s="116">
        <f t="shared" si="6"/>
        <v>5.9405320029082054E-2</v>
      </c>
      <c r="BX46" s="116">
        <f t="shared" si="7"/>
        <v>5.9401048100804932E-2</v>
      </c>
      <c r="BY46" s="116">
        <f t="shared" si="8"/>
        <v>5.9400223280165143E-2</v>
      </c>
      <c r="BZ46" s="116">
        <f t="shared" si="9"/>
        <v>5.9408579354791824E-2</v>
      </c>
      <c r="CA46" s="116">
        <f t="shared" si="10"/>
        <v>5.9404165568151868E-2</v>
      </c>
      <c r="CB46" s="116">
        <f t="shared" si="11"/>
        <v>5.9407903868652134E-2</v>
      </c>
      <c r="CC46" s="116">
        <f t="shared" si="12"/>
        <v>5.9405044268617146E-2</v>
      </c>
      <c r="CD46" s="116">
        <f t="shared" si="12"/>
        <v>5.9406444175065909E-2</v>
      </c>
    </row>
    <row r="47" spans="1:82" ht="15.75" x14ac:dyDescent="0.25">
      <c r="A47" s="15"/>
      <c r="B47" s="34">
        <v>22</v>
      </c>
      <c r="C47" s="69"/>
      <c r="D47" s="35"/>
      <c r="E47" s="202">
        <v>3847.1</v>
      </c>
      <c r="F47" s="161">
        <v>3847.1</v>
      </c>
      <c r="G47" s="69">
        <v>3014.35</v>
      </c>
      <c r="H47" s="69">
        <v>3628.1</v>
      </c>
      <c r="I47" s="69">
        <v>4054.3</v>
      </c>
      <c r="J47" s="69">
        <v>4316.95</v>
      </c>
      <c r="K47" s="69">
        <v>4155</v>
      </c>
      <c r="L47" s="69">
        <v>4210.6000000000004</v>
      </c>
      <c r="M47" s="69">
        <v>4457.6499999999996</v>
      </c>
      <c r="N47" s="69">
        <v>5107.8</v>
      </c>
      <c r="O47" s="69">
        <v>5450.2</v>
      </c>
      <c r="P47" s="69">
        <v>5966.7</v>
      </c>
      <c r="Q47" s="69">
        <v>6398.3</v>
      </c>
      <c r="R47" s="15"/>
      <c r="S47" s="34">
        <v>22</v>
      </c>
      <c r="T47" s="35"/>
      <c r="U47" s="35"/>
      <c r="V47" s="202">
        <v>3616.05</v>
      </c>
      <c r="W47" s="161">
        <v>3631.35</v>
      </c>
      <c r="X47" s="69">
        <v>2845.3</v>
      </c>
      <c r="Y47" s="69">
        <v>3424.65</v>
      </c>
      <c r="Z47" s="69">
        <v>3826.95</v>
      </c>
      <c r="AA47" s="69">
        <v>4074.9</v>
      </c>
      <c r="AB47" s="69">
        <v>3922</v>
      </c>
      <c r="AC47" s="69">
        <v>3974.5</v>
      </c>
      <c r="AD47" s="69">
        <v>4207.7</v>
      </c>
      <c r="AE47" s="69">
        <v>4821.3999999999996</v>
      </c>
      <c r="AF47" s="69">
        <v>5144.6000000000004</v>
      </c>
      <c r="AG47" s="69">
        <v>5632.15</v>
      </c>
      <c r="AH47" s="69">
        <v>6039.55</v>
      </c>
      <c r="AI47" s="34">
        <v>22</v>
      </c>
      <c r="AJ47" s="35"/>
      <c r="AK47" s="35"/>
      <c r="AL47" s="37"/>
      <c r="AM47" s="69">
        <v>1902.95</v>
      </c>
      <c r="AN47" s="69">
        <v>2290.4499999999998</v>
      </c>
      <c r="AO47" s="69">
        <v>2559.5</v>
      </c>
      <c r="AP47" s="69">
        <v>2725.4</v>
      </c>
      <c r="AQ47" s="69">
        <v>2610.75</v>
      </c>
      <c r="AR47" s="69">
        <v>2615.9</v>
      </c>
      <c r="AS47" s="69">
        <v>2800.9</v>
      </c>
      <c r="AT47" s="69">
        <v>3209.4</v>
      </c>
      <c r="AU47" s="69">
        <v>3424.55</v>
      </c>
      <c r="AV47" s="69">
        <v>3749.15</v>
      </c>
      <c r="AW47" s="15"/>
      <c r="AX47" s="109">
        <v>22</v>
      </c>
      <c r="AY47" s="110"/>
      <c r="AZ47" s="110"/>
      <c r="BA47" s="95">
        <v>1829.75</v>
      </c>
      <c r="BB47" s="95">
        <v>2202.35</v>
      </c>
      <c r="BC47" s="95">
        <v>2461.0500000000002</v>
      </c>
      <c r="BD47" s="95">
        <v>2620.5500000000002</v>
      </c>
      <c r="BE47" s="95">
        <v>2510.3000000000002</v>
      </c>
      <c r="BF47" s="95">
        <v>2515.25</v>
      </c>
      <c r="BG47" s="17">
        <v>2693.15</v>
      </c>
      <c r="BH47" s="109">
        <v>3085.95</v>
      </c>
      <c r="BI47" s="110">
        <v>3292.8</v>
      </c>
      <c r="BJ47" s="110">
        <v>3604.95</v>
      </c>
      <c r="BK47" s="95">
        <v>1703.1</v>
      </c>
      <c r="BL47" s="95">
        <v>2049.9499999999998</v>
      </c>
      <c r="BM47" s="95">
        <v>2290.75</v>
      </c>
      <c r="BN47" s="95">
        <v>2336.6</v>
      </c>
      <c r="BO47" s="95">
        <v>2336.65</v>
      </c>
      <c r="BP47" s="95">
        <v>3059.05</v>
      </c>
      <c r="BR47" s="116">
        <f t="shared" si="1"/>
        <v>6.3895687283085145E-2</v>
      </c>
      <c r="BS47" s="116">
        <f t="shared" si="2"/>
        <v>5.941316590248813E-2</v>
      </c>
      <c r="BT47" s="116">
        <f t="shared" si="3"/>
        <v>5.9413770076969019E-2</v>
      </c>
      <c r="BU47" s="116">
        <f t="shared" si="4"/>
        <v>5.9407530696567568E-2</v>
      </c>
      <c r="BV47" s="116">
        <f t="shared" si="5"/>
        <v>5.9407622257934056E-2</v>
      </c>
      <c r="BW47" s="116">
        <f t="shared" si="6"/>
        <v>5.9400230680507482E-2</v>
      </c>
      <c r="BX47" s="116">
        <f t="shared" si="7"/>
        <v>5.9408465068842453E-2</v>
      </c>
      <c r="BY47" s="116">
        <f t="shared" si="8"/>
        <v>5.9403698578437636E-2</v>
      </c>
      <c r="BZ47" s="116">
        <f t="shared" si="9"/>
        <v>5.9402999263255429E-2</v>
      </c>
      <c r="CA47" s="116">
        <f t="shared" si="10"/>
        <v>5.9401833492346734E-2</v>
      </c>
      <c r="CB47" s="116">
        <f t="shared" si="11"/>
        <v>5.9402091513431454E-2</v>
      </c>
      <c r="CC47" s="116">
        <f t="shared" si="12"/>
        <v>5.9400051490105854E-2</v>
      </c>
      <c r="CD47" s="116">
        <f t="shared" si="12"/>
        <v>5.9400120869932405E-2</v>
      </c>
    </row>
    <row r="48" spans="1:82" ht="15.75" x14ac:dyDescent="0.25">
      <c r="A48" s="15"/>
      <c r="B48" s="34">
        <v>23</v>
      </c>
      <c r="C48" s="69"/>
      <c r="D48" s="35"/>
      <c r="E48" s="202">
        <v>3902.05</v>
      </c>
      <c r="F48" s="161">
        <v>3902.05</v>
      </c>
      <c r="G48" s="69">
        <v>3053</v>
      </c>
      <c r="H48" s="69">
        <v>3683.15</v>
      </c>
      <c r="I48" s="69">
        <v>4138</v>
      </c>
      <c r="J48" s="69">
        <v>4406.3</v>
      </c>
      <c r="K48" s="69">
        <v>4236.55</v>
      </c>
      <c r="L48" s="69">
        <v>4293.2</v>
      </c>
      <c r="M48" s="69">
        <v>4542.95</v>
      </c>
      <c r="N48" s="69">
        <v>5199.2</v>
      </c>
      <c r="O48" s="69">
        <v>5557.95</v>
      </c>
      <c r="P48" s="69">
        <v>6089.4</v>
      </c>
      <c r="Q48" s="69">
        <v>6550.2</v>
      </c>
      <c r="R48" s="15"/>
      <c r="S48" s="34">
        <v>23</v>
      </c>
      <c r="T48" s="35"/>
      <c r="U48" s="35"/>
      <c r="V48" s="202">
        <v>3668.7</v>
      </c>
      <c r="W48" s="161">
        <v>3683.25</v>
      </c>
      <c r="X48" s="69">
        <v>2881.8</v>
      </c>
      <c r="Y48" s="69">
        <v>3476.6</v>
      </c>
      <c r="Z48" s="69">
        <v>3905.95</v>
      </c>
      <c r="AA48" s="69">
        <v>4159.2</v>
      </c>
      <c r="AB48" s="69">
        <v>3999</v>
      </c>
      <c r="AC48" s="69">
        <v>4052.45</v>
      </c>
      <c r="AD48" s="69">
        <v>4288.2</v>
      </c>
      <c r="AE48" s="69">
        <v>4907.6499999999996</v>
      </c>
      <c r="AF48" s="69">
        <v>5246.3</v>
      </c>
      <c r="AG48" s="69">
        <v>5747.95</v>
      </c>
      <c r="AH48" s="69">
        <v>6182.9</v>
      </c>
      <c r="AI48" s="34">
        <v>23</v>
      </c>
      <c r="AJ48" s="35"/>
      <c r="AK48" s="35"/>
      <c r="AL48" s="37"/>
      <c r="AM48" s="69">
        <v>1927.35</v>
      </c>
      <c r="AN48" s="69">
        <v>2325.1999999999998</v>
      </c>
      <c r="AO48" s="69">
        <v>2612.35</v>
      </c>
      <c r="AP48" s="69">
        <v>2781.75</v>
      </c>
      <c r="AQ48" s="69">
        <v>2662</v>
      </c>
      <c r="AR48" s="69">
        <v>2667.2</v>
      </c>
      <c r="AS48" s="69">
        <v>2854.45</v>
      </c>
      <c r="AT48" s="69">
        <v>3266.85</v>
      </c>
      <c r="AU48" s="69">
        <v>3492.25</v>
      </c>
      <c r="AV48" s="69">
        <v>3826.2</v>
      </c>
      <c r="AW48" s="15"/>
      <c r="AX48" s="109">
        <v>23</v>
      </c>
      <c r="AY48" s="110"/>
      <c r="AZ48" s="110"/>
      <c r="BA48" s="95">
        <v>1853.2</v>
      </c>
      <c r="BB48" s="95">
        <v>2235.75</v>
      </c>
      <c r="BC48" s="95">
        <v>2511.85</v>
      </c>
      <c r="BD48" s="95">
        <v>2674.75</v>
      </c>
      <c r="BE48" s="95">
        <v>2559.6</v>
      </c>
      <c r="BF48" s="95">
        <v>2564.6</v>
      </c>
      <c r="BG48" s="17">
        <v>2744.65</v>
      </c>
      <c r="BH48" s="109">
        <v>3141.2</v>
      </c>
      <c r="BI48" s="110">
        <v>3357.9</v>
      </c>
      <c r="BJ48" s="110">
        <v>3679</v>
      </c>
      <c r="BK48" s="95">
        <v>1724.95</v>
      </c>
      <c r="BL48" s="95">
        <v>2071.0500000000002</v>
      </c>
      <c r="BM48" s="95">
        <v>2337</v>
      </c>
      <c r="BN48" s="95">
        <v>2372.4499999999998</v>
      </c>
      <c r="BO48" s="95">
        <v>2372.5</v>
      </c>
      <c r="BP48" s="95">
        <v>3119.5</v>
      </c>
      <c r="BR48" s="116">
        <f t="shared" ref="BR48:BR69" si="13">E48/V48-1</f>
        <v>6.3605636874097149E-2</v>
      </c>
      <c r="BS48" s="116">
        <f t="shared" ref="BS48:BS69" si="14">F48/W48-1</f>
        <v>5.9404058915360158E-2</v>
      </c>
      <c r="BT48" s="116">
        <f t="shared" ref="BT48:BT69" si="15">G48/X48-1</f>
        <v>5.9407314872649053E-2</v>
      </c>
      <c r="BU48" s="116">
        <f t="shared" ref="BU48:BU69" si="16">H48/Y48-1</f>
        <v>5.9411493988379416E-2</v>
      </c>
      <c r="BV48" s="116">
        <f t="shared" ref="BV48:BV69" si="17">I48/Z48-1</f>
        <v>5.9409362639050833E-2</v>
      </c>
      <c r="BW48" s="116">
        <f t="shared" ref="BW48:BW69" si="18">J48/AA48-1</f>
        <v>5.9410463550682913E-2</v>
      </c>
      <c r="BX48" s="116">
        <f t="shared" ref="BX48:BX69" si="19">K48/AB48-1</f>
        <v>5.9402350587646868E-2</v>
      </c>
      <c r="BY48" s="116">
        <f t="shared" ref="BY48:BY69" si="20">L48/AC48-1</f>
        <v>5.9408505965526937E-2</v>
      </c>
      <c r="BZ48" s="116">
        <f t="shared" ref="BZ48:BZ69" si="21">M48/AD48-1</f>
        <v>5.9407210484585526E-2</v>
      </c>
      <c r="CA48" s="116">
        <f t="shared" ref="CA48:CA69" si="22">N48/AE48-1</f>
        <v>5.9407251943394579E-2</v>
      </c>
      <c r="CB48" s="116">
        <f t="shared" ref="CB48:CB69" si="23">O48/AF48-1</f>
        <v>5.9403770276194479E-2</v>
      </c>
      <c r="CC48" s="116">
        <f t="shared" ref="CC48:CD69" si="24">P48/AG48-1</f>
        <v>5.9403787437260158E-2</v>
      </c>
      <c r="CD48" s="116">
        <f t="shared" si="24"/>
        <v>5.9405780459008017E-2</v>
      </c>
    </row>
    <row r="49" spans="1:82" ht="15.75" x14ac:dyDescent="0.25">
      <c r="A49" s="15"/>
      <c r="B49" s="34">
        <v>24</v>
      </c>
      <c r="C49" s="69"/>
      <c r="D49" s="35"/>
      <c r="E49" s="202">
        <v>3954.9</v>
      </c>
      <c r="F49" s="161">
        <v>3954.9</v>
      </c>
      <c r="G49" s="69">
        <v>3091.9</v>
      </c>
      <c r="H49" s="69">
        <v>3736.1</v>
      </c>
      <c r="I49" s="69">
        <v>4221.5</v>
      </c>
      <c r="J49" s="69">
        <v>4497.8500000000004</v>
      </c>
      <c r="K49" s="69">
        <v>4318.3500000000004</v>
      </c>
      <c r="L49" s="69">
        <v>4376.05</v>
      </c>
      <c r="M49" s="69">
        <v>4630.1499999999996</v>
      </c>
      <c r="N49" s="69">
        <v>5292.8</v>
      </c>
      <c r="O49" s="69">
        <v>5661.45</v>
      </c>
      <c r="P49" s="69">
        <v>6212.25</v>
      </c>
      <c r="Q49" s="69">
        <v>6697.65</v>
      </c>
      <c r="R49" s="15"/>
      <c r="S49" s="34">
        <v>24</v>
      </c>
      <c r="T49" s="35"/>
      <c r="U49" s="35"/>
      <c r="V49" s="202">
        <v>3719.5</v>
      </c>
      <c r="W49" s="161">
        <v>3733.15</v>
      </c>
      <c r="X49" s="69">
        <v>2918.5</v>
      </c>
      <c r="Y49" s="69">
        <v>3526.6</v>
      </c>
      <c r="Z49" s="69">
        <v>3984.8</v>
      </c>
      <c r="AA49" s="69">
        <v>4245.6499999999996</v>
      </c>
      <c r="AB49" s="69">
        <v>4076.2</v>
      </c>
      <c r="AC49" s="69">
        <v>4130.6499999999996</v>
      </c>
      <c r="AD49" s="69">
        <v>4370.5</v>
      </c>
      <c r="AE49" s="69">
        <v>4996</v>
      </c>
      <c r="AF49" s="69">
        <v>5344</v>
      </c>
      <c r="AG49" s="69">
        <v>5863.9</v>
      </c>
      <c r="AH49" s="69">
        <v>6322.1</v>
      </c>
      <c r="AI49" s="34">
        <v>24</v>
      </c>
      <c r="AJ49" s="35"/>
      <c r="AK49" s="35"/>
      <c r="AL49" s="37"/>
      <c r="AM49" s="69">
        <v>1951.95</v>
      </c>
      <c r="AN49" s="69">
        <v>2358.65</v>
      </c>
      <c r="AO49" s="69">
        <v>2665.1</v>
      </c>
      <c r="AP49" s="69">
        <v>2839.55</v>
      </c>
      <c r="AQ49" s="69">
        <v>2713.35</v>
      </c>
      <c r="AR49" s="69">
        <v>2718.65</v>
      </c>
      <c r="AS49" s="69">
        <v>2909.25</v>
      </c>
      <c r="AT49" s="69">
        <v>3325.65</v>
      </c>
      <c r="AU49" s="69">
        <v>3557.35</v>
      </c>
      <c r="AV49" s="69">
        <v>3903.4</v>
      </c>
      <c r="AW49" s="15"/>
      <c r="AX49" s="109">
        <v>24</v>
      </c>
      <c r="AY49" s="110"/>
      <c r="AZ49" s="110"/>
      <c r="BA49" s="95">
        <v>1876.85</v>
      </c>
      <c r="BB49" s="95">
        <v>2267.9</v>
      </c>
      <c r="BC49" s="95">
        <v>2562.5500000000002</v>
      </c>
      <c r="BD49" s="95">
        <v>2730.3</v>
      </c>
      <c r="BE49" s="95">
        <v>2608.9499999999998</v>
      </c>
      <c r="BF49" s="95">
        <v>2614.0500000000002</v>
      </c>
      <c r="BG49" s="17">
        <v>2797.35</v>
      </c>
      <c r="BH49" s="109">
        <v>3197.7</v>
      </c>
      <c r="BI49" s="110">
        <v>3420.5</v>
      </c>
      <c r="BJ49" s="110">
        <v>3753.25</v>
      </c>
      <c r="BK49" s="95">
        <v>1746.95</v>
      </c>
      <c r="BL49" s="95">
        <v>2110.9499999999998</v>
      </c>
      <c r="BM49" s="95">
        <v>2375.1999999999998</v>
      </c>
      <c r="BN49" s="95">
        <v>2427.4</v>
      </c>
      <c r="BO49" s="95">
        <v>2427.4499999999998</v>
      </c>
      <c r="BP49" s="95">
        <v>3177.65</v>
      </c>
      <c r="BR49" s="116">
        <f t="shared" si="13"/>
        <v>6.3288076354348632E-2</v>
      </c>
      <c r="BS49" s="116">
        <f t="shared" si="14"/>
        <v>5.9400238404564432E-2</v>
      </c>
      <c r="BT49" s="116">
        <f t="shared" si="15"/>
        <v>5.9414082576666027E-2</v>
      </c>
      <c r="BU49" s="116">
        <f t="shared" si="16"/>
        <v>5.9405659842341141E-2</v>
      </c>
      <c r="BV49" s="116">
        <f t="shared" si="17"/>
        <v>5.9400722746436374E-2</v>
      </c>
      <c r="BW49" s="116">
        <f t="shared" si="18"/>
        <v>5.9401976140284862E-2</v>
      </c>
      <c r="BX49" s="116">
        <f t="shared" si="19"/>
        <v>5.9405819145282424E-2</v>
      </c>
      <c r="BY49" s="116">
        <f t="shared" si="20"/>
        <v>5.9409536029438659E-2</v>
      </c>
      <c r="BZ49" s="116">
        <f t="shared" si="21"/>
        <v>5.9409678526484377E-2</v>
      </c>
      <c r="CA49" s="116">
        <f t="shared" si="22"/>
        <v>5.940752602081667E-2</v>
      </c>
      <c r="CB49" s="116">
        <f t="shared" si="23"/>
        <v>5.940306886227531E-2</v>
      </c>
      <c r="CC49" s="116">
        <f t="shared" si="24"/>
        <v>5.9405856170807958E-2</v>
      </c>
      <c r="CD49" s="116">
        <f t="shared" si="24"/>
        <v>5.9402730105502899E-2</v>
      </c>
    </row>
    <row r="50" spans="1:82" ht="15.75" x14ac:dyDescent="0.25">
      <c r="A50" s="15"/>
      <c r="B50" s="34">
        <v>25</v>
      </c>
      <c r="C50" s="69"/>
      <c r="D50" s="35"/>
      <c r="E50" s="202">
        <v>4009.9</v>
      </c>
      <c r="F50" s="161">
        <v>4009.9</v>
      </c>
      <c r="G50" s="69">
        <v>3130.55</v>
      </c>
      <c r="H50" s="69">
        <v>3791.25</v>
      </c>
      <c r="I50" s="69">
        <v>4305.1000000000004</v>
      </c>
      <c r="J50" s="69">
        <v>4589.3999999999996</v>
      </c>
      <c r="K50" s="69">
        <v>4409.95</v>
      </c>
      <c r="L50" s="69">
        <v>4468.8500000000004</v>
      </c>
      <c r="M50" s="69">
        <v>4719.6000000000004</v>
      </c>
      <c r="N50" s="69">
        <v>5384.15</v>
      </c>
      <c r="O50" s="69">
        <v>5767.2</v>
      </c>
      <c r="P50" s="69">
        <v>6325.9</v>
      </c>
      <c r="Q50" s="69">
        <v>6849.4</v>
      </c>
      <c r="R50" s="15"/>
      <c r="S50" s="34">
        <v>25</v>
      </c>
      <c r="T50" s="35"/>
      <c r="U50" s="35"/>
      <c r="V50" s="202">
        <v>3772.2</v>
      </c>
      <c r="W50" s="161">
        <v>3785.05</v>
      </c>
      <c r="X50" s="69">
        <v>2955</v>
      </c>
      <c r="Y50" s="69">
        <v>3578.65</v>
      </c>
      <c r="Z50" s="69">
        <v>4063.7</v>
      </c>
      <c r="AA50" s="69">
        <v>4332.05</v>
      </c>
      <c r="AB50" s="69">
        <v>4162.6499999999996</v>
      </c>
      <c r="AC50" s="69">
        <v>4218.25</v>
      </c>
      <c r="AD50" s="69">
        <v>4454.95</v>
      </c>
      <c r="AE50" s="69">
        <v>5082.25</v>
      </c>
      <c r="AF50" s="69">
        <v>5443.8</v>
      </c>
      <c r="AG50" s="69">
        <v>5971.2</v>
      </c>
      <c r="AH50" s="69">
        <v>6465.35</v>
      </c>
      <c r="AI50" s="34">
        <v>25</v>
      </c>
      <c r="AJ50" s="35"/>
      <c r="AK50" s="35"/>
      <c r="AL50" s="37"/>
      <c r="AM50" s="69">
        <v>1976.35</v>
      </c>
      <c r="AN50" s="69">
        <v>2393.4</v>
      </c>
      <c r="AO50" s="69">
        <v>2717.85</v>
      </c>
      <c r="AP50" s="69">
        <v>2897.35</v>
      </c>
      <c r="AQ50" s="69">
        <v>2770.9</v>
      </c>
      <c r="AR50" s="69">
        <v>2776.35</v>
      </c>
      <c r="AS50" s="69">
        <v>2965.5</v>
      </c>
      <c r="AT50" s="69">
        <v>3383.05</v>
      </c>
      <c r="AU50" s="69">
        <v>3623.7</v>
      </c>
      <c r="AV50" s="69">
        <v>3974.85</v>
      </c>
      <c r="AW50" s="15"/>
      <c r="AX50" s="109">
        <v>25</v>
      </c>
      <c r="AY50" s="110"/>
      <c r="AZ50" s="110"/>
      <c r="BA50" s="95">
        <v>1900.3</v>
      </c>
      <c r="BB50" s="95">
        <v>2301.3000000000002</v>
      </c>
      <c r="BC50" s="95">
        <v>2613.3000000000002</v>
      </c>
      <c r="BD50" s="95">
        <v>2785.9</v>
      </c>
      <c r="BE50" s="95">
        <v>2664.3</v>
      </c>
      <c r="BF50" s="95">
        <v>2669.55</v>
      </c>
      <c r="BG50" s="17">
        <v>2851.4</v>
      </c>
      <c r="BH50" s="109">
        <v>3252.9</v>
      </c>
      <c r="BI50" s="110">
        <v>3484.3</v>
      </c>
      <c r="BJ50" s="110">
        <v>3821.95</v>
      </c>
      <c r="BK50" s="95">
        <v>1767.75</v>
      </c>
      <c r="BL50" s="95">
        <v>2142.0500000000002</v>
      </c>
      <c r="BM50" s="95">
        <v>2432.4499999999998</v>
      </c>
      <c r="BN50" s="95">
        <v>2479.9499999999998</v>
      </c>
      <c r="BO50" s="95">
        <v>2470</v>
      </c>
      <c r="BP50" s="95">
        <v>3236.9</v>
      </c>
      <c r="BR50" s="116">
        <f t="shared" si="13"/>
        <v>6.301362600074234E-2</v>
      </c>
      <c r="BS50" s="116">
        <f t="shared" si="14"/>
        <v>5.9404763477364897E-2</v>
      </c>
      <c r="BT50" s="116">
        <f t="shared" si="15"/>
        <v>5.9407783417935844E-2</v>
      </c>
      <c r="BU50" s="116">
        <f t="shared" si="16"/>
        <v>5.9407877272155574E-2</v>
      </c>
      <c r="BV50" s="116">
        <f t="shared" si="17"/>
        <v>5.9403991436375758E-2</v>
      </c>
      <c r="BW50" s="116">
        <f t="shared" si="18"/>
        <v>5.9406054870096092E-2</v>
      </c>
      <c r="BX50" s="116">
        <f t="shared" si="19"/>
        <v>5.9409270536797454E-2</v>
      </c>
      <c r="BY50" s="116">
        <f t="shared" si="20"/>
        <v>5.9408522491554594E-2</v>
      </c>
      <c r="BZ50" s="116">
        <f t="shared" si="21"/>
        <v>5.9405829470589033E-2</v>
      </c>
      <c r="CA50" s="116">
        <f t="shared" si="22"/>
        <v>5.9402823552560324E-2</v>
      </c>
      <c r="CB50" s="116">
        <f t="shared" si="23"/>
        <v>5.9407031852749759E-2</v>
      </c>
      <c r="CC50" s="116">
        <f t="shared" si="24"/>
        <v>5.9401795284030001E-2</v>
      </c>
      <c r="CD50" s="116">
        <f t="shared" si="24"/>
        <v>5.9401269846179883E-2</v>
      </c>
    </row>
    <row r="51" spans="1:82" ht="15.75" x14ac:dyDescent="0.25">
      <c r="A51" s="15"/>
      <c r="B51" s="34">
        <v>26</v>
      </c>
      <c r="C51" s="69"/>
      <c r="D51" s="35"/>
      <c r="E51" s="202">
        <v>4066.85</v>
      </c>
      <c r="F51" s="161">
        <v>4066.85</v>
      </c>
      <c r="G51" s="69">
        <v>3171.4</v>
      </c>
      <c r="H51" s="69">
        <v>3848.3</v>
      </c>
      <c r="I51" s="69">
        <v>4384.6000000000004</v>
      </c>
      <c r="J51" s="69">
        <v>4680.8999999999996</v>
      </c>
      <c r="K51" s="69">
        <v>4499.7</v>
      </c>
      <c r="L51" s="69">
        <v>4559.8999999999996</v>
      </c>
      <c r="M51" s="69">
        <v>4802.25</v>
      </c>
      <c r="N51" s="69">
        <v>5475.65</v>
      </c>
      <c r="O51" s="69">
        <v>5872.6</v>
      </c>
      <c r="P51" s="69">
        <v>6448.55</v>
      </c>
      <c r="Q51" s="69">
        <v>7001</v>
      </c>
      <c r="R51" s="15"/>
      <c r="S51" s="34">
        <v>26</v>
      </c>
      <c r="T51" s="35"/>
      <c r="U51" s="35"/>
      <c r="V51" s="202">
        <v>3826.8</v>
      </c>
      <c r="W51" s="161">
        <v>3838.8</v>
      </c>
      <c r="X51" s="69">
        <v>2993.55</v>
      </c>
      <c r="Y51" s="69">
        <v>3632.5</v>
      </c>
      <c r="Z51" s="69">
        <v>4138.75</v>
      </c>
      <c r="AA51" s="69">
        <v>4418.3999999999996</v>
      </c>
      <c r="AB51" s="69">
        <v>4247.3999999999996</v>
      </c>
      <c r="AC51" s="69">
        <v>4304.2</v>
      </c>
      <c r="AD51" s="69">
        <v>4532.95</v>
      </c>
      <c r="AE51" s="69">
        <v>5168.6000000000004</v>
      </c>
      <c r="AF51" s="69">
        <v>5543.3</v>
      </c>
      <c r="AG51" s="69">
        <v>6086.95</v>
      </c>
      <c r="AH51" s="69">
        <v>6608.45</v>
      </c>
      <c r="AI51" s="34">
        <v>26</v>
      </c>
      <c r="AJ51" s="35"/>
      <c r="AK51" s="35"/>
      <c r="AL51" s="37"/>
      <c r="AM51" s="69">
        <v>2002.1</v>
      </c>
      <c r="AN51" s="69">
        <v>2429.4499999999998</v>
      </c>
      <c r="AO51" s="69">
        <v>2768.1</v>
      </c>
      <c r="AP51" s="69">
        <v>2955.15</v>
      </c>
      <c r="AQ51" s="69">
        <v>2827.35</v>
      </c>
      <c r="AR51" s="69">
        <v>2832.9</v>
      </c>
      <c r="AS51" s="69">
        <v>3017.45</v>
      </c>
      <c r="AT51" s="69">
        <v>3440.55</v>
      </c>
      <c r="AU51" s="69">
        <v>3690</v>
      </c>
      <c r="AV51" s="69">
        <v>4051.85</v>
      </c>
      <c r="AW51" s="15"/>
      <c r="AX51" s="109">
        <v>26</v>
      </c>
      <c r="AY51" s="110"/>
      <c r="AZ51" s="110"/>
      <c r="BA51" s="95">
        <v>1925.05</v>
      </c>
      <c r="BB51" s="95">
        <v>2336</v>
      </c>
      <c r="BC51" s="95">
        <v>2661.6</v>
      </c>
      <c r="BD51" s="95">
        <v>2841.45</v>
      </c>
      <c r="BE51" s="95">
        <v>2718.6</v>
      </c>
      <c r="BF51" s="95">
        <v>2723.9</v>
      </c>
      <c r="BG51" s="17">
        <v>2901.35</v>
      </c>
      <c r="BH51" s="109">
        <v>3308.2</v>
      </c>
      <c r="BI51" s="110">
        <v>3548.05</v>
      </c>
      <c r="BJ51" s="110">
        <v>3896</v>
      </c>
      <c r="BK51" s="95">
        <v>1791.7</v>
      </c>
      <c r="BL51" s="95">
        <v>2174.3000000000002</v>
      </c>
      <c r="BM51" s="95">
        <v>2477.4</v>
      </c>
      <c r="BN51" s="95">
        <v>2530.4499999999998</v>
      </c>
      <c r="BO51" s="95">
        <v>2530.5</v>
      </c>
      <c r="BP51" s="95">
        <v>3296.15</v>
      </c>
      <c r="BR51" s="116">
        <f t="shared" si="13"/>
        <v>6.2728650569666478E-2</v>
      </c>
      <c r="BS51" s="116">
        <f t="shared" si="14"/>
        <v>5.9406585391267974E-2</v>
      </c>
      <c r="BT51" s="116">
        <f t="shared" si="15"/>
        <v>5.9411067127657757E-2</v>
      </c>
      <c r="BU51" s="116">
        <f t="shared" si="16"/>
        <v>5.9408121128699198E-2</v>
      </c>
      <c r="BV51" s="116">
        <f t="shared" si="17"/>
        <v>5.9401993355481908E-2</v>
      </c>
      <c r="BW51" s="116">
        <f t="shared" si="18"/>
        <v>5.9410646387832777E-2</v>
      </c>
      <c r="BX51" s="116">
        <f t="shared" si="19"/>
        <v>5.9401045345387704E-2</v>
      </c>
      <c r="BY51" s="116">
        <f t="shared" si="20"/>
        <v>5.940709074857109E-2</v>
      </c>
      <c r="BZ51" s="116">
        <f t="shared" si="21"/>
        <v>5.9409435356666318E-2</v>
      </c>
      <c r="CA51" s="116">
        <f t="shared" si="22"/>
        <v>5.9406802615795229E-2</v>
      </c>
      <c r="CB51" s="116">
        <f t="shared" si="23"/>
        <v>5.9405047534861977E-2</v>
      </c>
      <c r="CC51" s="116">
        <f t="shared" si="24"/>
        <v>5.9405777934762094E-2</v>
      </c>
      <c r="CD51" s="116">
        <f t="shared" si="24"/>
        <v>5.9401221163813078E-2</v>
      </c>
    </row>
    <row r="52" spans="1:82" ht="15.75" x14ac:dyDescent="0.25">
      <c r="A52" s="15"/>
      <c r="B52" s="34">
        <v>27</v>
      </c>
      <c r="C52" s="69"/>
      <c r="D52" s="35"/>
      <c r="E52" s="202">
        <v>4119.95</v>
      </c>
      <c r="F52" s="161">
        <v>4119.95</v>
      </c>
      <c r="G52" s="69">
        <v>3210.05</v>
      </c>
      <c r="H52" s="69">
        <v>3901.4</v>
      </c>
      <c r="I52" s="69">
        <v>4468.1000000000004</v>
      </c>
      <c r="J52" s="69">
        <v>4772.3</v>
      </c>
      <c r="K52" s="69">
        <v>4589.5</v>
      </c>
      <c r="L52" s="69">
        <v>4650.7</v>
      </c>
      <c r="M52" s="69">
        <v>4877.3500000000004</v>
      </c>
      <c r="N52" s="69">
        <v>5554.95</v>
      </c>
      <c r="O52" s="69">
        <v>5978.05</v>
      </c>
      <c r="P52" s="69">
        <v>6556.85</v>
      </c>
      <c r="Q52" s="69">
        <v>7150.85</v>
      </c>
      <c r="R52" s="15"/>
      <c r="S52" s="34">
        <v>27</v>
      </c>
      <c r="T52" s="35"/>
      <c r="U52" s="35"/>
      <c r="V52" s="202">
        <v>3877.65</v>
      </c>
      <c r="W52" s="161">
        <v>3888.9</v>
      </c>
      <c r="X52" s="69">
        <v>3030.05</v>
      </c>
      <c r="Y52" s="69">
        <v>3682.65</v>
      </c>
      <c r="Z52" s="69">
        <v>4217.55</v>
      </c>
      <c r="AA52" s="69">
        <v>4504.7</v>
      </c>
      <c r="AB52" s="69">
        <v>4332.1499999999996</v>
      </c>
      <c r="AC52" s="69">
        <v>4389.8999999999996</v>
      </c>
      <c r="AD52" s="69">
        <v>4603.8500000000004</v>
      </c>
      <c r="AE52" s="69">
        <v>5243.45</v>
      </c>
      <c r="AF52" s="69">
        <v>5642.85</v>
      </c>
      <c r="AG52" s="69">
        <v>6189.2</v>
      </c>
      <c r="AH52" s="69">
        <v>6749.9</v>
      </c>
      <c r="AI52" s="34">
        <v>27</v>
      </c>
      <c r="AJ52" s="35"/>
      <c r="AK52" s="35"/>
      <c r="AL52" s="37"/>
      <c r="AM52" s="69">
        <v>2026.5</v>
      </c>
      <c r="AN52" s="69">
        <v>2463</v>
      </c>
      <c r="AO52" s="69">
        <v>2820.8</v>
      </c>
      <c r="AP52" s="69">
        <v>3012.8</v>
      </c>
      <c r="AQ52" s="69">
        <v>2883.7</v>
      </c>
      <c r="AR52" s="69">
        <v>2889.3</v>
      </c>
      <c r="AS52" s="69">
        <v>3064.6</v>
      </c>
      <c r="AT52" s="69">
        <v>3490.4</v>
      </c>
      <c r="AU52" s="69">
        <v>3756.3</v>
      </c>
      <c r="AV52" s="69">
        <v>4120</v>
      </c>
      <c r="AW52" s="15"/>
      <c r="AX52" s="109">
        <v>27</v>
      </c>
      <c r="AY52" s="110"/>
      <c r="AZ52" s="110"/>
      <c r="BA52" s="95">
        <v>1948.55</v>
      </c>
      <c r="BB52" s="95">
        <v>2368.25</v>
      </c>
      <c r="BC52" s="95">
        <v>2712.3</v>
      </c>
      <c r="BD52" s="95">
        <v>2896.9</v>
      </c>
      <c r="BE52" s="95">
        <v>2772.75</v>
      </c>
      <c r="BF52" s="95">
        <v>2778.15</v>
      </c>
      <c r="BG52" s="17">
        <v>2946.7</v>
      </c>
      <c r="BH52" s="109">
        <v>3356.15</v>
      </c>
      <c r="BI52" s="110">
        <v>3611.8</v>
      </c>
      <c r="BJ52" s="110">
        <v>3961.5</v>
      </c>
      <c r="BK52" s="95">
        <v>1713.7</v>
      </c>
      <c r="BL52" s="95">
        <v>2204.35</v>
      </c>
      <c r="BM52" s="95">
        <v>2524.6</v>
      </c>
      <c r="BN52" s="95">
        <v>2570.75</v>
      </c>
      <c r="BO52" s="95">
        <v>2570.9</v>
      </c>
      <c r="BP52" s="95">
        <v>3355.4</v>
      </c>
      <c r="BR52" s="116">
        <f t="shared" si="13"/>
        <v>6.2486299691823621E-2</v>
      </c>
      <c r="BS52" s="116">
        <f t="shared" si="14"/>
        <v>5.941268739232175E-2</v>
      </c>
      <c r="BT52" s="116">
        <f t="shared" si="15"/>
        <v>5.9404960314186184E-2</v>
      </c>
      <c r="BU52" s="116">
        <f t="shared" si="16"/>
        <v>5.9400160210717923E-2</v>
      </c>
      <c r="BV52" s="116">
        <f t="shared" si="17"/>
        <v>5.9406527486336902E-2</v>
      </c>
      <c r="BW52" s="116">
        <f t="shared" si="18"/>
        <v>5.9404621839412197E-2</v>
      </c>
      <c r="BX52" s="116">
        <f t="shared" si="19"/>
        <v>5.9404683586671725E-2</v>
      </c>
      <c r="BY52" s="116">
        <f t="shared" si="20"/>
        <v>5.9409098157133355E-2</v>
      </c>
      <c r="BZ52" s="116">
        <f t="shared" si="21"/>
        <v>5.9406800829740369E-2</v>
      </c>
      <c r="CA52" s="116">
        <f t="shared" si="22"/>
        <v>5.940745120102231E-2</v>
      </c>
      <c r="CB52" s="116">
        <f t="shared" si="23"/>
        <v>5.9402606838742766E-2</v>
      </c>
      <c r="CC52" s="116">
        <f t="shared" si="24"/>
        <v>5.9401861306792592E-2</v>
      </c>
      <c r="CD52" s="116">
        <f t="shared" si="24"/>
        <v>5.9400880013037449E-2</v>
      </c>
    </row>
    <row r="53" spans="1:82" ht="15.75" x14ac:dyDescent="0.25">
      <c r="A53" s="15"/>
      <c r="B53" s="34">
        <v>27</v>
      </c>
      <c r="C53" s="69"/>
      <c r="D53" s="35"/>
      <c r="E53" s="202">
        <v>4174.8500000000004</v>
      </c>
      <c r="F53" s="161">
        <v>4174.8500000000004</v>
      </c>
      <c r="G53" s="69">
        <v>3250.75</v>
      </c>
      <c r="H53" s="69">
        <v>3956.45</v>
      </c>
      <c r="I53" s="69">
        <v>4552</v>
      </c>
      <c r="J53" s="69">
        <v>4863.8500000000004</v>
      </c>
      <c r="K53" s="69">
        <v>4679.1499999999996</v>
      </c>
      <c r="L53" s="69">
        <v>4741.6499999999996</v>
      </c>
      <c r="M53" s="69">
        <v>4968.6499999999996</v>
      </c>
      <c r="N53" s="69">
        <v>5646.45</v>
      </c>
      <c r="O53" s="69">
        <v>6081.85</v>
      </c>
      <c r="P53" s="69">
        <v>6681.55</v>
      </c>
      <c r="Q53" s="69">
        <v>7300.4</v>
      </c>
      <c r="R53" s="15"/>
      <c r="S53" s="34">
        <v>27</v>
      </c>
      <c r="T53" s="35"/>
      <c r="U53" s="35"/>
      <c r="V53" s="202">
        <v>3930.35</v>
      </c>
      <c r="W53" s="161">
        <v>3940.75</v>
      </c>
      <c r="X53" s="69">
        <v>3068.45</v>
      </c>
      <c r="Y53" s="69">
        <v>3734.6</v>
      </c>
      <c r="Z53" s="69">
        <v>4296.75</v>
      </c>
      <c r="AA53" s="69">
        <v>4591.1000000000004</v>
      </c>
      <c r="AB53" s="69">
        <v>4416.75</v>
      </c>
      <c r="AC53" s="69">
        <v>4475.75</v>
      </c>
      <c r="AD53" s="69">
        <v>4690.05</v>
      </c>
      <c r="AE53" s="69">
        <v>5329.85</v>
      </c>
      <c r="AF53" s="69">
        <v>5740.8</v>
      </c>
      <c r="AG53" s="69">
        <v>6306.9</v>
      </c>
      <c r="AH53" s="69">
        <v>6891.05</v>
      </c>
      <c r="AI53" s="34">
        <v>27</v>
      </c>
      <c r="AJ53" s="35"/>
      <c r="AK53" s="35"/>
      <c r="AL53" s="37"/>
      <c r="AM53" s="69">
        <v>2052.1999999999998</v>
      </c>
      <c r="AN53" s="69">
        <v>2497.75</v>
      </c>
      <c r="AO53" s="69">
        <v>2873.7</v>
      </c>
      <c r="AP53" s="69">
        <v>3070.6</v>
      </c>
      <c r="AQ53" s="69">
        <v>2940.05</v>
      </c>
      <c r="AR53" s="69">
        <v>2945.8</v>
      </c>
      <c r="AS53" s="69">
        <v>3122</v>
      </c>
      <c r="AT53" s="69">
        <v>3547.85</v>
      </c>
      <c r="AU53" s="69">
        <v>3821.45</v>
      </c>
      <c r="AV53" s="69">
        <v>4198.3500000000004</v>
      </c>
      <c r="AW53" s="15"/>
      <c r="AX53" s="109">
        <v>27</v>
      </c>
      <c r="AY53" s="110"/>
      <c r="AZ53" s="110"/>
      <c r="BA53" s="95">
        <v>1973.25</v>
      </c>
      <c r="BB53" s="95">
        <v>2401.65</v>
      </c>
      <c r="BC53" s="95">
        <v>2763.15</v>
      </c>
      <c r="BD53" s="95">
        <v>2952.5</v>
      </c>
      <c r="BE53" s="95">
        <v>2826.95</v>
      </c>
      <c r="BF53" s="95">
        <v>2832.5</v>
      </c>
      <c r="BG53" s="17">
        <v>3001.9</v>
      </c>
      <c r="BH53" s="109">
        <v>3411.35</v>
      </c>
      <c r="BI53" s="110">
        <v>3674.45</v>
      </c>
      <c r="BJ53" s="110">
        <v>4036.85</v>
      </c>
      <c r="BK53" s="95">
        <v>1736.7</v>
      </c>
      <c r="BL53" s="95">
        <v>2235.4499999999998</v>
      </c>
      <c r="BM53" s="95">
        <v>2571.9</v>
      </c>
      <c r="BN53" s="95">
        <v>2631.35</v>
      </c>
      <c r="BO53" s="95">
        <v>2631.4</v>
      </c>
      <c r="BP53" s="95">
        <v>3413.55</v>
      </c>
      <c r="BR53" s="116">
        <f t="shared" si="13"/>
        <v>6.2208200287506399E-2</v>
      </c>
      <c r="BS53" s="116">
        <f t="shared" si="14"/>
        <v>5.9404935608704079E-2</v>
      </c>
      <c r="BT53" s="116">
        <f t="shared" si="15"/>
        <v>5.9411103325783365E-2</v>
      </c>
      <c r="BU53" s="116">
        <f t="shared" si="16"/>
        <v>5.9403952230493218E-2</v>
      </c>
      <c r="BV53" s="116">
        <f t="shared" si="17"/>
        <v>5.9405364519695025E-2</v>
      </c>
      <c r="BW53" s="116">
        <f t="shared" si="18"/>
        <v>5.9408420639933679E-2</v>
      </c>
      <c r="BX53" s="116">
        <f t="shared" si="19"/>
        <v>5.941019980755069E-2</v>
      </c>
      <c r="BY53" s="116">
        <f t="shared" si="20"/>
        <v>5.9409037591465097E-2</v>
      </c>
      <c r="BZ53" s="116">
        <f t="shared" si="21"/>
        <v>5.9402351787294361E-2</v>
      </c>
      <c r="CA53" s="116">
        <f t="shared" si="22"/>
        <v>5.9401296471758069E-2</v>
      </c>
      <c r="CB53" s="116">
        <f t="shared" si="23"/>
        <v>5.9408096432552959E-2</v>
      </c>
      <c r="CC53" s="116">
        <f t="shared" si="24"/>
        <v>5.9403193327942416E-2</v>
      </c>
      <c r="CD53" s="116">
        <f t="shared" si="24"/>
        <v>5.9403138854020821E-2</v>
      </c>
    </row>
    <row r="54" spans="1:82" ht="15.75" x14ac:dyDescent="0.25">
      <c r="A54" s="15"/>
      <c r="B54" s="34">
        <v>29</v>
      </c>
      <c r="C54" s="69"/>
      <c r="D54" s="35"/>
      <c r="E54" s="202">
        <v>4227.7</v>
      </c>
      <c r="F54" s="161">
        <v>4227.7</v>
      </c>
      <c r="G54" s="69">
        <v>3289.75</v>
      </c>
      <c r="H54" s="69">
        <v>4009.45</v>
      </c>
      <c r="I54" s="69">
        <v>4635.6000000000004</v>
      </c>
      <c r="J54" s="69">
        <v>4955.3999999999996</v>
      </c>
      <c r="K54" s="69">
        <v>4746.45</v>
      </c>
      <c r="L54" s="69">
        <v>4809.8999999999996</v>
      </c>
      <c r="M54" s="69">
        <v>5049.25</v>
      </c>
      <c r="N54" s="69">
        <v>5729.1</v>
      </c>
      <c r="O54" s="69">
        <v>6187.2</v>
      </c>
      <c r="P54" s="69">
        <v>6795.2</v>
      </c>
      <c r="Q54" s="69">
        <v>7462.35</v>
      </c>
      <c r="R54" s="15"/>
      <c r="S54" s="34">
        <v>29</v>
      </c>
      <c r="T54" s="35"/>
      <c r="U54" s="35"/>
      <c r="V54" s="202">
        <v>3981</v>
      </c>
      <c r="W54" s="161">
        <v>3990.65</v>
      </c>
      <c r="X54" s="69">
        <v>3105.25</v>
      </c>
      <c r="Y54" s="69">
        <v>3784.6</v>
      </c>
      <c r="Z54" s="69">
        <v>4375.6499999999996</v>
      </c>
      <c r="AA54" s="69">
        <v>4677.55</v>
      </c>
      <c r="AB54" s="69">
        <v>4480.3</v>
      </c>
      <c r="AC54" s="69">
        <v>4540.2</v>
      </c>
      <c r="AD54" s="69">
        <v>4766.1000000000004</v>
      </c>
      <c r="AE54" s="69">
        <v>5407.85</v>
      </c>
      <c r="AF54" s="69">
        <v>5840.25</v>
      </c>
      <c r="AG54" s="69">
        <v>6414.15</v>
      </c>
      <c r="AH54" s="69">
        <v>7043.9</v>
      </c>
      <c r="AI54" s="34">
        <v>29</v>
      </c>
      <c r="AJ54" s="35"/>
      <c r="AK54" s="35"/>
      <c r="AL54" s="37"/>
      <c r="AM54" s="69">
        <v>2076.8000000000002</v>
      </c>
      <c r="AN54" s="69">
        <v>2531.1999999999998</v>
      </c>
      <c r="AO54" s="69">
        <v>2926.5</v>
      </c>
      <c r="AP54" s="69">
        <v>3128.4</v>
      </c>
      <c r="AQ54" s="69">
        <v>2982.4</v>
      </c>
      <c r="AR54" s="69">
        <v>2988.2</v>
      </c>
      <c r="AS54" s="69">
        <v>3172.6</v>
      </c>
      <c r="AT54" s="69">
        <v>3599.85</v>
      </c>
      <c r="AU54" s="69">
        <v>3887.7</v>
      </c>
      <c r="AV54" s="69">
        <v>4269.75</v>
      </c>
      <c r="AW54" s="15"/>
      <c r="AX54" s="109">
        <v>29</v>
      </c>
      <c r="AY54" s="110"/>
      <c r="AZ54" s="110"/>
      <c r="BA54" s="95">
        <v>1996.9</v>
      </c>
      <c r="BB54" s="95">
        <v>2433.8000000000002</v>
      </c>
      <c r="BC54" s="95">
        <v>2813.9</v>
      </c>
      <c r="BD54" s="95">
        <v>3008.05</v>
      </c>
      <c r="BE54" s="95">
        <v>2867.65</v>
      </c>
      <c r="BF54" s="95">
        <v>2873.25</v>
      </c>
      <c r="BG54" s="17">
        <v>3050.55</v>
      </c>
      <c r="BH54" s="109">
        <v>3461.35</v>
      </c>
      <c r="BI54" s="110">
        <v>3738.15</v>
      </c>
      <c r="BJ54" s="110">
        <v>4105.5</v>
      </c>
      <c r="BK54" s="95">
        <v>1757.65</v>
      </c>
      <c r="BL54" s="95">
        <v>2265.4</v>
      </c>
      <c r="BM54" s="95">
        <v>2619.15</v>
      </c>
      <c r="BN54" s="95">
        <v>2669.2</v>
      </c>
      <c r="BO54" s="95">
        <v>2669.25</v>
      </c>
      <c r="BP54" s="95">
        <v>3472.7</v>
      </c>
      <c r="BR54" s="116">
        <f t="shared" si="13"/>
        <v>6.1969354433559332E-2</v>
      </c>
      <c r="BS54" s="116">
        <f t="shared" si="14"/>
        <v>5.9401350657161123E-2</v>
      </c>
      <c r="BT54" s="116">
        <f t="shared" si="15"/>
        <v>5.9415505997906681E-2</v>
      </c>
      <c r="BU54" s="116">
        <f t="shared" si="16"/>
        <v>5.941182687734492E-2</v>
      </c>
      <c r="BV54" s="116">
        <f t="shared" si="17"/>
        <v>5.9408316478694712E-2</v>
      </c>
      <c r="BW54" s="116">
        <f t="shared" si="18"/>
        <v>5.9400754668576417E-2</v>
      </c>
      <c r="BX54" s="116">
        <f t="shared" si="19"/>
        <v>5.9404504162667626E-2</v>
      </c>
      <c r="BY54" s="116">
        <f t="shared" si="20"/>
        <v>5.9402669485925763E-2</v>
      </c>
      <c r="BZ54" s="116">
        <f t="shared" si="21"/>
        <v>5.9409160529573457E-2</v>
      </c>
      <c r="CA54" s="116">
        <f t="shared" si="22"/>
        <v>5.9404384367169882E-2</v>
      </c>
      <c r="CB54" s="116">
        <f t="shared" si="23"/>
        <v>5.9406703480159306E-2</v>
      </c>
      <c r="CC54" s="116">
        <f t="shared" si="24"/>
        <v>5.9407715753451384E-2</v>
      </c>
      <c r="CD54" s="116">
        <f t="shared" si="24"/>
        <v>5.9406010874657689E-2</v>
      </c>
    </row>
    <row r="55" spans="1:82" ht="15.75" x14ac:dyDescent="0.25">
      <c r="A55" s="15"/>
      <c r="B55" s="34">
        <v>30</v>
      </c>
      <c r="C55" s="69"/>
      <c r="D55" s="35"/>
      <c r="E55" s="202">
        <v>4312.3999999999996</v>
      </c>
      <c r="F55" s="161">
        <v>4312.3999999999996</v>
      </c>
      <c r="G55" s="69">
        <v>3352</v>
      </c>
      <c r="H55" s="69">
        <v>4094.3</v>
      </c>
      <c r="I55" s="69">
        <v>4781.2</v>
      </c>
      <c r="J55" s="69">
        <v>5114.3999999999996</v>
      </c>
      <c r="K55" s="69">
        <v>4870.1499999999996</v>
      </c>
      <c r="L55" s="69">
        <v>4943.55</v>
      </c>
      <c r="M55" s="69">
        <v>5210.25</v>
      </c>
      <c r="N55" s="69">
        <v>5908.05</v>
      </c>
      <c r="O55" s="69">
        <v>6379.7</v>
      </c>
      <c r="P55" s="69">
        <v>7015.5</v>
      </c>
      <c r="Q55" s="69">
        <v>7719.4</v>
      </c>
      <c r="R55" s="15"/>
      <c r="S55" s="34">
        <v>30</v>
      </c>
      <c r="T55" s="35"/>
      <c r="U55" s="35"/>
      <c r="V55" s="202">
        <v>4062.2</v>
      </c>
      <c r="W55" s="161">
        <v>4070.6</v>
      </c>
      <c r="X55" s="69">
        <v>3164.05</v>
      </c>
      <c r="Y55" s="69">
        <v>3864.7</v>
      </c>
      <c r="Z55" s="69">
        <v>4513.1000000000004</v>
      </c>
      <c r="AA55" s="69">
        <v>4827.6000000000004</v>
      </c>
      <c r="AB55" s="69">
        <v>4597.05</v>
      </c>
      <c r="AC55" s="69">
        <v>4666.3500000000004</v>
      </c>
      <c r="AD55" s="69">
        <v>4918.1000000000004</v>
      </c>
      <c r="AE55" s="69">
        <v>5576.75</v>
      </c>
      <c r="AF55" s="69">
        <v>6021.95</v>
      </c>
      <c r="AG55" s="69">
        <v>6622.1</v>
      </c>
      <c r="AH55" s="69">
        <v>7286.55</v>
      </c>
      <c r="AI55" s="34">
        <v>30</v>
      </c>
      <c r="AJ55" s="35"/>
      <c r="AK55" s="35"/>
      <c r="AL55" s="37"/>
      <c r="AM55" s="69">
        <v>2099.9</v>
      </c>
      <c r="AN55" s="69">
        <v>2564.65</v>
      </c>
      <c r="AO55" s="69">
        <v>2979.2</v>
      </c>
      <c r="AP55" s="69">
        <v>3184.75</v>
      </c>
      <c r="AQ55" s="69">
        <v>3024.65</v>
      </c>
      <c r="AR55" s="69">
        <v>3030.6</v>
      </c>
      <c r="AS55" s="69">
        <v>3230.05</v>
      </c>
      <c r="AT55" s="69">
        <v>3658.65</v>
      </c>
      <c r="AU55" s="69">
        <v>3954.1</v>
      </c>
      <c r="AV55" s="69">
        <v>4346.95</v>
      </c>
      <c r="AW55" s="15"/>
      <c r="AX55" s="109">
        <v>30</v>
      </c>
      <c r="AY55" s="110"/>
      <c r="AZ55" s="110"/>
      <c r="BA55" s="95">
        <v>2019.1</v>
      </c>
      <c r="BB55" s="95">
        <v>2466</v>
      </c>
      <c r="BC55" s="95">
        <v>2864.6</v>
      </c>
      <c r="BD55" s="95">
        <v>3062.25</v>
      </c>
      <c r="BE55" s="95">
        <v>2908.3</v>
      </c>
      <c r="BF55" s="95">
        <v>2914</v>
      </c>
      <c r="BG55" s="17">
        <v>3105.8</v>
      </c>
      <c r="BH55" s="109">
        <v>3517.9</v>
      </c>
      <c r="BI55" s="110">
        <v>3802</v>
      </c>
      <c r="BJ55" s="110">
        <v>4179.75</v>
      </c>
      <c r="BK55" s="95">
        <v>1779.35</v>
      </c>
      <c r="BL55" s="95">
        <v>2295.35</v>
      </c>
      <c r="BM55" s="95">
        <v>2666.35</v>
      </c>
      <c r="BN55" s="95">
        <v>2707.05</v>
      </c>
      <c r="BO55" s="95">
        <v>2707.1</v>
      </c>
      <c r="BP55" s="95">
        <v>3532.1</v>
      </c>
      <c r="BR55" s="116">
        <f t="shared" si="13"/>
        <v>6.159224065777158E-2</v>
      </c>
      <c r="BS55" s="116">
        <f t="shared" si="14"/>
        <v>5.9401562423230025E-2</v>
      </c>
      <c r="BT55" s="116">
        <f t="shared" si="15"/>
        <v>5.9401716154928064E-2</v>
      </c>
      <c r="BU55" s="116">
        <f t="shared" si="16"/>
        <v>5.9409527259554507E-2</v>
      </c>
      <c r="BV55" s="116">
        <f t="shared" si="17"/>
        <v>5.9404843677294927E-2</v>
      </c>
      <c r="BW55" s="116">
        <f t="shared" si="18"/>
        <v>5.9408401690280721E-2</v>
      </c>
      <c r="BX55" s="116">
        <f t="shared" si="19"/>
        <v>5.9407663610358652E-2</v>
      </c>
      <c r="BY55" s="116">
        <f t="shared" si="20"/>
        <v>5.9404030987816991E-2</v>
      </c>
      <c r="BZ55" s="116">
        <f t="shared" si="21"/>
        <v>5.9403021492039576E-2</v>
      </c>
      <c r="CA55" s="116">
        <f t="shared" si="22"/>
        <v>5.9407360918097396E-2</v>
      </c>
      <c r="CB55" s="116">
        <f t="shared" si="23"/>
        <v>5.9407666951734939E-2</v>
      </c>
      <c r="CC55" s="116">
        <f t="shared" si="24"/>
        <v>5.9407136708898856E-2</v>
      </c>
      <c r="CD55" s="116">
        <f t="shared" si="24"/>
        <v>5.9403970328893552E-2</v>
      </c>
    </row>
    <row r="56" spans="1:82" ht="15.75" x14ac:dyDescent="0.25">
      <c r="A56" s="15"/>
      <c r="B56" s="34">
        <v>31</v>
      </c>
      <c r="C56" s="69"/>
      <c r="D56" s="35"/>
      <c r="E56" s="202">
        <v>4447.5</v>
      </c>
      <c r="F56" s="161">
        <v>4447.5</v>
      </c>
      <c r="G56" s="69">
        <v>3462.4</v>
      </c>
      <c r="H56" s="69">
        <v>4229.7</v>
      </c>
      <c r="I56" s="69">
        <v>4940.2</v>
      </c>
      <c r="J56" s="69">
        <v>5283.85</v>
      </c>
      <c r="K56" s="69">
        <v>5031.6499999999996</v>
      </c>
      <c r="L56" s="69">
        <v>5108.05</v>
      </c>
      <c r="M56" s="69">
        <v>5383.8</v>
      </c>
      <c r="N56" s="69">
        <v>6104.65</v>
      </c>
      <c r="O56" s="69">
        <v>6591.45</v>
      </c>
      <c r="P56" s="69">
        <v>7249.15</v>
      </c>
      <c r="Q56" s="69">
        <v>7976.2</v>
      </c>
      <c r="R56" s="15"/>
      <c r="S56" s="34">
        <v>31</v>
      </c>
      <c r="T56" s="35"/>
      <c r="U56" s="35"/>
      <c r="V56" s="202">
        <v>4191.75</v>
      </c>
      <c r="W56" s="161">
        <v>4198.1000000000004</v>
      </c>
      <c r="X56" s="69">
        <v>3268.25</v>
      </c>
      <c r="Y56" s="69">
        <v>3992.5</v>
      </c>
      <c r="Z56" s="69">
        <v>4663.2</v>
      </c>
      <c r="AA56" s="69">
        <v>4987.55</v>
      </c>
      <c r="AB56" s="69">
        <v>4749.5</v>
      </c>
      <c r="AC56" s="69">
        <v>4821.6000000000004</v>
      </c>
      <c r="AD56" s="69">
        <v>5081.8999999999996</v>
      </c>
      <c r="AE56" s="69">
        <v>5762.35</v>
      </c>
      <c r="AF56" s="69">
        <v>6221.85</v>
      </c>
      <c r="AG56" s="69">
        <v>6842.65</v>
      </c>
      <c r="AH56" s="69">
        <v>7528.95</v>
      </c>
      <c r="AI56" s="34">
        <v>31</v>
      </c>
      <c r="AJ56" s="35"/>
      <c r="AK56" s="35"/>
      <c r="AL56" s="37"/>
      <c r="AM56" s="69">
        <v>2124.3000000000002</v>
      </c>
      <c r="AN56" s="69">
        <v>2592.9499999999998</v>
      </c>
      <c r="AO56" s="69">
        <v>3030.65</v>
      </c>
      <c r="AP56" s="69">
        <v>3242.5</v>
      </c>
      <c r="AQ56" s="69">
        <v>3068.35</v>
      </c>
      <c r="AR56" s="69">
        <v>3083.6</v>
      </c>
      <c r="AS56" s="69">
        <v>3286.15</v>
      </c>
      <c r="AT56" s="69">
        <v>3729.1</v>
      </c>
      <c r="AU56" s="69">
        <v>4020.5</v>
      </c>
      <c r="AV56" s="69">
        <v>4424.05</v>
      </c>
      <c r="AW56" s="15"/>
      <c r="AX56" s="109">
        <v>31</v>
      </c>
      <c r="AY56" s="110"/>
      <c r="AZ56" s="110"/>
      <c r="BA56" s="95">
        <v>2042.55</v>
      </c>
      <c r="BB56" s="95">
        <v>2493.1999999999998</v>
      </c>
      <c r="BC56" s="95">
        <v>2914.05</v>
      </c>
      <c r="BD56" s="95">
        <v>3117.75</v>
      </c>
      <c r="BE56" s="95">
        <v>2950.3</v>
      </c>
      <c r="BF56" s="95">
        <v>2965</v>
      </c>
      <c r="BG56" s="17">
        <v>3159.75</v>
      </c>
      <c r="BH56" s="109">
        <v>3585.65</v>
      </c>
      <c r="BI56" s="110">
        <v>3865.85</v>
      </c>
      <c r="BJ56" s="110">
        <v>4253.8500000000004</v>
      </c>
      <c r="BK56" s="95">
        <v>1901.2</v>
      </c>
      <c r="BL56" s="95">
        <v>2320.65</v>
      </c>
      <c r="BM56" s="95">
        <v>2712.4</v>
      </c>
      <c r="BN56" s="95">
        <v>2746.1</v>
      </c>
      <c r="BO56" s="95">
        <v>2754.5</v>
      </c>
      <c r="BP56" s="95">
        <v>3591.4</v>
      </c>
      <c r="BR56" s="116">
        <f t="shared" si="13"/>
        <v>6.101270352478072E-2</v>
      </c>
      <c r="BS56" s="116">
        <f t="shared" si="14"/>
        <v>5.9407827350467901E-2</v>
      </c>
      <c r="BT56" s="116">
        <f t="shared" si="15"/>
        <v>5.9404880287615702E-2</v>
      </c>
      <c r="BU56" s="116">
        <f t="shared" si="16"/>
        <v>5.9411396368190372E-2</v>
      </c>
      <c r="BV56" s="116">
        <f t="shared" si="17"/>
        <v>5.9401269514496535E-2</v>
      </c>
      <c r="BW56" s="116">
        <f t="shared" si="18"/>
        <v>5.9407925735080358E-2</v>
      </c>
      <c r="BX56" s="116">
        <f t="shared" si="19"/>
        <v>5.9406253289819855E-2</v>
      </c>
      <c r="BY56" s="116">
        <f t="shared" si="20"/>
        <v>5.9409739505558168E-2</v>
      </c>
      <c r="BZ56" s="116">
        <f t="shared" si="21"/>
        <v>5.9406914736614302E-2</v>
      </c>
      <c r="CA56" s="116">
        <f t="shared" si="22"/>
        <v>5.9402847796471869E-2</v>
      </c>
      <c r="CB56" s="116">
        <f t="shared" si="23"/>
        <v>5.9403553605438697E-2</v>
      </c>
      <c r="CC56" s="116">
        <f t="shared" si="24"/>
        <v>5.9406808765609886E-2</v>
      </c>
      <c r="CD56" s="116">
        <f t="shared" si="24"/>
        <v>5.9404033763008179E-2</v>
      </c>
    </row>
    <row r="57" spans="1:82" ht="15.75" x14ac:dyDescent="0.25">
      <c r="A57" s="15"/>
      <c r="B57" s="34">
        <v>32</v>
      </c>
      <c r="C57" s="69"/>
      <c r="D57" s="35"/>
      <c r="E57" s="202">
        <v>4517.3999999999996</v>
      </c>
      <c r="F57" s="161">
        <v>4517.3999999999996</v>
      </c>
      <c r="G57" s="69">
        <v>3517.75</v>
      </c>
      <c r="H57" s="69">
        <v>4299.6499999999996</v>
      </c>
      <c r="I57" s="69">
        <v>5047.7</v>
      </c>
      <c r="J57" s="69">
        <v>5402.65</v>
      </c>
      <c r="K57" s="69">
        <v>5118.3</v>
      </c>
      <c r="L57" s="69">
        <v>5218.6000000000004</v>
      </c>
      <c r="M57" s="69">
        <v>5499.7</v>
      </c>
      <c r="N57" s="69">
        <v>6228.1</v>
      </c>
      <c r="O57" s="69">
        <v>6719.85</v>
      </c>
      <c r="P57" s="69">
        <v>7403.15</v>
      </c>
      <c r="Q57" s="69">
        <v>8166.05</v>
      </c>
      <c r="R57" s="15"/>
      <c r="S57" s="34">
        <v>32</v>
      </c>
      <c r="T57" s="35"/>
      <c r="U57" s="35"/>
      <c r="V57" s="202">
        <v>4258.8</v>
      </c>
      <c r="W57" s="161">
        <v>4264.1000000000004</v>
      </c>
      <c r="X57" s="69">
        <v>3320.5</v>
      </c>
      <c r="Y57" s="69">
        <v>4058.55</v>
      </c>
      <c r="Z57" s="69">
        <v>4764.6499999999996</v>
      </c>
      <c r="AA57" s="69">
        <v>5099.7</v>
      </c>
      <c r="AB57" s="69">
        <v>4831.3</v>
      </c>
      <c r="AC57" s="69">
        <v>4925.95</v>
      </c>
      <c r="AD57" s="69">
        <v>5191.3</v>
      </c>
      <c r="AE57" s="69">
        <v>5878.85</v>
      </c>
      <c r="AF57" s="69">
        <v>6343.05</v>
      </c>
      <c r="AG57" s="69">
        <v>6988.05</v>
      </c>
      <c r="AH57" s="69">
        <v>7708.15</v>
      </c>
      <c r="AI57" s="34">
        <v>32</v>
      </c>
      <c r="AJ57" s="35"/>
      <c r="AK57" s="35"/>
      <c r="AL57" s="37"/>
      <c r="AM57" s="69">
        <v>2148.85</v>
      </c>
      <c r="AN57" s="69">
        <v>2626.45</v>
      </c>
      <c r="AO57" s="69">
        <v>3083.4</v>
      </c>
      <c r="AP57" s="69">
        <v>3300.25</v>
      </c>
      <c r="AQ57" s="69">
        <v>3111.85</v>
      </c>
      <c r="AR57" s="69">
        <v>3137.05</v>
      </c>
      <c r="AS57" s="69">
        <v>3343.7</v>
      </c>
      <c r="AT57" s="69">
        <v>3786.6</v>
      </c>
      <c r="AU57" s="69">
        <v>4085.55</v>
      </c>
      <c r="AV57" s="69">
        <v>4501.05</v>
      </c>
      <c r="AW57" s="15"/>
      <c r="AX57" s="109">
        <v>32</v>
      </c>
      <c r="AY57" s="110"/>
      <c r="AZ57" s="110"/>
      <c r="BA57" s="95">
        <v>2066.1999999999998</v>
      </c>
      <c r="BB57" s="95">
        <v>2525.4</v>
      </c>
      <c r="BC57" s="95">
        <v>2964.8</v>
      </c>
      <c r="BD57" s="95">
        <v>3173.3</v>
      </c>
      <c r="BE57" s="95">
        <v>2992.15</v>
      </c>
      <c r="BF57" s="95">
        <v>3016.35</v>
      </c>
      <c r="BG57" s="17">
        <v>3215.05</v>
      </c>
      <c r="BH57" s="109">
        <v>3640.95</v>
      </c>
      <c r="BI57" s="110">
        <v>3928.4</v>
      </c>
      <c r="BJ57" s="110">
        <v>4327.8999999999996</v>
      </c>
      <c r="BK57" s="95">
        <v>1923.2</v>
      </c>
      <c r="BL57" s="95">
        <v>2350.6</v>
      </c>
      <c r="BM57" s="95">
        <v>2759.65</v>
      </c>
      <c r="BN57" s="95">
        <v>2775.1</v>
      </c>
      <c r="BO57" s="95">
        <v>2702.2</v>
      </c>
      <c r="BP57" s="95">
        <v>3649.5</v>
      </c>
      <c r="BR57" s="116">
        <f t="shared" si="13"/>
        <v>6.0721329952099001E-2</v>
      </c>
      <c r="BS57" s="116">
        <f t="shared" si="14"/>
        <v>5.940292207030784E-2</v>
      </c>
      <c r="BT57" s="116">
        <f t="shared" si="15"/>
        <v>5.9403704261406398E-2</v>
      </c>
      <c r="BU57" s="116">
        <f t="shared" si="16"/>
        <v>5.940545268630415E-2</v>
      </c>
      <c r="BV57" s="116">
        <f t="shared" si="17"/>
        <v>5.9406252295551631E-2</v>
      </c>
      <c r="BW57" s="116">
        <f t="shared" si="18"/>
        <v>5.9405455222856229E-2</v>
      </c>
      <c r="BX57" s="116">
        <f t="shared" si="19"/>
        <v>5.9404301119781344E-2</v>
      </c>
      <c r="BY57" s="116">
        <f t="shared" si="20"/>
        <v>5.9409860026999883E-2</v>
      </c>
      <c r="BZ57" s="116">
        <f t="shared" si="21"/>
        <v>5.9407084930556797E-2</v>
      </c>
      <c r="CA57" s="116">
        <f t="shared" si="22"/>
        <v>5.9407877390986297E-2</v>
      </c>
      <c r="CB57" s="116">
        <f t="shared" si="23"/>
        <v>5.9403599214888692E-2</v>
      </c>
      <c r="CC57" s="116">
        <f t="shared" si="24"/>
        <v>5.9401406687130009E-2</v>
      </c>
      <c r="CD57" s="116">
        <f t="shared" si="24"/>
        <v>5.9404656110739973E-2</v>
      </c>
    </row>
    <row r="58" spans="1:82" ht="15.75" x14ac:dyDescent="0.25">
      <c r="A58" s="15"/>
      <c r="B58" s="34">
        <v>33</v>
      </c>
      <c r="C58" s="69"/>
      <c r="D58" s="35"/>
      <c r="E58" s="202">
        <v>4576.45</v>
      </c>
      <c r="F58" s="161">
        <v>4576.45</v>
      </c>
      <c r="G58" s="69">
        <v>3557.95</v>
      </c>
      <c r="H58" s="69">
        <v>4358.8500000000004</v>
      </c>
      <c r="I58" s="69">
        <v>5129.95</v>
      </c>
      <c r="J58" s="69">
        <v>5497.45</v>
      </c>
      <c r="K58" s="69">
        <v>5190.1000000000004</v>
      </c>
      <c r="L58" s="69">
        <v>5309.3</v>
      </c>
      <c r="M58" s="69">
        <v>5592.15</v>
      </c>
      <c r="N58" s="69">
        <v>6320.55</v>
      </c>
      <c r="O58" s="69">
        <v>6828.85</v>
      </c>
      <c r="P58" s="69">
        <v>7530.1</v>
      </c>
      <c r="Q58" s="69">
        <v>8320.75</v>
      </c>
      <c r="R58" s="15"/>
      <c r="S58" s="34">
        <v>33</v>
      </c>
      <c r="T58" s="35"/>
      <c r="U58" s="35"/>
      <c r="V58" s="202">
        <v>4315.3999999999996</v>
      </c>
      <c r="W58" s="161">
        <v>4319.8500000000004</v>
      </c>
      <c r="X58" s="69">
        <v>3358.45</v>
      </c>
      <c r="Y58" s="69">
        <v>4114.45</v>
      </c>
      <c r="Z58" s="69">
        <v>4842.3</v>
      </c>
      <c r="AA58" s="69">
        <v>5189.2</v>
      </c>
      <c r="AB58" s="69">
        <v>4899.05</v>
      </c>
      <c r="AC58" s="69">
        <v>5011.6000000000004</v>
      </c>
      <c r="AD58" s="69">
        <v>5278.6</v>
      </c>
      <c r="AE58" s="69">
        <v>5966.15</v>
      </c>
      <c r="AF58" s="69">
        <v>6445.95</v>
      </c>
      <c r="AG58" s="69">
        <v>7107.85</v>
      </c>
      <c r="AH58" s="69">
        <v>7854.2</v>
      </c>
      <c r="AI58" s="34">
        <v>33</v>
      </c>
      <c r="AJ58" s="35"/>
      <c r="AK58" s="35"/>
      <c r="AL58" s="37"/>
      <c r="AM58" s="69">
        <v>2173.35</v>
      </c>
      <c r="AN58" s="69">
        <v>2662.6</v>
      </c>
      <c r="AO58" s="69">
        <v>3133.7</v>
      </c>
      <c r="AP58" s="69">
        <v>3358.15</v>
      </c>
      <c r="AQ58" s="69">
        <v>3155.45</v>
      </c>
      <c r="AR58" s="69">
        <v>3191.65</v>
      </c>
      <c r="AS58" s="69">
        <v>3399.9</v>
      </c>
      <c r="AT58" s="69">
        <v>3842.75</v>
      </c>
      <c r="AU58" s="69">
        <v>4151.8500000000004</v>
      </c>
      <c r="AV58" s="69">
        <v>4578.1499999999996</v>
      </c>
      <c r="AW58" s="15"/>
      <c r="AX58" s="109">
        <v>33</v>
      </c>
      <c r="AY58" s="110"/>
      <c r="AZ58" s="110"/>
      <c r="BA58" s="95">
        <v>2089.75</v>
      </c>
      <c r="BB58" s="95">
        <v>2560.15</v>
      </c>
      <c r="BC58" s="95">
        <v>3013.15</v>
      </c>
      <c r="BD58" s="95">
        <v>3228.95</v>
      </c>
      <c r="BE58" s="95">
        <v>3034.05</v>
      </c>
      <c r="BF58" s="95">
        <v>3068.85</v>
      </c>
      <c r="BG58" s="17">
        <v>3269.1</v>
      </c>
      <c r="BH58" s="109">
        <v>3694.95</v>
      </c>
      <c r="BI58" s="110">
        <v>3992.15</v>
      </c>
      <c r="BJ58" s="110">
        <v>4402.05</v>
      </c>
      <c r="BK58" s="95">
        <v>1945.1</v>
      </c>
      <c r="BL58" s="95">
        <v>2372.9499999999998</v>
      </c>
      <c r="BM58" s="95">
        <v>2704.6</v>
      </c>
      <c r="BN58" s="95">
        <v>2724.1</v>
      </c>
      <c r="BO58" s="95">
        <v>2751</v>
      </c>
      <c r="BP58" s="95">
        <v>3707.75</v>
      </c>
      <c r="BR58" s="116">
        <f t="shared" si="13"/>
        <v>6.0492654215136499E-2</v>
      </c>
      <c r="BS58" s="116">
        <f t="shared" si="14"/>
        <v>5.9400210655462526E-2</v>
      </c>
      <c r="BT58" s="116">
        <f t="shared" si="15"/>
        <v>5.9402402894192186E-2</v>
      </c>
      <c r="BU58" s="116">
        <f t="shared" si="16"/>
        <v>5.9400405886570695E-2</v>
      </c>
      <c r="BV58" s="116">
        <f t="shared" si="17"/>
        <v>5.9403589203477658E-2</v>
      </c>
      <c r="BW58" s="116">
        <f t="shared" si="18"/>
        <v>5.9402219995374983E-2</v>
      </c>
      <c r="BX58" s="116">
        <f t="shared" si="19"/>
        <v>5.9409477347649009E-2</v>
      </c>
      <c r="BY58" s="116">
        <f t="shared" si="20"/>
        <v>5.9402186926330813E-2</v>
      </c>
      <c r="BZ58" s="116">
        <f t="shared" si="21"/>
        <v>5.9400219755237904E-2</v>
      </c>
      <c r="CA58" s="116">
        <f t="shared" si="22"/>
        <v>5.9401791775265611E-2</v>
      </c>
      <c r="CB58" s="116">
        <f t="shared" si="23"/>
        <v>5.9401639789325111E-2</v>
      </c>
      <c r="CC58" s="116">
        <f t="shared" si="24"/>
        <v>5.9406149538890007E-2</v>
      </c>
      <c r="CD58" s="116">
        <f t="shared" si="24"/>
        <v>5.9401339410761089E-2</v>
      </c>
    </row>
    <row r="59" spans="1:82" ht="15.75" x14ac:dyDescent="0.25">
      <c r="A59" s="15"/>
      <c r="B59" s="34">
        <v>34</v>
      </c>
      <c r="C59" s="69"/>
      <c r="D59" s="35"/>
      <c r="E59" s="202">
        <v>4633.05</v>
      </c>
      <c r="F59" s="161">
        <v>4633.05</v>
      </c>
      <c r="G59" s="69">
        <v>3597.85</v>
      </c>
      <c r="H59" s="69">
        <v>4415.55</v>
      </c>
      <c r="I59" s="69">
        <v>5216.3999999999996</v>
      </c>
      <c r="J59" s="69">
        <v>5591.95</v>
      </c>
      <c r="K59" s="69">
        <v>5261.7</v>
      </c>
      <c r="L59" s="69">
        <v>5398.2</v>
      </c>
      <c r="M59" s="69">
        <v>5682.55</v>
      </c>
      <c r="N59" s="69">
        <v>6414.95</v>
      </c>
      <c r="O59" s="69">
        <v>6938.05</v>
      </c>
      <c r="P59" s="69">
        <v>7656.85</v>
      </c>
      <c r="Q59" s="69">
        <v>8475.4</v>
      </c>
      <c r="R59" s="15"/>
      <c r="S59" s="34">
        <v>34</v>
      </c>
      <c r="T59" s="35"/>
      <c r="U59" s="35"/>
      <c r="V59" s="202">
        <v>4369.6499999999996</v>
      </c>
      <c r="W59" s="161">
        <v>4373.25</v>
      </c>
      <c r="X59" s="69">
        <v>3396.1</v>
      </c>
      <c r="Y59" s="69">
        <v>4167.95</v>
      </c>
      <c r="Z59" s="69">
        <v>4923.8999999999996</v>
      </c>
      <c r="AA59" s="69">
        <v>5278.4</v>
      </c>
      <c r="AB59" s="69">
        <v>4966.6499999999996</v>
      </c>
      <c r="AC59" s="69">
        <v>5095.5</v>
      </c>
      <c r="AD59" s="69">
        <v>5363.9</v>
      </c>
      <c r="AE59" s="69">
        <v>6055.25</v>
      </c>
      <c r="AF59" s="69">
        <v>6549</v>
      </c>
      <c r="AG59" s="69">
        <v>7227.5</v>
      </c>
      <c r="AH59" s="69">
        <v>8000.15</v>
      </c>
      <c r="AI59" s="34">
        <v>34</v>
      </c>
      <c r="AJ59" s="35"/>
      <c r="AK59" s="35"/>
      <c r="AL59" s="37"/>
      <c r="AM59" s="69">
        <v>2197.6999999999998</v>
      </c>
      <c r="AN59" s="69">
        <v>2697.25</v>
      </c>
      <c r="AO59" s="69">
        <v>3186.5</v>
      </c>
      <c r="AP59" s="69">
        <v>3415.85</v>
      </c>
      <c r="AQ59" s="69">
        <v>3199</v>
      </c>
      <c r="AR59" s="69">
        <v>3245.05</v>
      </c>
      <c r="AS59" s="69">
        <v>3454.85</v>
      </c>
      <c r="AT59" s="69">
        <v>3900.2</v>
      </c>
      <c r="AU59" s="69">
        <v>4218.2</v>
      </c>
      <c r="AV59" s="69">
        <v>4655.2</v>
      </c>
      <c r="AW59" s="15"/>
      <c r="AX59" s="109">
        <v>34</v>
      </c>
      <c r="AY59" s="110"/>
      <c r="AZ59" s="110"/>
      <c r="BA59" s="95">
        <v>2113.15</v>
      </c>
      <c r="BB59" s="95">
        <v>2593.5</v>
      </c>
      <c r="BC59" s="95">
        <v>3063.9</v>
      </c>
      <c r="BD59" s="95">
        <v>3284.45</v>
      </c>
      <c r="BE59" s="95">
        <v>3075.95</v>
      </c>
      <c r="BF59" s="95">
        <v>3120.2</v>
      </c>
      <c r="BG59" s="17">
        <v>3321.95</v>
      </c>
      <c r="BH59" s="109">
        <v>3750.15</v>
      </c>
      <c r="BI59" s="110">
        <v>4055.95</v>
      </c>
      <c r="BJ59" s="110">
        <v>4476.1499999999996</v>
      </c>
      <c r="BK59" s="95">
        <v>1966.9</v>
      </c>
      <c r="BL59" s="95">
        <v>2414.0500000000002</v>
      </c>
      <c r="BM59" s="95">
        <v>2751.75</v>
      </c>
      <c r="BN59" s="95">
        <v>2763.05</v>
      </c>
      <c r="BO59" s="95">
        <v>2797.65</v>
      </c>
      <c r="BP59" s="95">
        <v>3767</v>
      </c>
      <c r="BR59" s="116">
        <f t="shared" si="13"/>
        <v>6.0279427414094977E-2</v>
      </c>
      <c r="BS59" s="116">
        <f t="shared" si="14"/>
        <v>5.9406619790773441E-2</v>
      </c>
      <c r="BT59" s="116">
        <f t="shared" si="15"/>
        <v>5.9406377904066332E-2</v>
      </c>
      <c r="BU59" s="116">
        <f t="shared" si="16"/>
        <v>5.940570304346271E-2</v>
      </c>
      <c r="BV59" s="116">
        <f t="shared" si="17"/>
        <v>5.9404130871869798E-2</v>
      </c>
      <c r="BW59" s="116">
        <f t="shared" si="18"/>
        <v>5.940247044558955E-2</v>
      </c>
      <c r="BX59" s="116">
        <f t="shared" si="19"/>
        <v>5.9406239618253753E-2</v>
      </c>
      <c r="BY59" s="116">
        <f t="shared" si="20"/>
        <v>5.9405357668530945E-2</v>
      </c>
      <c r="BZ59" s="116">
        <f t="shared" si="21"/>
        <v>5.9406402058204133E-2</v>
      </c>
      <c r="CA59" s="116">
        <f t="shared" si="22"/>
        <v>5.9402997398951385E-2</v>
      </c>
      <c r="CB59" s="116">
        <f t="shared" si="23"/>
        <v>5.9406016185677313E-2</v>
      </c>
      <c r="CC59" s="116">
        <f t="shared" si="24"/>
        <v>5.9405050155655559E-2</v>
      </c>
      <c r="CD59" s="116">
        <f t="shared" si="24"/>
        <v>5.9405136153697136E-2</v>
      </c>
    </row>
    <row r="60" spans="1:82" ht="15.75" x14ac:dyDescent="0.25">
      <c r="A60" s="15"/>
      <c r="B60" s="34">
        <v>35</v>
      </c>
      <c r="C60" s="69"/>
      <c r="D60" s="35"/>
      <c r="E60" s="202">
        <v>4687.75</v>
      </c>
      <c r="F60" s="161">
        <v>4687.75</v>
      </c>
      <c r="G60" s="69">
        <v>3640.05</v>
      </c>
      <c r="H60" s="69">
        <v>4470.3999999999996</v>
      </c>
      <c r="I60" s="69">
        <v>5302.7</v>
      </c>
      <c r="J60" s="69">
        <v>5686.35</v>
      </c>
      <c r="K60" s="69">
        <v>5333.45</v>
      </c>
      <c r="L60" s="69">
        <v>5487.05</v>
      </c>
      <c r="M60" s="69">
        <v>5770.4</v>
      </c>
      <c r="N60" s="69">
        <v>6507.4</v>
      </c>
      <c r="O60" s="69">
        <v>7047.25</v>
      </c>
      <c r="P60" s="69">
        <v>7783.55</v>
      </c>
      <c r="Q60" s="69">
        <v>8630.0499999999993</v>
      </c>
      <c r="R60" s="15"/>
      <c r="S60" s="34">
        <v>35</v>
      </c>
      <c r="T60" s="35"/>
      <c r="U60" s="35"/>
      <c r="V60" s="202">
        <v>4422.1499999999996</v>
      </c>
      <c r="W60" s="161">
        <v>4424.8999999999996</v>
      </c>
      <c r="X60" s="69">
        <v>3435.95</v>
      </c>
      <c r="Y60" s="69">
        <v>4219.7</v>
      </c>
      <c r="Z60" s="69">
        <v>5005.3500000000004</v>
      </c>
      <c r="AA60" s="69">
        <v>5367.5</v>
      </c>
      <c r="AB60" s="69">
        <v>5034.3999999999996</v>
      </c>
      <c r="AC60" s="69">
        <v>5179.3500000000004</v>
      </c>
      <c r="AD60" s="69">
        <v>5446.85</v>
      </c>
      <c r="AE60" s="69">
        <v>6142.5</v>
      </c>
      <c r="AF60" s="69">
        <v>6652.1</v>
      </c>
      <c r="AG60" s="69">
        <v>7347.1</v>
      </c>
      <c r="AH60" s="69">
        <v>8146.15</v>
      </c>
      <c r="AI60" s="34">
        <v>35</v>
      </c>
      <c r="AJ60" s="35"/>
      <c r="AK60" s="35"/>
      <c r="AL60" s="37"/>
      <c r="AM60" s="69">
        <v>2223.5</v>
      </c>
      <c r="AN60" s="69">
        <v>2730.7</v>
      </c>
      <c r="AO60" s="69">
        <v>3239.2</v>
      </c>
      <c r="AP60" s="69">
        <v>3473.6</v>
      </c>
      <c r="AQ60" s="69">
        <v>3242.6</v>
      </c>
      <c r="AR60" s="69">
        <v>3298.45</v>
      </c>
      <c r="AS60" s="69">
        <v>3508.3</v>
      </c>
      <c r="AT60" s="69">
        <v>3956.35</v>
      </c>
      <c r="AU60" s="69">
        <v>4284.6000000000004</v>
      </c>
      <c r="AV60" s="69">
        <v>4732.25</v>
      </c>
      <c r="AW60" s="15"/>
      <c r="AX60" s="109">
        <v>35</v>
      </c>
      <c r="AY60" s="110"/>
      <c r="AZ60" s="110"/>
      <c r="BA60" s="95">
        <v>2137.9499999999998</v>
      </c>
      <c r="BB60" s="95">
        <v>2625.65</v>
      </c>
      <c r="BC60" s="95">
        <v>3114.6</v>
      </c>
      <c r="BD60" s="95">
        <v>3340</v>
      </c>
      <c r="BE60" s="95">
        <v>3117.85</v>
      </c>
      <c r="BF60" s="95">
        <v>3171.55</v>
      </c>
      <c r="BG60" s="17">
        <v>3373.35</v>
      </c>
      <c r="BH60" s="109">
        <v>3804.15</v>
      </c>
      <c r="BI60" s="110">
        <v>4119.8</v>
      </c>
      <c r="BJ60" s="110">
        <v>4550.2</v>
      </c>
      <c r="BK60" s="95">
        <v>1990</v>
      </c>
      <c r="BL60" s="95">
        <v>2443.9499999999998</v>
      </c>
      <c r="BM60" s="95">
        <v>2799.05</v>
      </c>
      <c r="BN60" s="95">
        <v>2902.1</v>
      </c>
      <c r="BO60" s="95">
        <v>2946.35</v>
      </c>
      <c r="BP60" s="95">
        <v>3727.3</v>
      </c>
      <c r="BR60" s="116">
        <f t="shared" si="13"/>
        <v>6.0061282407878558E-2</v>
      </c>
      <c r="BS60" s="116">
        <f t="shared" si="14"/>
        <v>5.9402472372257042E-2</v>
      </c>
      <c r="BT60" s="116">
        <f t="shared" si="15"/>
        <v>5.9401330054279056E-2</v>
      </c>
      <c r="BU60" s="116">
        <f t="shared" si="16"/>
        <v>5.9411806526530331E-2</v>
      </c>
      <c r="BV60" s="116">
        <f t="shared" si="17"/>
        <v>5.9406435114427447E-2</v>
      </c>
      <c r="BW60" s="116">
        <f t="shared" si="18"/>
        <v>5.9403819282720205E-2</v>
      </c>
      <c r="BX60" s="116">
        <f t="shared" si="19"/>
        <v>5.9401318925790703E-2</v>
      </c>
      <c r="BY60" s="116">
        <f t="shared" si="20"/>
        <v>5.9408999198741208E-2</v>
      </c>
      <c r="BZ60" s="116">
        <f t="shared" si="21"/>
        <v>5.9401305341619359E-2</v>
      </c>
      <c r="CA60" s="116">
        <f t="shared" si="22"/>
        <v>5.9405779405779402E-2</v>
      </c>
      <c r="CB60" s="116">
        <f t="shared" si="23"/>
        <v>5.9402294012417034E-2</v>
      </c>
      <c r="CC60" s="116">
        <f t="shared" si="24"/>
        <v>5.9404390848089683E-2</v>
      </c>
      <c r="CD60" s="116">
        <f t="shared" si="24"/>
        <v>5.9402294335360928E-2</v>
      </c>
    </row>
    <row r="61" spans="1:82" ht="15.75" x14ac:dyDescent="0.25">
      <c r="A61" s="15"/>
      <c r="B61" s="34">
        <v>40</v>
      </c>
      <c r="C61" s="69"/>
      <c r="D61" s="35"/>
      <c r="E61" s="202">
        <v>4948.5</v>
      </c>
      <c r="F61" s="161">
        <v>4948.5</v>
      </c>
      <c r="G61" s="69">
        <v>3798.15</v>
      </c>
      <c r="H61" s="69">
        <v>4731.5</v>
      </c>
      <c r="I61" s="69">
        <v>5633.65</v>
      </c>
      <c r="J61" s="69">
        <v>6057.8</v>
      </c>
      <c r="K61" s="69">
        <v>5691.6</v>
      </c>
      <c r="L61" s="69">
        <v>5869.95</v>
      </c>
      <c r="M61" s="69">
        <v>6182.85</v>
      </c>
      <c r="N61" s="69">
        <v>6975.7</v>
      </c>
      <c r="O61" s="69">
        <v>7612.25</v>
      </c>
      <c r="P61" s="69">
        <v>8400.0499999999993</v>
      </c>
      <c r="Q61" s="69">
        <v>9403.2999999999993</v>
      </c>
      <c r="R61" s="15"/>
      <c r="S61" s="34">
        <v>40</v>
      </c>
      <c r="T61" s="35"/>
      <c r="U61" s="35"/>
      <c r="V61" s="202">
        <v>4672.05</v>
      </c>
      <c r="W61" s="161">
        <v>4671</v>
      </c>
      <c r="X61" s="69">
        <v>3585.15</v>
      </c>
      <c r="Y61" s="69">
        <v>4466.2</v>
      </c>
      <c r="Z61" s="69">
        <v>5317.75</v>
      </c>
      <c r="AA61" s="69">
        <v>5718.1</v>
      </c>
      <c r="AB61" s="69">
        <v>5372.45</v>
      </c>
      <c r="AC61" s="69">
        <v>5540.8</v>
      </c>
      <c r="AD61" s="69">
        <v>5836.15</v>
      </c>
      <c r="AE61" s="69">
        <v>6584.55</v>
      </c>
      <c r="AF61" s="69">
        <v>7185.4</v>
      </c>
      <c r="AG61" s="69">
        <v>7929.05</v>
      </c>
      <c r="AH61" s="69">
        <v>8876.0499999999993</v>
      </c>
      <c r="AI61" s="34">
        <v>40</v>
      </c>
      <c r="AJ61" s="35"/>
      <c r="AK61" s="35"/>
      <c r="AL61" s="37"/>
      <c r="AM61" s="69">
        <v>2320.0500000000002</v>
      </c>
      <c r="AN61" s="69">
        <v>2890.3</v>
      </c>
      <c r="AO61" s="69">
        <v>3441.35</v>
      </c>
      <c r="AP61" s="69">
        <v>3700.45</v>
      </c>
      <c r="AQ61" s="69">
        <v>3460.4</v>
      </c>
      <c r="AR61" s="69">
        <v>3528.7</v>
      </c>
      <c r="AS61" s="69">
        <v>3759.05</v>
      </c>
      <c r="AT61" s="69">
        <v>4241.1499999999996</v>
      </c>
      <c r="AU61" s="69">
        <v>4628.1000000000004</v>
      </c>
      <c r="AV61" s="69">
        <v>5107.1499999999996</v>
      </c>
      <c r="AW61" s="15"/>
      <c r="AX61" s="109">
        <v>40</v>
      </c>
      <c r="AY61" s="110"/>
      <c r="AZ61" s="110"/>
      <c r="BA61" s="95">
        <v>2230.8000000000002</v>
      </c>
      <c r="BB61" s="95">
        <v>2779.1</v>
      </c>
      <c r="BC61" s="95">
        <v>3308.95</v>
      </c>
      <c r="BD61" s="95">
        <v>3558.1</v>
      </c>
      <c r="BE61" s="95">
        <v>3327.3</v>
      </c>
      <c r="BF61" s="95">
        <v>3392.95</v>
      </c>
      <c r="BG61" s="17">
        <v>3614.45</v>
      </c>
      <c r="BH61" s="109">
        <v>4078</v>
      </c>
      <c r="BI61" s="110">
        <v>4450.05</v>
      </c>
      <c r="BJ61" s="110">
        <v>4910.7</v>
      </c>
      <c r="BK61" s="95">
        <v>2076.4</v>
      </c>
      <c r="BL61" s="95">
        <v>2576.6999999999998</v>
      </c>
      <c r="BM61" s="95">
        <v>3070</v>
      </c>
      <c r="BN61" s="95">
        <v>3097.05</v>
      </c>
      <c r="BO61" s="95">
        <v>3152.05</v>
      </c>
      <c r="BP61" s="95">
        <v>4134.1000000000004</v>
      </c>
      <c r="BR61" s="116">
        <f t="shared" si="13"/>
        <v>5.9171027707323187E-2</v>
      </c>
      <c r="BS61" s="116">
        <f t="shared" si="14"/>
        <v>5.9409120102761781E-2</v>
      </c>
      <c r="BT61" s="116">
        <f t="shared" si="15"/>
        <v>5.9411740094556631E-2</v>
      </c>
      <c r="BU61" s="116">
        <f t="shared" si="16"/>
        <v>5.9401728538802656E-2</v>
      </c>
      <c r="BV61" s="116">
        <f t="shared" si="17"/>
        <v>5.9404823468572232E-2</v>
      </c>
      <c r="BW61" s="116">
        <f t="shared" si="18"/>
        <v>5.9407845263286685E-2</v>
      </c>
      <c r="BX61" s="116">
        <f t="shared" si="19"/>
        <v>5.9404926988617879E-2</v>
      </c>
      <c r="BY61" s="116">
        <f t="shared" si="20"/>
        <v>5.9404779093271687E-2</v>
      </c>
      <c r="BZ61" s="116">
        <f t="shared" si="21"/>
        <v>5.9405601295374755E-2</v>
      </c>
      <c r="CA61" s="116">
        <f t="shared" si="22"/>
        <v>5.9404211373594196E-2</v>
      </c>
      <c r="CB61" s="116">
        <f t="shared" si="23"/>
        <v>5.9405182731650408E-2</v>
      </c>
      <c r="CC61" s="116">
        <f t="shared" si="24"/>
        <v>5.9401819890150698E-2</v>
      </c>
      <c r="CD61" s="116">
        <f t="shared" si="24"/>
        <v>5.9401422930244863E-2</v>
      </c>
    </row>
    <row r="62" spans="1:82" ht="15.75" x14ac:dyDescent="0.25">
      <c r="A62" s="15"/>
      <c r="B62" s="34">
        <v>45</v>
      </c>
      <c r="C62" s="69"/>
      <c r="D62" s="35"/>
      <c r="E62" s="202">
        <v>5209.55</v>
      </c>
      <c r="F62" s="161">
        <v>5209.55</v>
      </c>
      <c r="G62" s="69">
        <v>3956.05</v>
      </c>
      <c r="H62" s="69">
        <v>4993.1499999999996</v>
      </c>
      <c r="I62" s="69">
        <v>5964.5</v>
      </c>
      <c r="J62" s="69">
        <v>6429.25</v>
      </c>
      <c r="K62" s="69">
        <v>6050.05</v>
      </c>
      <c r="L62" s="69">
        <v>6250.8</v>
      </c>
      <c r="M62" s="69">
        <v>6595.5</v>
      </c>
      <c r="N62" s="69">
        <v>7441.85</v>
      </c>
      <c r="O62" s="69">
        <v>8177.05</v>
      </c>
      <c r="P62" s="69">
        <v>9016.6</v>
      </c>
      <c r="Q62" s="69">
        <v>10174.6</v>
      </c>
      <c r="R62" s="15"/>
      <c r="S62" s="34">
        <v>45</v>
      </c>
      <c r="T62" s="35"/>
      <c r="U62" s="35"/>
      <c r="V62" s="202">
        <v>4922.3999999999996</v>
      </c>
      <c r="W62" s="161">
        <v>4917.45</v>
      </c>
      <c r="X62" s="69">
        <v>3734.2</v>
      </c>
      <c r="Y62" s="69">
        <v>4713.1499999999996</v>
      </c>
      <c r="Z62" s="69">
        <v>5630.05</v>
      </c>
      <c r="AA62" s="69">
        <v>6068.75</v>
      </c>
      <c r="AB62" s="69">
        <v>5710.8</v>
      </c>
      <c r="AC62" s="69">
        <v>5900.3</v>
      </c>
      <c r="AD62" s="69">
        <v>6225.65</v>
      </c>
      <c r="AE62" s="69">
        <v>7024.55</v>
      </c>
      <c r="AF62" s="69">
        <v>7718.55</v>
      </c>
      <c r="AG62" s="69">
        <v>8511</v>
      </c>
      <c r="AH62" s="69">
        <v>9604.1</v>
      </c>
      <c r="AI62" s="34">
        <v>45</v>
      </c>
      <c r="AJ62" s="35"/>
      <c r="AK62" s="35"/>
      <c r="AL62" s="37"/>
      <c r="AM62" s="69">
        <v>2416.5500000000002</v>
      </c>
      <c r="AN62" s="69">
        <v>3050.05</v>
      </c>
      <c r="AO62" s="69">
        <v>3643.5</v>
      </c>
      <c r="AP62" s="69">
        <v>3927.45</v>
      </c>
      <c r="AQ62" s="69">
        <v>3678.3</v>
      </c>
      <c r="AR62" s="69">
        <v>3757.65</v>
      </c>
      <c r="AS62" s="69">
        <v>4009.95</v>
      </c>
      <c r="AT62" s="69">
        <v>4524.55</v>
      </c>
      <c r="AU62" s="69">
        <v>4971.5</v>
      </c>
      <c r="AV62" s="69">
        <v>5482</v>
      </c>
      <c r="AW62" s="15"/>
      <c r="AX62" s="109">
        <v>45</v>
      </c>
      <c r="AY62" s="110"/>
      <c r="AZ62" s="110"/>
      <c r="BA62" s="95">
        <v>2323.6</v>
      </c>
      <c r="BB62" s="95">
        <v>2932.7</v>
      </c>
      <c r="BC62" s="95">
        <v>3503.35</v>
      </c>
      <c r="BD62" s="95">
        <v>3776.35</v>
      </c>
      <c r="BE62" s="95">
        <v>3536.8</v>
      </c>
      <c r="BF62" s="95">
        <v>3613.1</v>
      </c>
      <c r="BG62" s="17">
        <v>3855.7</v>
      </c>
      <c r="BH62" s="109">
        <v>4350.5</v>
      </c>
      <c r="BI62" s="110">
        <v>4780.25</v>
      </c>
      <c r="BJ62" s="110">
        <v>5271.15</v>
      </c>
      <c r="BK62" s="95">
        <v>2162.6999999999998</v>
      </c>
      <c r="BL62" s="95">
        <v>2729.75</v>
      </c>
      <c r="BM62" s="95">
        <v>3260.9</v>
      </c>
      <c r="BN62" s="95">
        <v>3292.05</v>
      </c>
      <c r="BO62" s="95">
        <v>3356.6</v>
      </c>
      <c r="BP62" s="95">
        <v>4440.8999999999996</v>
      </c>
      <c r="BR62" s="116">
        <f t="shared" si="13"/>
        <v>5.833536486266877E-2</v>
      </c>
      <c r="BS62" s="116">
        <f t="shared" si="14"/>
        <v>5.9400705650286323E-2</v>
      </c>
      <c r="BT62" s="116">
        <f t="shared" si="15"/>
        <v>5.9410315462482099E-2</v>
      </c>
      <c r="BU62" s="116">
        <f t="shared" si="16"/>
        <v>5.9408251381772192E-2</v>
      </c>
      <c r="BV62" s="116">
        <f t="shared" si="17"/>
        <v>5.9404445786449545E-2</v>
      </c>
      <c r="BW62" s="116">
        <f t="shared" si="18"/>
        <v>5.9402677651905211E-2</v>
      </c>
      <c r="BX62" s="116">
        <f t="shared" si="19"/>
        <v>5.9404987042095625E-2</v>
      </c>
      <c r="BY62" s="116">
        <f t="shared" si="20"/>
        <v>5.9403759130891576E-2</v>
      </c>
      <c r="BZ62" s="116">
        <f t="shared" si="21"/>
        <v>5.9407451430774305E-2</v>
      </c>
      <c r="CA62" s="116">
        <f t="shared" si="22"/>
        <v>5.9405940594059459E-2</v>
      </c>
      <c r="CB62" s="116">
        <f t="shared" si="23"/>
        <v>5.940234888677276E-2</v>
      </c>
      <c r="CC62" s="116">
        <f t="shared" si="24"/>
        <v>5.9405475267301222E-2</v>
      </c>
      <c r="CD62" s="116">
        <f t="shared" si="24"/>
        <v>5.9401713851376048E-2</v>
      </c>
    </row>
    <row r="63" spans="1:82" ht="15.75" x14ac:dyDescent="0.25">
      <c r="A63" s="15"/>
      <c r="B63" s="34">
        <v>50</v>
      </c>
      <c r="C63" s="69"/>
      <c r="D63" s="35"/>
      <c r="E63" s="202">
        <v>5470.3</v>
      </c>
      <c r="F63" s="161">
        <v>5470.3</v>
      </c>
      <c r="G63" s="69">
        <v>4116.45</v>
      </c>
      <c r="H63" s="69">
        <v>5254.45</v>
      </c>
      <c r="I63" s="69">
        <v>6295.3</v>
      </c>
      <c r="J63" s="69">
        <v>6800.65</v>
      </c>
      <c r="K63" s="69">
        <v>6408.25</v>
      </c>
      <c r="L63" s="69">
        <v>6586.35</v>
      </c>
      <c r="M63" s="69">
        <v>7005.95</v>
      </c>
      <c r="N63" s="69">
        <v>7910.15</v>
      </c>
      <c r="O63" s="69">
        <v>8741.9500000000007</v>
      </c>
      <c r="P63" s="69">
        <v>9633.35</v>
      </c>
      <c r="Q63" s="69">
        <v>10944</v>
      </c>
      <c r="R63" s="15"/>
      <c r="S63" s="34">
        <v>50</v>
      </c>
      <c r="T63" s="35"/>
      <c r="U63" s="35"/>
      <c r="V63" s="202">
        <v>5172.3999999999996</v>
      </c>
      <c r="W63" s="161">
        <v>5163.55</v>
      </c>
      <c r="X63" s="69">
        <v>3885.6</v>
      </c>
      <c r="Y63" s="69">
        <v>4959.8</v>
      </c>
      <c r="Z63" s="69">
        <v>5942.3</v>
      </c>
      <c r="AA63" s="69">
        <v>6419.3</v>
      </c>
      <c r="AB63" s="69">
        <v>6048.9</v>
      </c>
      <c r="AC63" s="69">
        <v>6217.05</v>
      </c>
      <c r="AD63" s="69">
        <v>6613.1</v>
      </c>
      <c r="AE63" s="69">
        <v>7466.6</v>
      </c>
      <c r="AF63" s="69">
        <v>8251.75</v>
      </c>
      <c r="AG63" s="69">
        <v>9093.2000000000007</v>
      </c>
      <c r="AH63" s="69">
        <v>10330.35</v>
      </c>
      <c r="AI63" s="34">
        <v>50</v>
      </c>
      <c r="AJ63" s="35"/>
      <c r="AK63" s="35"/>
      <c r="AL63" s="37"/>
      <c r="AM63" s="69">
        <v>2514.5</v>
      </c>
      <c r="AN63" s="69">
        <v>3209.65</v>
      </c>
      <c r="AO63" s="69">
        <v>3845.6</v>
      </c>
      <c r="AP63" s="69">
        <v>4154.25</v>
      </c>
      <c r="AQ63" s="69">
        <v>3896.1</v>
      </c>
      <c r="AR63" s="69">
        <v>3959.35</v>
      </c>
      <c r="AS63" s="69">
        <v>4259.45</v>
      </c>
      <c r="AT63" s="69">
        <v>4809.25</v>
      </c>
      <c r="AU63" s="69">
        <v>5315</v>
      </c>
      <c r="AV63" s="69">
        <v>5856.95</v>
      </c>
      <c r="AW63" s="15"/>
      <c r="AX63" s="109">
        <v>50</v>
      </c>
      <c r="AY63" s="110"/>
      <c r="AZ63" s="110"/>
      <c r="BA63" s="95">
        <v>2417.75</v>
      </c>
      <c r="BB63" s="95">
        <v>3086.2</v>
      </c>
      <c r="BC63" s="95">
        <v>3697.65</v>
      </c>
      <c r="BD63" s="95">
        <v>3994.45</v>
      </c>
      <c r="BE63" s="95">
        <v>3746.25</v>
      </c>
      <c r="BF63" s="95">
        <v>3807.05</v>
      </c>
      <c r="BG63" s="17">
        <v>4095.6</v>
      </c>
      <c r="BH63" s="109">
        <v>4624.25</v>
      </c>
      <c r="BI63" s="110">
        <v>5110.55</v>
      </c>
      <c r="BJ63" s="110">
        <v>5631.65</v>
      </c>
      <c r="BK63" s="95">
        <v>2250.4</v>
      </c>
      <c r="BL63" s="95">
        <v>2772.65</v>
      </c>
      <c r="BM63" s="95">
        <v>3441.75</v>
      </c>
      <c r="BN63" s="95">
        <v>3477.05</v>
      </c>
      <c r="BO63" s="95">
        <v>3536.75</v>
      </c>
      <c r="BP63" s="95">
        <v>4747.75</v>
      </c>
      <c r="BR63" s="116">
        <f t="shared" si="13"/>
        <v>5.7594153584409558E-2</v>
      </c>
      <c r="BS63" s="116">
        <f t="shared" si="14"/>
        <v>5.9406803458860624E-2</v>
      </c>
      <c r="BT63" s="116">
        <f t="shared" si="15"/>
        <v>5.9411673872761028E-2</v>
      </c>
      <c r="BU63" s="116">
        <f t="shared" si="16"/>
        <v>5.9407637404734093E-2</v>
      </c>
      <c r="BV63" s="116">
        <f t="shared" si="17"/>
        <v>5.9404607643505081E-2</v>
      </c>
      <c r="BW63" s="116">
        <f t="shared" si="18"/>
        <v>5.9406788902216734E-2</v>
      </c>
      <c r="BX63" s="116">
        <f t="shared" si="19"/>
        <v>5.9407495577708413E-2</v>
      </c>
      <c r="BY63" s="116">
        <f t="shared" si="20"/>
        <v>5.9401162930972085E-2</v>
      </c>
      <c r="BZ63" s="116">
        <f t="shared" si="21"/>
        <v>5.9404817710302149E-2</v>
      </c>
      <c r="CA63" s="116">
        <f t="shared" si="22"/>
        <v>5.9404548254895051E-2</v>
      </c>
      <c r="CB63" s="116">
        <f t="shared" si="23"/>
        <v>5.9405580634410926E-2</v>
      </c>
      <c r="CC63" s="116">
        <f t="shared" si="24"/>
        <v>5.9401530814234826E-2</v>
      </c>
      <c r="CD63" s="116">
        <f t="shared" si="24"/>
        <v>5.9402633986263664E-2</v>
      </c>
    </row>
    <row r="64" spans="1:82" ht="15.75" x14ac:dyDescent="0.25">
      <c r="A64" s="15"/>
      <c r="B64" s="34">
        <v>55</v>
      </c>
      <c r="C64" s="69"/>
      <c r="D64" s="35"/>
      <c r="E64" s="202">
        <v>5733.05</v>
      </c>
      <c r="F64" s="161">
        <v>5733.05</v>
      </c>
      <c r="G64" s="69">
        <v>4274.45</v>
      </c>
      <c r="H64" s="69">
        <v>5517.6</v>
      </c>
      <c r="I64" s="69">
        <v>6622</v>
      </c>
      <c r="J64" s="69">
        <v>7172</v>
      </c>
      <c r="K64" s="69">
        <v>6766.7</v>
      </c>
      <c r="L64" s="69">
        <v>6921.75</v>
      </c>
      <c r="M64" s="69">
        <v>7418.35</v>
      </c>
      <c r="N64" s="69">
        <v>8376.6</v>
      </c>
      <c r="O64" s="69">
        <v>9319.7999999999993</v>
      </c>
      <c r="P64" s="69">
        <v>10250</v>
      </c>
      <c r="Q64" s="69">
        <v>11717.25</v>
      </c>
      <c r="R64" s="15"/>
      <c r="S64" s="34">
        <v>55</v>
      </c>
      <c r="T64" s="35"/>
      <c r="U64" s="35"/>
      <c r="V64" s="202">
        <v>5424.3</v>
      </c>
      <c r="W64" s="161">
        <v>5411.6</v>
      </c>
      <c r="X64" s="69">
        <v>4034.75</v>
      </c>
      <c r="Y64" s="69">
        <v>5208.2</v>
      </c>
      <c r="Z64" s="69">
        <v>6250.7</v>
      </c>
      <c r="AA64" s="69">
        <v>6769.85</v>
      </c>
      <c r="AB64" s="69">
        <v>6387.25</v>
      </c>
      <c r="AC64" s="69">
        <v>6533.65</v>
      </c>
      <c r="AD64" s="69">
        <v>7002.4</v>
      </c>
      <c r="AE64" s="69">
        <v>7906.9</v>
      </c>
      <c r="AF64" s="69">
        <v>8797.2000000000007</v>
      </c>
      <c r="AG64" s="69">
        <v>9675.25</v>
      </c>
      <c r="AH64" s="69">
        <v>11060.25</v>
      </c>
      <c r="AI64" s="34">
        <v>55</v>
      </c>
      <c r="AJ64" s="35"/>
      <c r="AK64" s="35"/>
      <c r="AL64" s="37"/>
      <c r="AM64" s="69">
        <v>2611.0500000000002</v>
      </c>
      <c r="AN64" s="69">
        <v>3370.5</v>
      </c>
      <c r="AO64" s="69">
        <v>4045.1</v>
      </c>
      <c r="AP64" s="69">
        <v>4381.2</v>
      </c>
      <c r="AQ64" s="69">
        <v>4114.05</v>
      </c>
      <c r="AR64" s="69">
        <v>4161</v>
      </c>
      <c r="AS64" s="69">
        <v>4510.25</v>
      </c>
      <c r="AT64" s="69">
        <v>5092.8</v>
      </c>
      <c r="AU64" s="69">
        <v>5666.3</v>
      </c>
      <c r="AV64" s="69">
        <v>6231.85</v>
      </c>
      <c r="AW64" s="15"/>
      <c r="AX64" s="109">
        <v>55</v>
      </c>
      <c r="AY64" s="110"/>
      <c r="AZ64" s="110"/>
      <c r="BA64" s="95">
        <v>2510.6</v>
      </c>
      <c r="BB64" s="95">
        <v>3240.85</v>
      </c>
      <c r="BC64" s="95">
        <v>3889.5</v>
      </c>
      <c r="BD64" s="95">
        <v>4212.6499999999996</v>
      </c>
      <c r="BE64" s="95">
        <v>3955.8</v>
      </c>
      <c r="BF64" s="95">
        <v>4000.95</v>
      </c>
      <c r="BG64" s="17">
        <v>4336.75</v>
      </c>
      <c r="BH64" s="109">
        <v>4896.8999999999996</v>
      </c>
      <c r="BI64" s="110">
        <v>5448.35</v>
      </c>
      <c r="BJ64" s="110">
        <v>5992.15</v>
      </c>
      <c r="BK64" s="95">
        <v>2336.75</v>
      </c>
      <c r="BL64" s="95">
        <v>3016.6</v>
      </c>
      <c r="BM64" s="95">
        <v>3620.35</v>
      </c>
      <c r="BN64" s="95">
        <v>3672.05</v>
      </c>
      <c r="BO64" s="95">
        <v>3716.9</v>
      </c>
      <c r="BP64" s="95">
        <v>5061.55</v>
      </c>
      <c r="BR64" s="116">
        <f t="shared" si="13"/>
        <v>5.6919786884943591E-2</v>
      </c>
      <c r="BS64" s="116">
        <f t="shared" si="14"/>
        <v>5.9400177396703446E-2</v>
      </c>
      <c r="BT64" s="116">
        <f t="shared" si="15"/>
        <v>5.9408885308879E-2</v>
      </c>
      <c r="BU64" s="116">
        <f t="shared" si="16"/>
        <v>5.940632080181274E-2</v>
      </c>
      <c r="BV64" s="116">
        <f t="shared" si="17"/>
        <v>5.9401347049130582E-2</v>
      </c>
      <c r="BW64" s="116">
        <f t="shared" si="18"/>
        <v>5.9403088694727213E-2</v>
      </c>
      <c r="BX64" s="116">
        <f t="shared" si="19"/>
        <v>5.9407413205996296E-2</v>
      </c>
      <c r="BY64" s="116">
        <f t="shared" si="20"/>
        <v>5.9400182134029311E-2</v>
      </c>
      <c r="BZ64" s="116">
        <f t="shared" si="21"/>
        <v>5.9401062492859591E-2</v>
      </c>
      <c r="CA64" s="116">
        <f t="shared" si="22"/>
        <v>5.9403811860526901E-2</v>
      </c>
      <c r="CB64" s="116">
        <f t="shared" si="23"/>
        <v>5.9405265311689881E-2</v>
      </c>
      <c r="CC64" s="116">
        <f t="shared" si="24"/>
        <v>5.9404149763572001E-2</v>
      </c>
      <c r="CD64" s="116">
        <f t="shared" si="24"/>
        <v>5.9401912253339573E-2</v>
      </c>
    </row>
    <row r="65" spans="1:82" ht="15.75" x14ac:dyDescent="0.25">
      <c r="A65" s="15"/>
      <c r="B65" s="34">
        <v>60</v>
      </c>
      <c r="C65" s="69"/>
      <c r="D65" s="35"/>
      <c r="E65" s="202">
        <v>5994</v>
      </c>
      <c r="F65" s="161">
        <v>5994</v>
      </c>
      <c r="G65" s="69">
        <v>4432.5</v>
      </c>
      <c r="H65" s="69">
        <v>5779.05</v>
      </c>
      <c r="I65" s="69">
        <v>6952.95</v>
      </c>
      <c r="J65" s="69">
        <v>7543.75</v>
      </c>
      <c r="K65" s="69">
        <v>7125.05</v>
      </c>
      <c r="L65" s="69">
        <v>7259.3</v>
      </c>
      <c r="M65" s="69">
        <v>7830.8</v>
      </c>
      <c r="N65" s="69">
        <v>8861.4</v>
      </c>
      <c r="O65" s="69">
        <v>9895.35</v>
      </c>
      <c r="P65" s="69">
        <v>10866.55</v>
      </c>
      <c r="Q65" s="69">
        <v>12488.4</v>
      </c>
      <c r="R65" s="15"/>
      <c r="S65" s="34">
        <v>60</v>
      </c>
      <c r="T65" s="35"/>
      <c r="U65" s="35"/>
      <c r="V65" s="202">
        <v>5674.5</v>
      </c>
      <c r="W65" s="161">
        <v>5657.9</v>
      </c>
      <c r="X65" s="69">
        <v>4183.95</v>
      </c>
      <c r="Y65" s="69">
        <v>5455</v>
      </c>
      <c r="Z65" s="69">
        <v>6563.1</v>
      </c>
      <c r="AA65" s="69">
        <v>7120.75</v>
      </c>
      <c r="AB65" s="69">
        <v>6725.55</v>
      </c>
      <c r="AC65" s="69">
        <v>6852.25</v>
      </c>
      <c r="AD65" s="69">
        <v>7391.7</v>
      </c>
      <c r="AE65" s="69">
        <v>8364.5</v>
      </c>
      <c r="AF65" s="69">
        <v>9340.5</v>
      </c>
      <c r="AG65" s="69">
        <v>10257.25</v>
      </c>
      <c r="AH65" s="69">
        <v>11788.15</v>
      </c>
      <c r="AI65" s="34">
        <v>60</v>
      </c>
      <c r="AJ65" s="35"/>
      <c r="AK65" s="35"/>
      <c r="AL65" s="37"/>
      <c r="AM65" s="69">
        <v>2707.55</v>
      </c>
      <c r="AN65" s="69">
        <v>3530.2</v>
      </c>
      <c r="AO65" s="69">
        <v>4247.3500000000004</v>
      </c>
      <c r="AP65" s="69">
        <v>4608.2</v>
      </c>
      <c r="AQ65" s="69">
        <v>4331.8999999999996</v>
      </c>
      <c r="AR65" s="69">
        <v>4363.8999999999996</v>
      </c>
      <c r="AS65" s="69">
        <v>4761</v>
      </c>
      <c r="AT65" s="69">
        <v>5387.6</v>
      </c>
      <c r="AU65" s="69">
        <v>6016.25</v>
      </c>
      <c r="AV65" s="69">
        <v>6606.8</v>
      </c>
      <c r="AW65" s="15"/>
      <c r="AX65" s="109">
        <v>60</v>
      </c>
      <c r="AY65" s="110"/>
      <c r="AZ65" s="110"/>
      <c r="BA65" s="95">
        <v>2603.4</v>
      </c>
      <c r="BB65" s="95">
        <v>3394.4</v>
      </c>
      <c r="BC65" s="95">
        <v>4083.95</v>
      </c>
      <c r="BD65" s="95">
        <v>4430.95</v>
      </c>
      <c r="BE65" s="95">
        <v>4165.25</v>
      </c>
      <c r="BF65" s="95">
        <v>4196.05</v>
      </c>
      <c r="BG65" s="17">
        <v>4577.8500000000004</v>
      </c>
      <c r="BH65" s="109">
        <v>5180.3500000000004</v>
      </c>
      <c r="BI65" s="110">
        <v>5784.85</v>
      </c>
      <c r="BJ65" s="110">
        <v>6352.65</v>
      </c>
      <c r="BK65" s="95">
        <v>2423.1999999999998</v>
      </c>
      <c r="BL65" s="95">
        <v>3159.5</v>
      </c>
      <c r="BM65" s="95">
        <v>3701.35</v>
      </c>
      <c r="BN65" s="95">
        <v>3777.05</v>
      </c>
      <c r="BO65" s="95">
        <v>3797.15</v>
      </c>
      <c r="BP65" s="95">
        <v>5374.2</v>
      </c>
      <c r="BR65" s="116">
        <f t="shared" si="13"/>
        <v>5.6304520222046017E-2</v>
      </c>
      <c r="BS65" s="116">
        <f t="shared" si="14"/>
        <v>5.9403665671008854E-2</v>
      </c>
      <c r="BT65" s="116">
        <f t="shared" si="15"/>
        <v>5.9405585630803559E-2</v>
      </c>
      <c r="BU65" s="116">
        <f t="shared" si="16"/>
        <v>5.9404216315307012E-2</v>
      </c>
      <c r="BV65" s="116">
        <f t="shared" si="17"/>
        <v>5.9400283402660348E-2</v>
      </c>
      <c r="BW65" s="116">
        <f t="shared" si="18"/>
        <v>5.9403854931011413E-2</v>
      </c>
      <c r="BX65" s="116">
        <f t="shared" si="19"/>
        <v>5.9400346440068086E-2</v>
      </c>
      <c r="BY65" s="116">
        <f t="shared" si="20"/>
        <v>5.9403845452223658E-2</v>
      </c>
      <c r="BZ65" s="116">
        <f t="shared" si="21"/>
        <v>5.9404467172639697E-2</v>
      </c>
      <c r="CA65" s="116">
        <f t="shared" si="22"/>
        <v>5.9405822224879001E-2</v>
      </c>
      <c r="CB65" s="116">
        <f t="shared" si="23"/>
        <v>5.9402601573791625E-2</v>
      </c>
      <c r="CC65" s="116">
        <f t="shared" si="24"/>
        <v>5.9401886470545229E-2</v>
      </c>
      <c r="CD65" s="116">
        <f t="shared" si="24"/>
        <v>5.9402874921001159E-2</v>
      </c>
    </row>
    <row r="66" spans="1:82" ht="15.75" x14ac:dyDescent="0.25">
      <c r="A66" s="15"/>
      <c r="B66" s="34">
        <v>65</v>
      </c>
      <c r="C66" s="69"/>
      <c r="D66" s="35"/>
      <c r="E66" s="202">
        <v>6254.7</v>
      </c>
      <c r="F66" s="161">
        <v>6254.7</v>
      </c>
      <c r="G66" s="69">
        <v>4592.3500000000004</v>
      </c>
      <c r="H66" s="69">
        <v>6040.3</v>
      </c>
      <c r="I66" s="69">
        <v>7281.6</v>
      </c>
      <c r="J66" s="69">
        <v>7917.4</v>
      </c>
      <c r="K66" s="69">
        <v>7483.4</v>
      </c>
      <c r="L66" s="69">
        <v>7594.6</v>
      </c>
      <c r="M66" s="69">
        <v>8241.2000000000007</v>
      </c>
      <c r="N66" s="69">
        <v>9329.7000000000007</v>
      </c>
      <c r="O66" s="69">
        <v>10471.1</v>
      </c>
      <c r="P66" s="69">
        <v>11483</v>
      </c>
      <c r="Q66" s="69">
        <v>13259.7</v>
      </c>
      <c r="R66" s="15"/>
      <c r="S66" s="34">
        <v>65</v>
      </c>
      <c r="T66" s="35"/>
      <c r="U66" s="35"/>
      <c r="V66" s="202">
        <v>5924.55</v>
      </c>
      <c r="W66" s="161">
        <v>5904</v>
      </c>
      <c r="X66" s="69">
        <v>4334.8500000000004</v>
      </c>
      <c r="Y66" s="69">
        <v>5701.6</v>
      </c>
      <c r="Z66" s="69">
        <v>6873.3</v>
      </c>
      <c r="AA66" s="69">
        <v>7473.45</v>
      </c>
      <c r="AB66" s="69">
        <v>7063.8</v>
      </c>
      <c r="AC66" s="69">
        <v>7168.75</v>
      </c>
      <c r="AD66" s="69">
        <v>7779.1</v>
      </c>
      <c r="AE66" s="69">
        <v>8806.5499999999993</v>
      </c>
      <c r="AF66" s="69">
        <v>9883.9500000000007</v>
      </c>
      <c r="AG66" s="69">
        <v>10839.15</v>
      </c>
      <c r="AH66" s="69">
        <v>12516.2</v>
      </c>
      <c r="AI66" s="34">
        <v>65</v>
      </c>
      <c r="AJ66" s="35"/>
      <c r="AK66" s="35"/>
      <c r="AL66" s="37"/>
      <c r="AM66" s="69">
        <v>2805.3</v>
      </c>
      <c r="AN66" s="69">
        <v>3689.8</v>
      </c>
      <c r="AO66" s="69">
        <v>4448.1000000000004</v>
      </c>
      <c r="AP66" s="69">
        <v>4836.5</v>
      </c>
      <c r="AQ66" s="69">
        <v>4549.8</v>
      </c>
      <c r="AR66" s="69">
        <v>4565.5</v>
      </c>
      <c r="AS66" s="69">
        <v>5010.55</v>
      </c>
      <c r="AT66" s="69">
        <v>5672.35</v>
      </c>
      <c r="AU66" s="69">
        <v>6366.3</v>
      </c>
      <c r="AV66" s="69">
        <v>6981.55</v>
      </c>
      <c r="AW66" s="15"/>
      <c r="AX66" s="109">
        <v>65</v>
      </c>
      <c r="AY66" s="110"/>
      <c r="AZ66" s="110"/>
      <c r="BA66" s="95">
        <v>2697.4</v>
      </c>
      <c r="BB66" s="95">
        <v>3547.85</v>
      </c>
      <c r="BC66" s="95">
        <v>4277</v>
      </c>
      <c r="BD66" s="95">
        <v>4650.45</v>
      </c>
      <c r="BE66" s="95">
        <v>4374.8</v>
      </c>
      <c r="BF66" s="95">
        <v>4389.8999999999996</v>
      </c>
      <c r="BG66" s="17">
        <v>4817.8</v>
      </c>
      <c r="BH66" s="109">
        <v>5454.15</v>
      </c>
      <c r="BI66" s="110">
        <v>6121.4</v>
      </c>
      <c r="BJ66" s="110">
        <v>6713</v>
      </c>
      <c r="BK66" s="95">
        <v>2510.75</v>
      </c>
      <c r="BL66" s="95">
        <v>3302.35</v>
      </c>
      <c r="BM66" s="95">
        <v>3971.05</v>
      </c>
      <c r="BN66" s="95">
        <v>4072.05</v>
      </c>
      <c r="BO66" s="95">
        <v>4077.25</v>
      </c>
      <c r="BP66" s="95">
        <v>5676.75</v>
      </c>
      <c r="BR66" s="116">
        <f t="shared" si="13"/>
        <v>5.5725751322885264E-2</v>
      </c>
      <c r="BS66" s="116">
        <f t="shared" si="14"/>
        <v>5.9400406504064973E-2</v>
      </c>
      <c r="BT66" s="116">
        <f t="shared" si="15"/>
        <v>5.9402286122933967E-2</v>
      </c>
      <c r="BU66" s="116">
        <f t="shared" si="16"/>
        <v>5.9404377718535128E-2</v>
      </c>
      <c r="BV66" s="116">
        <f t="shared" si="17"/>
        <v>5.9403779843743232E-2</v>
      </c>
      <c r="BW66" s="116">
        <f t="shared" si="18"/>
        <v>5.9403622155764779E-2</v>
      </c>
      <c r="BX66" s="116">
        <f t="shared" si="19"/>
        <v>5.9401455307341644E-2</v>
      </c>
      <c r="BY66" s="116">
        <f t="shared" si="20"/>
        <v>5.9403661726242341E-2</v>
      </c>
      <c r="BZ66" s="116">
        <f t="shared" si="21"/>
        <v>5.9402758673882561E-2</v>
      </c>
      <c r="CA66" s="116">
        <f t="shared" si="22"/>
        <v>5.9404647677013367E-2</v>
      </c>
      <c r="CB66" s="116">
        <f t="shared" si="23"/>
        <v>5.9404387921832891E-2</v>
      </c>
      <c r="CC66" s="116">
        <f t="shared" si="24"/>
        <v>5.9400414239124011E-2</v>
      </c>
      <c r="CD66" s="116">
        <f t="shared" si="24"/>
        <v>5.9403013694252271E-2</v>
      </c>
    </row>
    <row r="67" spans="1:82" ht="15.75" x14ac:dyDescent="0.25">
      <c r="A67" s="15"/>
      <c r="B67" s="34">
        <v>70</v>
      </c>
      <c r="C67" s="69"/>
      <c r="D67" s="35"/>
      <c r="E67" s="202">
        <v>6515.7</v>
      </c>
      <c r="F67" s="161">
        <v>6515.7</v>
      </c>
      <c r="G67" s="69">
        <v>4750.6499999999996</v>
      </c>
      <c r="H67" s="69">
        <v>6301.75</v>
      </c>
      <c r="I67" s="69">
        <v>7612.45</v>
      </c>
      <c r="J67" s="69">
        <v>8288.9</v>
      </c>
      <c r="K67" s="69">
        <v>7841.55</v>
      </c>
      <c r="L67" s="69">
        <v>7946.15</v>
      </c>
      <c r="M67" s="69">
        <v>8653.5</v>
      </c>
      <c r="N67" s="69">
        <v>9803</v>
      </c>
      <c r="O67" s="69">
        <v>11048.85</v>
      </c>
      <c r="P67" s="69">
        <v>12099.4</v>
      </c>
      <c r="Q67" s="69">
        <v>14028.95</v>
      </c>
      <c r="R67" s="15"/>
      <c r="S67" s="34">
        <v>70</v>
      </c>
      <c r="T67" s="35"/>
      <c r="U67" s="35"/>
      <c r="V67" s="202">
        <v>6174.7</v>
      </c>
      <c r="W67" s="161">
        <v>6150.35</v>
      </c>
      <c r="X67" s="69">
        <v>4484.25</v>
      </c>
      <c r="Y67" s="69">
        <v>5948.4</v>
      </c>
      <c r="Z67" s="69">
        <v>7185.6</v>
      </c>
      <c r="AA67" s="69">
        <v>7824.1</v>
      </c>
      <c r="AB67" s="69">
        <v>7401.85</v>
      </c>
      <c r="AC67" s="69">
        <v>7500.6</v>
      </c>
      <c r="AD67" s="69">
        <v>8168.3</v>
      </c>
      <c r="AE67" s="69">
        <v>9253.35</v>
      </c>
      <c r="AF67" s="69">
        <v>10429.299999999999</v>
      </c>
      <c r="AG67" s="69">
        <v>11420.95</v>
      </c>
      <c r="AH67" s="69">
        <v>13242.35</v>
      </c>
      <c r="AI67" s="34">
        <v>70</v>
      </c>
      <c r="AJ67" s="35"/>
      <c r="AK67" s="35"/>
      <c r="AL67" s="37"/>
      <c r="AM67" s="69">
        <v>2901.9</v>
      </c>
      <c r="AN67" s="69">
        <v>3849.45</v>
      </c>
      <c r="AO67" s="69">
        <v>4650.2</v>
      </c>
      <c r="AP67" s="69">
        <v>5063.3999999999996</v>
      </c>
      <c r="AQ67" s="69">
        <v>4767.6000000000004</v>
      </c>
      <c r="AR67" s="69">
        <v>4776.8500000000004</v>
      </c>
      <c r="AS67" s="69">
        <v>5261.25</v>
      </c>
      <c r="AT67" s="69">
        <v>5960.1</v>
      </c>
      <c r="AU67" s="69">
        <v>6717.55</v>
      </c>
      <c r="AV67" s="69">
        <v>7356.35</v>
      </c>
      <c r="AW67" s="15"/>
      <c r="AX67" s="109">
        <v>70</v>
      </c>
      <c r="AY67" s="110"/>
      <c r="AZ67" s="110"/>
      <c r="BA67" s="95">
        <v>2790.25</v>
      </c>
      <c r="BB67" s="95">
        <v>3701.35</v>
      </c>
      <c r="BC67" s="95">
        <v>4471.3</v>
      </c>
      <c r="BD67" s="95">
        <v>4868.6499999999996</v>
      </c>
      <c r="BE67" s="95">
        <v>4584.2</v>
      </c>
      <c r="BF67" s="95">
        <v>4593.1000000000004</v>
      </c>
      <c r="BG67" s="17">
        <v>5058.8500000000004</v>
      </c>
      <c r="BH67" s="109">
        <v>5730.85</v>
      </c>
      <c r="BI67" s="110">
        <v>6459.15</v>
      </c>
      <c r="BJ67" s="110">
        <v>7073.4</v>
      </c>
      <c r="BK67" s="95">
        <v>2597.15</v>
      </c>
      <c r="BL67" s="95">
        <v>3445.2</v>
      </c>
      <c r="BM67" s="95">
        <v>4161.8999999999996</v>
      </c>
      <c r="BN67" s="95">
        <v>4267</v>
      </c>
      <c r="BO67" s="95">
        <v>4267.05</v>
      </c>
      <c r="BP67" s="95">
        <v>6000.6</v>
      </c>
      <c r="BR67" s="116">
        <f t="shared" si="13"/>
        <v>5.5225355077979543E-2</v>
      </c>
      <c r="BS67" s="116">
        <f t="shared" si="14"/>
        <v>5.9403123399481172E-2</v>
      </c>
      <c r="BT67" s="116">
        <f t="shared" si="15"/>
        <v>5.9407927747114897E-2</v>
      </c>
      <c r="BU67" s="116">
        <f t="shared" si="16"/>
        <v>5.9402528411001354E-2</v>
      </c>
      <c r="BV67" s="116">
        <f t="shared" si="17"/>
        <v>5.940352928078374E-2</v>
      </c>
      <c r="BW67" s="116">
        <f t="shared" si="18"/>
        <v>5.9406193683618547E-2</v>
      </c>
      <c r="BX67" s="116">
        <f t="shared" si="19"/>
        <v>5.9404067901943414E-2</v>
      </c>
      <c r="BY67" s="116">
        <f t="shared" si="20"/>
        <v>5.9401914513505405E-2</v>
      </c>
      <c r="BZ67" s="116">
        <f t="shared" si="21"/>
        <v>5.9400364824994112E-2</v>
      </c>
      <c r="CA67" s="116">
        <f t="shared" si="22"/>
        <v>5.9400109149659208E-2</v>
      </c>
      <c r="CB67" s="116">
        <f t="shared" si="23"/>
        <v>5.9404753914452657E-2</v>
      </c>
      <c r="CC67" s="116">
        <f t="shared" si="24"/>
        <v>5.940399003585517E-2</v>
      </c>
      <c r="CD67" s="116">
        <f t="shared" si="24"/>
        <v>5.9400333022461949E-2</v>
      </c>
    </row>
    <row r="68" spans="1:82" ht="15.75" x14ac:dyDescent="0.25">
      <c r="A68" s="15"/>
      <c r="B68" s="34" t="s">
        <v>103</v>
      </c>
      <c r="C68" s="69"/>
      <c r="D68" s="35"/>
      <c r="E68" s="202">
        <v>93.08</v>
      </c>
      <c r="F68" s="161">
        <v>93.08</v>
      </c>
      <c r="G68" s="69">
        <v>67.86</v>
      </c>
      <c r="H68" s="69">
        <v>90.02</v>
      </c>
      <c r="I68" s="69">
        <v>108.74</v>
      </c>
      <c r="J68" s="69">
        <v>118.41</v>
      </c>
      <c r="K68" s="69">
        <v>112.02</v>
      </c>
      <c r="L68" s="69">
        <v>113.51</v>
      </c>
      <c r="M68" s="69">
        <v>123.62</v>
      </c>
      <c r="N68" s="69">
        <v>140.04</v>
      </c>
      <c r="O68" s="69">
        <v>157.84</v>
      </c>
      <c r="P68" s="69">
        <v>172.84</v>
      </c>
      <c r="Q68" s="69">
        <v>200.41</v>
      </c>
      <c r="R68" s="15"/>
      <c r="S68" s="34" t="s">
        <v>103</v>
      </c>
      <c r="T68" s="35"/>
      <c r="U68" s="35"/>
      <c r="V68" s="202">
        <v>88.21</v>
      </c>
      <c r="W68" s="161">
        <v>87.86</v>
      </c>
      <c r="X68" s="69">
        <v>64.06</v>
      </c>
      <c r="Y68" s="69">
        <v>84.97</v>
      </c>
      <c r="Z68" s="69">
        <v>102.65</v>
      </c>
      <c r="AA68" s="69">
        <v>111.77</v>
      </c>
      <c r="AB68" s="69">
        <v>105.74</v>
      </c>
      <c r="AC68" s="69">
        <v>107.15</v>
      </c>
      <c r="AD68" s="69">
        <v>116.69</v>
      </c>
      <c r="AE68" s="69">
        <v>132.19</v>
      </c>
      <c r="AF68" s="69">
        <v>148.99</v>
      </c>
      <c r="AG68" s="69">
        <v>163.15</v>
      </c>
      <c r="AH68" s="69">
        <v>189.17</v>
      </c>
      <c r="AI68" s="34" t="s">
        <v>103</v>
      </c>
      <c r="AJ68" s="35"/>
      <c r="AK68" s="35"/>
      <c r="AL68" s="37"/>
      <c r="AM68" s="69">
        <v>41.45</v>
      </c>
      <c r="AN68" s="69">
        <v>54.99</v>
      </c>
      <c r="AO68" s="69">
        <v>66.430000000000007</v>
      </c>
      <c r="AP68" s="69">
        <v>72.33</v>
      </c>
      <c r="AQ68" s="69">
        <v>68.099999999999994</v>
      </c>
      <c r="AR68" s="69">
        <v>68.239999999999995</v>
      </c>
      <c r="AS68" s="69">
        <v>75.16</v>
      </c>
      <c r="AT68" s="69">
        <v>85.14</v>
      </c>
      <c r="AU68" s="69">
        <v>95.96</v>
      </c>
      <c r="AV68" s="69">
        <v>105.09</v>
      </c>
      <c r="AW68" s="15"/>
      <c r="AX68" s="109" t="s">
        <v>103</v>
      </c>
      <c r="AY68" s="110"/>
      <c r="AZ68" s="110"/>
      <c r="BA68" s="95">
        <v>39.86</v>
      </c>
      <c r="BB68" s="95">
        <v>52.87</v>
      </c>
      <c r="BC68" s="95">
        <v>63.87</v>
      </c>
      <c r="BD68" s="95">
        <v>69.55</v>
      </c>
      <c r="BE68" s="95">
        <v>65.48</v>
      </c>
      <c r="BF68" s="95">
        <v>65.61</v>
      </c>
      <c r="BG68" s="17">
        <v>72.260000000000005</v>
      </c>
      <c r="BH68" s="109">
        <v>81.86</v>
      </c>
      <c r="BI68" s="110">
        <v>92.27</v>
      </c>
      <c r="BJ68" s="110">
        <v>101.04</v>
      </c>
      <c r="BK68" s="95">
        <v>37.1</v>
      </c>
      <c r="BL68" s="95">
        <v>49.21</v>
      </c>
      <c r="BM68" s="95">
        <v>59.45</v>
      </c>
      <c r="BN68" s="95">
        <v>60.95</v>
      </c>
      <c r="BO68" s="95">
        <v>60.96</v>
      </c>
      <c r="BP68" s="95">
        <v>75.72</v>
      </c>
      <c r="BR68" s="116">
        <f t="shared" si="13"/>
        <v>5.5209159959188403E-2</v>
      </c>
      <c r="BS68" s="116">
        <f t="shared" si="14"/>
        <v>5.9412702025950281E-2</v>
      </c>
      <c r="BT68" s="116">
        <f t="shared" si="15"/>
        <v>5.9319388073680868E-2</v>
      </c>
      <c r="BU68" s="116">
        <f t="shared" si="16"/>
        <v>5.9432740967400255E-2</v>
      </c>
      <c r="BV68" s="116">
        <f t="shared" si="17"/>
        <v>5.9327812956648796E-2</v>
      </c>
      <c r="BW68" s="116">
        <f t="shared" si="18"/>
        <v>5.940771226626107E-2</v>
      </c>
      <c r="BX68" s="116">
        <f t="shared" si="19"/>
        <v>5.9390958955929607E-2</v>
      </c>
      <c r="BY68" s="116">
        <f t="shared" si="20"/>
        <v>5.9356042930471364E-2</v>
      </c>
      <c r="BZ68" s="116">
        <f t="shared" si="21"/>
        <v>5.9388122375525043E-2</v>
      </c>
      <c r="CA68" s="116">
        <f t="shared" si="22"/>
        <v>5.9384219683788375E-2</v>
      </c>
      <c r="CB68" s="116">
        <f t="shared" si="23"/>
        <v>5.9399959728840823E-2</v>
      </c>
      <c r="CC68" s="116">
        <f t="shared" si="24"/>
        <v>5.9393196444989194E-2</v>
      </c>
      <c r="CD68" s="116">
        <f t="shared" si="24"/>
        <v>5.9417455199027414E-2</v>
      </c>
    </row>
    <row r="69" spans="1:82" ht="15.75" x14ac:dyDescent="0.25">
      <c r="A69" s="15"/>
      <c r="B69" s="34" t="s">
        <v>61</v>
      </c>
      <c r="C69" s="69"/>
      <c r="D69" s="35"/>
      <c r="E69" s="202">
        <v>6515.7</v>
      </c>
      <c r="F69" s="161">
        <v>6515.7</v>
      </c>
      <c r="G69" s="69">
        <v>4750.6499999999996</v>
      </c>
      <c r="H69" s="69">
        <v>6301.75</v>
      </c>
      <c r="I69" s="69">
        <v>7612.45</v>
      </c>
      <c r="J69" s="69">
        <v>8288.9</v>
      </c>
      <c r="K69" s="69">
        <v>7841.55</v>
      </c>
      <c r="L69" s="69">
        <v>7946.15</v>
      </c>
      <c r="M69" s="69">
        <v>8653.5</v>
      </c>
      <c r="N69" s="69">
        <v>9803</v>
      </c>
      <c r="O69" s="69">
        <v>11048.85</v>
      </c>
      <c r="P69" s="69">
        <v>12099.4</v>
      </c>
      <c r="Q69" s="69">
        <v>14028.95</v>
      </c>
      <c r="R69" s="15"/>
      <c r="S69" s="34" t="s">
        <v>61</v>
      </c>
      <c r="T69" s="35"/>
      <c r="U69" s="35"/>
      <c r="V69" s="202">
        <v>6174.7</v>
      </c>
      <c r="W69" s="161">
        <v>6150.35</v>
      </c>
      <c r="X69" s="69">
        <v>4484.25</v>
      </c>
      <c r="Y69" s="69">
        <v>5948.4</v>
      </c>
      <c r="Z69" s="69">
        <v>7185.6</v>
      </c>
      <c r="AA69" s="69">
        <v>7824.1</v>
      </c>
      <c r="AB69" s="69">
        <v>7401.85</v>
      </c>
      <c r="AC69" s="69">
        <v>7500.6</v>
      </c>
      <c r="AD69" s="69">
        <v>8168.3</v>
      </c>
      <c r="AE69" s="69">
        <v>9253.35</v>
      </c>
      <c r="AF69" s="69">
        <v>10429.299999999999</v>
      </c>
      <c r="AG69" s="69">
        <v>11420.95</v>
      </c>
      <c r="AH69" s="69">
        <v>13242.35</v>
      </c>
      <c r="AI69" s="34" t="s">
        <v>61</v>
      </c>
      <c r="AJ69" s="35"/>
      <c r="AK69" s="35"/>
      <c r="AL69" s="37"/>
      <c r="AM69" s="69">
        <v>2901.9</v>
      </c>
      <c r="AN69" s="69">
        <v>3849.45</v>
      </c>
      <c r="AO69" s="69">
        <v>4650.2</v>
      </c>
      <c r="AP69" s="69">
        <v>5063.3999999999996</v>
      </c>
      <c r="AQ69" s="69">
        <v>4767.6000000000004</v>
      </c>
      <c r="AR69" s="69">
        <v>4776.8500000000004</v>
      </c>
      <c r="AS69" s="69">
        <v>5261.25</v>
      </c>
      <c r="AT69" s="69">
        <v>5960.1</v>
      </c>
      <c r="AU69" s="69">
        <v>6717.55</v>
      </c>
      <c r="AV69" s="69">
        <v>7356.35</v>
      </c>
      <c r="AW69" s="15"/>
      <c r="AX69" s="109" t="s">
        <v>61</v>
      </c>
      <c r="AY69" s="110"/>
      <c r="AZ69" s="110"/>
      <c r="BA69" s="95">
        <v>2790.25</v>
      </c>
      <c r="BB69" s="95">
        <v>3701.35</v>
      </c>
      <c r="BC69" s="95">
        <v>4471.3</v>
      </c>
      <c r="BD69" s="95">
        <v>4868.6499999999996</v>
      </c>
      <c r="BE69" s="95">
        <v>4584.2</v>
      </c>
      <c r="BF69" s="95">
        <v>4593.1000000000004</v>
      </c>
      <c r="BG69" s="17">
        <v>5058.8500000000004</v>
      </c>
      <c r="BH69" s="109">
        <v>5730.85</v>
      </c>
      <c r="BI69" s="110">
        <v>6459.15</v>
      </c>
      <c r="BJ69" s="110">
        <v>7073.4</v>
      </c>
      <c r="BK69" s="95">
        <v>2597.15</v>
      </c>
      <c r="BL69" s="95">
        <v>3445.2</v>
      </c>
      <c r="BM69" s="95">
        <v>4161.8999999999996</v>
      </c>
      <c r="BN69" s="95">
        <v>4267</v>
      </c>
      <c r="BO69" s="95">
        <v>4267.05</v>
      </c>
      <c r="BP69" s="95">
        <v>6000.6</v>
      </c>
      <c r="BR69" s="116">
        <f t="shared" si="13"/>
        <v>5.5225355077979543E-2</v>
      </c>
      <c r="BS69" s="116">
        <f t="shared" si="14"/>
        <v>5.9403123399481172E-2</v>
      </c>
      <c r="BT69" s="116">
        <f t="shared" si="15"/>
        <v>5.9407927747114897E-2</v>
      </c>
      <c r="BU69" s="116">
        <f t="shared" si="16"/>
        <v>5.9402528411001354E-2</v>
      </c>
      <c r="BV69" s="116">
        <f t="shared" si="17"/>
        <v>5.940352928078374E-2</v>
      </c>
      <c r="BW69" s="116">
        <f t="shared" si="18"/>
        <v>5.9406193683618547E-2</v>
      </c>
      <c r="BX69" s="116">
        <f t="shared" si="19"/>
        <v>5.9404067901943414E-2</v>
      </c>
      <c r="BY69" s="116">
        <f t="shared" si="20"/>
        <v>5.9401914513505405E-2</v>
      </c>
      <c r="BZ69" s="116">
        <f t="shared" si="21"/>
        <v>5.9400364824994112E-2</v>
      </c>
      <c r="CA69" s="116">
        <f t="shared" si="22"/>
        <v>5.9400109149659208E-2</v>
      </c>
      <c r="CB69" s="116">
        <f t="shared" si="23"/>
        <v>5.9404753914452657E-2</v>
      </c>
      <c r="CC69" s="116">
        <f t="shared" si="24"/>
        <v>5.940399003585517E-2</v>
      </c>
      <c r="CD69" s="116">
        <f t="shared" si="24"/>
        <v>5.9400333022461949E-2</v>
      </c>
    </row>
    <row r="70" spans="1:82" ht="38.25" customHeight="1" x14ac:dyDescent="0.2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</row>
  </sheetData>
  <phoneticPr fontId="15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D9D9D6"/>
  </sheetPr>
  <dimension ref="B1:AP96"/>
  <sheetViews>
    <sheetView showGridLines="0" showRowColHeaders="0" topLeftCell="A49" zoomScaleNormal="100" workbookViewId="0">
      <selection activeCell="T38" sqref="T38:AF38"/>
    </sheetView>
  </sheetViews>
  <sheetFormatPr defaultColWidth="9.42578125" defaultRowHeight="12.75" x14ac:dyDescent="0.2"/>
  <cols>
    <col min="1" max="1" width="2" style="54" customWidth="1"/>
    <col min="2" max="2" width="12.42578125" style="54" customWidth="1"/>
    <col min="3" max="3" width="9.42578125" style="54"/>
    <col min="4" max="5" width="9.42578125" style="54" customWidth="1"/>
    <col min="6" max="6" width="9.5703125" style="54" customWidth="1"/>
    <col min="7" max="8" width="9.5703125" style="64" customWidth="1"/>
    <col min="9" max="9" width="1.140625" style="54" customWidth="1"/>
    <col min="10" max="10" width="9.42578125" style="54" customWidth="1"/>
    <col min="11" max="14" width="8.5703125" style="54" customWidth="1"/>
    <col min="15" max="15" width="9.42578125" style="54"/>
    <col min="16" max="16" width="8.42578125" style="54" customWidth="1"/>
    <col min="17" max="17" width="8.5703125" style="54" customWidth="1"/>
    <col min="18" max="18" width="0.42578125" style="54" hidden="1" customWidth="1"/>
    <col min="19" max="19" width="6.5703125" style="54" customWidth="1"/>
    <col min="20" max="20" width="3.42578125" style="54" customWidth="1"/>
    <col min="21" max="21" width="9.140625" style="54" customWidth="1"/>
    <col min="22" max="22" width="3.5703125" style="54" customWidth="1"/>
    <col min="23" max="23" width="10.42578125" style="54" customWidth="1"/>
    <col min="24" max="24" width="3.42578125" style="54" customWidth="1"/>
    <col min="25" max="25" width="1.5703125" style="54" customWidth="1"/>
    <col min="26" max="27" width="3.42578125" style="54" customWidth="1"/>
    <col min="28" max="28" width="3" style="54" customWidth="1"/>
    <col min="29" max="29" width="14.42578125" style="54" customWidth="1"/>
    <col min="30" max="30" width="6.42578125" style="54" customWidth="1"/>
    <col min="31" max="31" width="12.85546875" style="54" customWidth="1"/>
    <col min="32" max="32" width="6.42578125" style="142" customWidth="1"/>
    <col min="33" max="33" width="5.140625" style="142" hidden="1" customWidth="1"/>
    <col min="34" max="34" width="5.42578125" style="142" hidden="1" customWidth="1"/>
    <col min="35" max="35" width="5.140625" style="142" hidden="1" customWidth="1"/>
    <col min="36" max="36" width="114.42578125" style="142" hidden="1" customWidth="1"/>
    <col min="37" max="37" width="4" style="142" hidden="1" customWidth="1"/>
    <col min="38" max="40" width="1.5703125" style="142" hidden="1" customWidth="1"/>
    <col min="41" max="41" width="3.42578125" style="142" hidden="1" customWidth="1"/>
    <col min="42" max="42" width="2.85546875" style="54" hidden="1" customWidth="1"/>
    <col min="43" max="16384" width="9.42578125" style="54"/>
  </cols>
  <sheetData>
    <row r="1" spans="2:42" ht="11.25" x14ac:dyDescent="0.2">
      <c r="B1" s="130"/>
      <c r="C1" s="130"/>
      <c r="D1" s="130"/>
      <c r="E1" s="130"/>
      <c r="F1" s="130"/>
      <c r="G1" s="167"/>
      <c r="H1" s="167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130"/>
      <c r="AF1" s="176"/>
      <c r="AG1" s="132"/>
      <c r="AH1" s="132" t="str">
        <f>IF($AJ$16="Y",$AJ$28,IF($AJ$17="Y",$AJ$28,IF($W$18&gt;274,$AJ$28,IF($AC$21&gt;400,$AJ$28,IF(AND($AC$21&gt;300,$AC$21&lt;=400),$AJ$28,IF($AO$17&gt;0,$AJ$28,""))))))</f>
        <v/>
      </c>
      <c r="AI1" s="132" t="e">
        <f t="array" ref="AI1">INDEX($AH$1:$AH$6, SMALL(IF((($AH$1:$AH$6)=""), "", ROW($AH$1:$AH$6)-MIN(ROW($AH$1:$AH$6))+1), ROW($A$1)))</f>
        <v>#NUM!</v>
      </c>
      <c r="AJ1" s="132"/>
      <c r="AK1" s="132"/>
      <c r="AL1" s="132"/>
      <c r="AM1" s="132"/>
      <c r="AN1" s="132"/>
      <c r="AO1" s="132"/>
      <c r="AP1" s="130"/>
    </row>
    <row r="2" spans="2:42" x14ac:dyDescent="0.2">
      <c r="B2" s="52" t="s">
        <v>654</v>
      </c>
      <c r="C2" s="130"/>
      <c r="D2" s="130"/>
      <c r="E2" s="130"/>
      <c r="F2" s="130"/>
      <c r="G2" s="167"/>
      <c r="H2" s="167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0"/>
      <c r="AD2" s="130"/>
      <c r="AE2" s="130"/>
      <c r="AF2" s="176"/>
      <c r="AG2" s="132"/>
      <c r="AH2" s="132" t="str">
        <f>IF($AJ$16="Y",$AJ$33,IF($AJ$17="Y",$AJ$34,""))</f>
        <v/>
      </c>
      <c r="AI2" s="132" t="e">
        <f t="array" ref="AI2">INDEX($AH$1:$AH$6, SMALL(IF((($AH$1:$AH$6)=""), "", ROW($AH$1:$AH$6)-MIN(ROW($AH$1:$AH$6))+1), ROW($A$2)))</f>
        <v>#NUM!</v>
      </c>
      <c r="AJ2" s="132"/>
      <c r="AK2" s="132"/>
      <c r="AL2" s="132"/>
      <c r="AM2" s="132"/>
      <c r="AN2" s="132"/>
      <c r="AO2" s="132"/>
      <c r="AP2" s="130"/>
    </row>
    <row r="3" spans="2:42" x14ac:dyDescent="0.2">
      <c r="B3" s="52"/>
      <c r="C3" s="130"/>
      <c r="D3" s="130"/>
      <c r="E3" s="130"/>
      <c r="F3" s="130"/>
      <c r="G3" s="72" t="s">
        <v>0</v>
      </c>
      <c r="H3" s="72" t="s">
        <v>1</v>
      </c>
      <c r="I3" s="204"/>
      <c r="J3" s="204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30"/>
      <c r="W3" s="130"/>
      <c r="X3" s="130"/>
      <c r="Y3" s="130"/>
      <c r="Z3" s="130"/>
      <c r="AA3" s="130"/>
      <c r="AB3" s="130"/>
      <c r="AC3" s="130"/>
      <c r="AD3" s="130"/>
      <c r="AE3" s="130"/>
      <c r="AF3" s="176"/>
      <c r="AG3" s="132"/>
      <c r="AH3" s="132" t="str">
        <f>IF($AC$21&gt;400,$AJ$25,"")</f>
        <v/>
      </c>
      <c r="AI3" s="132" t="e">
        <f t="array" ref="AI3">INDEX($AH$1:$AH$6, SMALL(IF((($AH$1:$AH$6)=""), "", ROW($AH$1:$AH$6)-MIN(ROW($AH$1:$AH$6))+1), ROW($A$3)))</f>
        <v>#NUM!</v>
      </c>
      <c r="AJ3" s="132"/>
      <c r="AK3" s="132"/>
      <c r="AL3" s="132"/>
      <c r="AM3" s="132"/>
      <c r="AN3" s="132"/>
      <c r="AO3" s="132"/>
      <c r="AP3" s="130"/>
    </row>
    <row r="4" spans="2:42" x14ac:dyDescent="0.2">
      <c r="B4" s="52"/>
      <c r="C4" s="130"/>
      <c r="D4" s="130"/>
      <c r="E4" s="130"/>
      <c r="F4" s="52" t="s">
        <v>2</v>
      </c>
      <c r="G4" s="205">
        <f>VLOOKUP('Kraje Strefy_klienci"NonLegacy"'!A1,'Kraje Strefy_klienci"NonLegacy"'!B:K,5,0)</f>
        <v>0</v>
      </c>
      <c r="H4" s="205">
        <f>IF($G$4=704,505,$G$4)</f>
        <v>0</v>
      </c>
      <c r="I4" s="130"/>
      <c r="J4" s="205"/>
      <c r="K4" s="130"/>
      <c r="L4" s="130"/>
      <c r="M4" s="130"/>
      <c r="N4" s="130"/>
      <c r="O4" s="130"/>
      <c r="P4" s="130"/>
      <c r="Q4" s="130"/>
      <c r="R4" s="260" t="s">
        <v>655</v>
      </c>
      <c r="S4" s="260"/>
      <c r="T4" s="260"/>
      <c r="U4" s="260"/>
      <c r="V4" s="260"/>
      <c r="W4" s="260"/>
      <c r="X4" s="260"/>
      <c r="Y4" s="260"/>
      <c r="Z4" s="260"/>
      <c r="AA4" s="260"/>
      <c r="AB4" s="260"/>
      <c r="AC4" s="260"/>
      <c r="AD4" s="260"/>
      <c r="AE4" s="130"/>
      <c r="AF4" s="176"/>
      <c r="AG4" s="132"/>
      <c r="AH4" s="132" t="str">
        <f>IF(OR($W$18&gt;274,$AA$18&gt;274,$AD$18&gt;274),$AJ$26,"")</f>
        <v/>
      </c>
      <c r="AI4" s="133" t="e">
        <f t="array" ref="AI4">INDEX($AH$1:$AH$6, SMALL(IF((($AH$1:$AH$6)=""), "", ROW($AH$1:$AH$6)-MIN(ROW($AH$1:$AH$6))+1), ROW($A$4)))</f>
        <v>#NUM!</v>
      </c>
      <c r="AJ4" s="132"/>
      <c r="AK4" s="132"/>
      <c r="AL4" s="132"/>
      <c r="AM4" s="132"/>
      <c r="AN4" s="132"/>
      <c r="AO4" s="132"/>
      <c r="AP4" s="130"/>
    </row>
    <row r="5" spans="2:42" ht="12.6" customHeight="1" x14ac:dyDescent="0.2">
      <c r="B5" s="130"/>
      <c r="C5" s="130"/>
      <c r="D5" s="130"/>
      <c r="E5" s="130"/>
      <c r="F5" s="130"/>
      <c r="G5" s="167"/>
      <c r="H5" s="167"/>
      <c r="I5" s="130"/>
      <c r="J5" s="130"/>
      <c r="K5" s="130"/>
      <c r="L5" s="130"/>
      <c r="M5" s="130"/>
      <c r="N5" s="130"/>
      <c r="O5" s="130"/>
      <c r="P5" s="130"/>
      <c r="Q5" s="130"/>
      <c r="R5" s="260"/>
      <c r="S5" s="260"/>
      <c r="T5" s="260"/>
      <c r="U5" s="260"/>
      <c r="V5" s="260"/>
      <c r="W5" s="260"/>
      <c r="X5" s="260"/>
      <c r="Y5" s="260"/>
      <c r="Z5" s="260"/>
      <c r="AA5" s="260"/>
      <c r="AB5" s="260"/>
      <c r="AC5" s="260"/>
      <c r="AD5" s="260"/>
      <c r="AE5" s="130"/>
      <c r="AF5" s="176"/>
      <c r="AG5" s="132"/>
      <c r="AH5" s="132" t="str">
        <f>IF($AO$17&gt;0,$AJ$35,"")</f>
        <v/>
      </c>
      <c r="AI5" s="132" t="e">
        <f t="array" ref="AI5">INDEX($AH$1:$AH$6, SMALL(IF((($AH$1:$AH$6)=""), "", ROW($AH$1:$AH$6)-MIN(ROW($AH$1:$AH$6))+1), ROW($A$5)))</f>
        <v>#NUM!</v>
      </c>
      <c r="AJ5" s="132"/>
      <c r="AK5" s="132"/>
      <c r="AL5" s="132"/>
      <c r="AM5" s="132"/>
      <c r="AN5" s="132"/>
      <c r="AO5" s="132"/>
      <c r="AP5" s="130"/>
    </row>
    <row r="6" spans="2:42" ht="12.75" customHeight="1" x14ac:dyDescent="0.2">
      <c r="B6" s="53" t="s">
        <v>3</v>
      </c>
      <c r="C6" s="67"/>
      <c r="D6" s="67"/>
      <c r="E6" s="130"/>
      <c r="F6" s="53"/>
      <c r="G6" s="53" t="s">
        <v>104</v>
      </c>
      <c r="H6" s="167"/>
      <c r="I6" s="130"/>
      <c r="J6" s="130"/>
      <c r="K6" s="57">
        <v>0</v>
      </c>
      <c r="L6" s="130"/>
      <c r="M6" s="130"/>
      <c r="N6" s="130"/>
      <c r="O6" s="130"/>
      <c r="P6" s="130"/>
      <c r="Q6" s="130"/>
      <c r="R6" s="143"/>
      <c r="S6" s="261"/>
      <c r="T6" s="261"/>
      <c r="U6" s="261"/>
      <c r="V6" s="261"/>
      <c r="W6" s="261"/>
      <c r="X6" s="261"/>
      <c r="Y6" s="261"/>
      <c r="Z6" s="261"/>
      <c r="AA6" s="261"/>
      <c r="AB6" s="261"/>
      <c r="AC6" s="261"/>
      <c r="AD6" s="261"/>
      <c r="AE6" s="130"/>
      <c r="AF6" s="176"/>
      <c r="AG6" s="132"/>
      <c r="AH6" s="132" t="str">
        <f>IF(AND($AC$21&gt;300,$AC$21&lt;=400),$AJ$36,"")</f>
        <v/>
      </c>
      <c r="AI6" s="132" t="e">
        <f t="array" ref="AI6">INDEX($AH$1:$AH$6, SMALL(IF((($AH$1:$AH$6)=""), "", ROW($AH$1:$AH$6)-MIN(ROW($AH$1:$AH$6))+1), ROW($A$6)))</f>
        <v>#NUM!</v>
      </c>
      <c r="AJ6" s="132"/>
      <c r="AK6" s="132"/>
      <c r="AL6" s="132"/>
      <c r="AM6" s="132"/>
      <c r="AN6" s="132"/>
      <c r="AO6" s="132"/>
      <c r="AP6" s="130"/>
    </row>
    <row r="7" spans="2:42" x14ac:dyDescent="0.2">
      <c r="B7" s="67"/>
      <c r="C7" s="67"/>
      <c r="D7" s="67"/>
      <c r="E7" s="130"/>
      <c r="F7" s="53"/>
      <c r="G7" s="53" t="s">
        <v>105</v>
      </c>
      <c r="H7" s="167"/>
      <c r="I7" s="130"/>
      <c r="J7" s="130"/>
      <c r="K7" s="57">
        <v>0</v>
      </c>
      <c r="L7" s="130"/>
      <c r="M7" s="130"/>
      <c r="N7" s="130"/>
      <c r="O7" s="130"/>
      <c r="P7" s="130"/>
      <c r="Q7" s="130"/>
      <c r="R7" s="143"/>
      <c r="S7" s="261"/>
      <c r="T7" s="261"/>
      <c r="U7" s="261"/>
      <c r="V7" s="261"/>
      <c r="W7" s="261"/>
      <c r="X7" s="261"/>
      <c r="Y7" s="261"/>
      <c r="Z7" s="261"/>
      <c r="AA7" s="261"/>
      <c r="AB7" s="261"/>
      <c r="AC7" s="261"/>
      <c r="AD7" s="261"/>
      <c r="AE7" s="130"/>
      <c r="AF7" s="176"/>
      <c r="AG7" s="132"/>
      <c r="AH7" s="132" t="str">
        <f>IF(AH11=$AJ$31,$AJ$27,"")</f>
        <v/>
      </c>
      <c r="AI7" s="132" t="str">
        <f>IF(AH9=$AJ$31,$AJ$27,"")</f>
        <v/>
      </c>
      <c r="AJ7" s="132"/>
      <c r="AK7" s="132"/>
      <c r="AL7" s="132"/>
      <c r="AM7" s="132"/>
      <c r="AN7" s="132"/>
      <c r="AO7" s="132"/>
      <c r="AP7" s="130"/>
    </row>
    <row r="8" spans="2:42" x14ac:dyDescent="0.2">
      <c r="B8" s="67"/>
      <c r="C8" s="67"/>
      <c r="D8" s="67"/>
      <c r="E8" s="130"/>
      <c r="F8" s="53"/>
      <c r="G8" s="53" t="s">
        <v>106</v>
      </c>
      <c r="H8" s="167"/>
      <c r="I8" s="130"/>
      <c r="J8" s="130"/>
      <c r="K8" s="57">
        <v>0</v>
      </c>
      <c r="L8" s="130"/>
      <c r="M8" s="130"/>
      <c r="N8" s="130"/>
      <c r="O8" s="130"/>
      <c r="P8" s="130"/>
      <c r="Q8" s="130"/>
      <c r="R8" s="143"/>
      <c r="S8" s="143"/>
      <c r="T8" s="143"/>
      <c r="U8" s="143"/>
      <c r="V8" s="143"/>
      <c r="W8" s="143"/>
      <c r="X8" s="143"/>
      <c r="Y8" s="143"/>
      <c r="Z8" s="143"/>
      <c r="AA8" s="143"/>
      <c r="AB8" s="143"/>
      <c r="AC8" s="143"/>
      <c r="AD8" s="143"/>
      <c r="AE8" s="130"/>
      <c r="AF8" s="176"/>
      <c r="AG8" s="132"/>
      <c r="AH8" s="133" t="str">
        <f>IF($AJ$17="Y",$AJ$29,IF($AJ$16="Y",$AJ$29,IF($AO$17&gt;0,$AJ$29,IF($W$18&gt;274,$AJ$29,IF(AND($AC$21&gt;300,$AC$21&lt;=400),$AJ$29,IF($AC$21&gt;400,$AJ$29,""))))))</f>
        <v/>
      </c>
      <c r="AI8" s="132" t="e">
        <f t="array" ref="AI8">INDEX($AH$8:$AH$11, SMALL(IF((($AH$8:$AH$11)=""), "", ROW($AH$8:$AH$11)-MIN(ROW($AH$8:$AH$11))+1), ROW($A$1)))</f>
        <v>#NUM!</v>
      </c>
      <c r="AJ8" s="132"/>
      <c r="AK8" s="132"/>
      <c r="AL8" s="132"/>
      <c r="AM8" s="132"/>
      <c r="AN8" s="132"/>
      <c r="AO8" s="132"/>
      <c r="AP8" s="130"/>
    </row>
    <row r="9" spans="2:42" x14ac:dyDescent="0.2">
      <c r="B9" s="67"/>
      <c r="C9" s="67"/>
      <c r="D9" s="67"/>
      <c r="E9" s="130"/>
      <c r="F9" s="53"/>
      <c r="G9" s="53" t="s">
        <v>107</v>
      </c>
      <c r="H9" s="167"/>
      <c r="I9" s="130"/>
      <c r="J9" s="130"/>
      <c r="K9" s="57">
        <v>0</v>
      </c>
      <c r="L9" s="130"/>
      <c r="M9" s="130"/>
      <c r="N9" s="130"/>
      <c r="O9" s="130"/>
      <c r="P9" s="130"/>
      <c r="Q9" s="130"/>
      <c r="R9" s="143"/>
      <c r="S9" s="143"/>
      <c r="T9" s="143"/>
      <c r="U9" s="143"/>
      <c r="V9" s="143"/>
      <c r="W9" s="143"/>
      <c r="X9" s="143"/>
      <c r="Y9" s="143"/>
      <c r="Z9" s="143"/>
      <c r="AA9" s="143"/>
      <c r="AB9" s="143"/>
      <c r="AC9" s="143"/>
      <c r="AD9" s="143"/>
      <c r="AE9" s="130"/>
      <c r="AF9" s="176"/>
      <c r="AG9" s="132"/>
      <c r="AH9" s="132"/>
      <c r="AI9" s="132" t="e">
        <f t="array" ref="AI9">INDEX($AH$8:$AH$11, SMALL(IF((($AH$8:$AH$11)=""), "", ROW($AH$8:$AH$11)-MIN(ROW($AH$8:$AH$11))+1), ROW($A$2)))</f>
        <v>#NUM!</v>
      </c>
      <c r="AJ9" s="132"/>
      <c r="AK9" s="132"/>
      <c r="AL9" s="132"/>
      <c r="AM9" s="132"/>
      <c r="AN9" s="132"/>
      <c r="AO9" s="132"/>
      <c r="AP9" s="130"/>
    </row>
    <row r="10" spans="2:42" x14ac:dyDescent="0.2">
      <c r="B10" s="67"/>
      <c r="C10" s="67"/>
      <c r="D10" s="67"/>
      <c r="E10" s="57"/>
      <c r="F10" s="53"/>
      <c r="G10" s="53" t="s">
        <v>108</v>
      </c>
      <c r="H10" s="167"/>
      <c r="I10" s="130"/>
      <c r="J10" s="130"/>
      <c r="K10" s="57">
        <v>0</v>
      </c>
      <c r="L10" s="130"/>
      <c r="M10" s="130"/>
      <c r="N10" s="130"/>
      <c r="O10" s="130"/>
      <c r="P10" s="130"/>
      <c r="Q10" s="130"/>
      <c r="R10" s="143"/>
      <c r="S10" s="143"/>
      <c r="T10" s="143"/>
      <c r="U10" s="143"/>
      <c r="V10" s="143"/>
      <c r="W10" s="143"/>
      <c r="X10" s="143"/>
      <c r="Y10" s="143"/>
      <c r="Z10" s="143"/>
      <c r="AA10" s="143"/>
      <c r="AB10" s="143"/>
      <c r="AC10" s="143"/>
      <c r="AD10" s="143"/>
      <c r="AE10" s="130"/>
      <c r="AF10" s="176"/>
      <c r="AG10" s="132"/>
      <c r="AH10" s="132" t="str">
        <f>IF($AC$21&gt;400,$AJ$30,"")</f>
        <v/>
      </c>
      <c r="AI10" s="132" t="e">
        <f t="array" ref="AI10">INDEX($AH$8:$AH$11, SMALL(IF((($AH$8:$AH$11)=""), "", ROW($AH$8:$AH$11)-MIN(ROW($AH$8:$AH$11))+1), ROW($A$3)))</f>
        <v>#NUM!</v>
      </c>
      <c r="AJ10" s="132"/>
      <c r="AK10" s="132"/>
      <c r="AL10" s="132"/>
      <c r="AM10" s="132"/>
      <c r="AN10" s="132"/>
      <c r="AO10" s="132"/>
      <c r="AP10" s="130"/>
    </row>
    <row r="11" spans="2:42" x14ac:dyDescent="0.2">
      <c r="B11" s="67"/>
      <c r="C11" s="67"/>
      <c r="D11" s="67"/>
      <c r="E11" s="57"/>
      <c r="F11" s="53"/>
      <c r="G11" s="167"/>
      <c r="H11" s="167"/>
      <c r="I11" s="130"/>
      <c r="J11" s="130"/>
      <c r="K11" s="57" t="s">
        <v>9</v>
      </c>
      <c r="L11" s="130"/>
      <c r="M11" s="57" t="s">
        <v>10</v>
      </c>
      <c r="N11" s="130"/>
      <c r="O11" s="130"/>
      <c r="P11" s="130"/>
      <c r="Q11" s="130"/>
      <c r="R11" s="143"/>
      <c r="S11" s="143"/>
      <c r="T11" s="143"/>
      <c r="U11" s="143"/>
      <c r="V11" s="143"/>
      <c r="W11" s="143"/>
      <c r="X11" s="143"/>
      <c r="Y11" s="143"/>
      <c r="Z11" s="143"/>
      <c r="AA11" s="143"/>
      <c r="AB11" s="143"/>
      <c r="AC11" s="143"/>
      <c r="AD11" s="143"/>
      <c r="AE11" s="130"/>
      <c r="AF11" s="176"/>
      <c r="AG11" s="132"/>
      <c r="AH11" s="132" t="str">
        <f>IF($AC$21&gt;400,$AJ$31,IF($W$18&gt;274,$AJ$31,IF($AJ$17="Y",$AJ$31,IF(AND($AC$21&gt;300,$AC$21&lt;=400),$AJ$30,IF($AJ$16="Y",$AJ$32,IF($AO$17&gt;0,$AJ$32,""))))))</f>
        <v/>
      </c>
      <c r="AI11" s="132" t="e">
        <f t="array" ref="AI11">INDEX($AH$8:$AH$11, SMALL(IF((($AH$8:$AH$11)=""), "", ROW($AH$8:$AH$11)-MIN(ROW($AH$8:$AH$11))+1), ROW($A$4)))</f>
        <v>#NUM!</v>
      </c>
      <c r="AJ11" s="132"/>
      <c r="AK11" s="132"/>
      <c r="AL11" s="132"/>
      <c r="AM11" s="132"/>
      <c r="AN11" s="132"/>
      <c r="AO11" s="132"/>
      <c r="AP11" s="130"/>
    </row>
    <row r="12" spans="2:42" x14ac:dyDescent="0.2">
      <c r="B12" s="130"/>
      <c r="C12" s="66"/>
      <c r="D12" s="66"/>
      <c r="E12" s="57"/>
      <c r="F12" s="208" t="s">
        <v>11</v>
      </c>
      <c r="G12" s="167"/>
      <c r="H12" s="167"/>
      <c r="I12" s="130"/>
      <c r="J12" s="130"/>
      <c r="K12" s="234">
        <v>0</v>
      </c>
      <c r="L12" s="130"/>
      <c r="M12" s="234">
        <v>0</v>
      </c>
      <c r="N12" s="130"/>
      <c r="O12" s="130"/>
      <c r="P12" s="130"/>
      <c r="Q12" s="130"/>
      <c r="R12" s="143"/>
      <c r="S12" s="143"/>
      <c r="T12" s="143"/>
      <c r="U12" s="143"/>
      <c r="V12" s="143"/>
      <c r="W12" s="143"/>
      <c r="X12" s="143"/>
      <c r="Y12" s="143"/>
      <c r="Z12" s="143"/>
      <c r="AA12" s="143"/>
      <c r="AB12" s="143"/>
      <c r="AC12" s="143"/>
      <c r="AD12" s="143"/>
      <c r="AE12" s="130"/>
      <c r="AF12" s="176"/>
      <c r="AG12" s="132"/>
      <c r="AI12" s="132"/>
      <c r="AJ12" s="132"/>
      <c r="AK12" s="132"/>
      <c r="AL12" s="132"/>
      <c r="AM12" s="132"/>
      <c r="AN12" s="132"/>
      <c r="AO12" s="132"/>
      <c r="AP12" s="130"/>
    </row>
    <row r="13" spans="2:42" ht="12.75" customHeight="1" x14ac:dyDescent="0.2">
      <c r="B13" s="130"/>
      <c r="C13" s="130"/>
      <c r="D13" s="130"/>
      <c r="E13" s="130"/>
      <c r="F13" s="130"/>
      <c r="G13" s="167"/>
      <c r="H13" s="167"/>
      <c r="I13" s="130"/>
      <c r="J13" s="130"/>
      <c r="K13" s="130"/>
      <c r="L13" s="130"/>
      <c r="M13" s="130"/>
      <c r="N13" s="130"/>
      <c r="O13" s="130"/>
      <c r="P13" s="130"/>
      <c r="Q13" s="130"/>
      <c r="R13" s="143"/>
      <c r="S13" s="143"/>
      <c r="T13" s="143"/>
      <c r="U13" s="143"/>
      <c r="V13" s="143"/>
      <c r="W13" s="143"/>
      <c r="X13" s="143"/>
      <c r="Y13" s="143"/>
      <c r="Z13" s="143"/>
      <c r="AA13" s="143"/>
      <c r="AB13" s="143"/>
      <c r="AC13" s="143"/>
      <c r="AD13" s="143"/>
      <c r="AE13" s="130"/>
      <c r="AF13" s="176"/>
      <c r="AG13" s="132"/>
      <c r="AH13" s="132"/>
      <c r="AI13" s="132"/>
      <c r="AJ13" s="132"/>
      <c r="AK13" s="132"/>
      <c r="AL13" s="132"/>
      <c r="AM13" s="132"/>
      <c r="AN13" s="132"/>
      <c r="AO13" s="132"/>
      <c r="AP13" s="130"/>
    </row>
    <row r="14" spans="2:42" ht="12.75" customHeight="1" x14ac:dyDescent="0.2">
      <c r="B14" s="235"/>
      <c r="C14" s="251" t="s">
        <v>12</v>
      </c>
      <c r="D14" s="251" t="s">
        <v>13</v>
      </c>
      <c r="E14" s="251" t="s">
        <v>14</v>
      </c>
      <c r="F14" s="251" t="s">
        <v>15</v>
      </c>
      <c r="G14" s="251" t="s">
        <v>16</v>
      </c>
      <c r="H14" s="251" t="s">
        <v>17</v>
      </c>
      <c r="I14" s="128"/>
      <c r="J14" s="251" t="s">
        <v>18</v>
      </c>
      <c r="K14" s="251" t="s">
        <v>19</v>
      </c>
      <c r="L14" s="251" t="s">
        <v>20</v>
      </c>
      <c r="M14" s="251" t="s">
        <v>21</v>
      </c>
      <c r="N14" s="251" t="s">
        <v>22</v>
      </c>
      <c r="O14" s="251" t="s">
        <v>23</v>
      </c>
      <c r="P14" s="251" t="s">
        <v>24</v>
      </c>
      <c r="Q14" s="251" t="s">
        <v>25</v>
      </c>
      <c r="R14" s="145" t="s">
        <v>109</v>
      </c>
      <c r="S14" s="143"/>
      <c r="T14" s="282" t="s">
        <v>26</v>
      </c>
      <c r="U14" s="283"/>
      <c r="V14" s="283"/>
      <c r="W14" s="283"/>
      <c r="X14" s="283"/>
      <c r="Y14" s="283"/>
      <c r="Z14" s="283"/>
      <c r="AA14" s="283"/>
      <c r="AB14" s="283"/>
      <c r="AC14" s="283"/>
      <c r="AD14" s="283"/>
      <c r="AE14" s="283"/>
      <c r="AF14" s="284"/>
      <c r="AG14" s="132"/>
      <c r="AH14" s="132"/>
      <c r="AI14" s="132"/>
      <c r="AJ14" s="134"/>
      <c r="AK14" s="134"/>
      <c r="AL14" s="134"/>
      <c r="AM14" s="134"/>
      <c r="AN14" s="134"/>
      <c r="AO14" s="132"/>
      <c r="AP14" s="132"/>
    </row>
    <row r="15" spans="2:42" ht="12.75" customHeight="1" x14ac:dyDescent="0.2">
      <c r="B15" s="58" t="s">
        <v>27</v>
      </c>
      <c r="C15" s="59" t="s">
        <v>28</v>
      </c>
      <c r="D15" s="146">
        <f>ex!G8*(1-'EXPRESS 12'!$K$6)+ex!G8*(1-'EXPRESS 12'!$K$6)*$K$12</f>
        <v>497.5</v>
      </c>
      <c r="E15" s="146">
        <f>ex!H8*(1-'EXPRESS 12'!$K$6)+ex!H8*(1-'EXPRESS 12'!$K$6)*$K$12</f>
        <v>515.25</v>
      </c>
      <c r="F15" s="146">
        <f>ex!I8*(1-'EXPRESS 12'!$K$6)+ex!I8*(1-'EXPRESS 12'!$K$6)*$K$12</f>
        <v>544.1</v>
      </c>
      <c r="G15" s="146">
        <f>ex!J8*(1-'EXPRESS 12'!$K$6)+ex!J8*(1-'EXPRESS 12'!$K$6)*$K$12</f>
        <v>559.95000000000005</v>
      </c>
      <c r="H15" s="146">
        <f>ex!C8*(1-'EXPRESS 12'!$K$6)+ex!C8*(1-'EXPRESS 12'!$K$6)*$K$12</f>
        <v>514.45000000000005</v>
      </c>
      <c r="I15" s="128"/>
      <c r="J15" s="146">
        <f>ex!D8*(1-'EXPRESS 12'!$K$8)+ex!D8*(1-'EXPRESS 12'!$K$8)*$M$12</f>
        <v>514.45000000000005</v>
      </c>
      <c r="K15" s="146">
        <f>ex!K8*(1-'EXPRESS 12'!$K$8)+ex!K8*(1-'EXPRESS 12'!$K$8)*$M$12</f>
        <v>560.79999999999995</v>
      </c>
      <c r="L15" s="146">
        <f>ex!L8*(1-'EXPRESS 12'!$K$8)+ex!L8*(1-'EXPRESS 12'!$K$8)*$M$12</f>
        <v>576.20000000000005</v>
      </c>
      <c r="M15" s="146">
        <f>ex!M8*(1-'EXPRESS 12'!$K$8)+ex!M8*(1-'EXPRESS 12'!$K$8)*$M$12</f>
        <v>613</v>
      </c>
      <c r="N15" s="146">
        <f>ex!N8*(1-'EXPRESS 12'!$K$8)+ex!N8*(1-'EXPRESS 12'!$K$8)*$M$12</f>
        <v>633.65</v>
      </c>
      <c r="O15" s="146">
        <f>ex!O8*(1-'EXPRESS 12'!$K$8)+ex!O8*(1-'EXPRESS 12'!$K$8)*$M$12</f>
        <v>659.5</v>
      </c>
      <c r="P15" s="146">
        <f>ex!P8*(1-'EXPRESS 12'!$K$8)+ex!P8*(1-'EXPRESS 12'!$K$8)*$M$12</f>
        <v>741.2</v>
      </c>
      <c r="Q15" s="146">
        <f>ex!Q8*(1-'EXPRESS 12'!$K$8)+ex!Q8*(1-'EXPRESS 12'!$K$8)*$M$12</f>
        <v>745.4</v>
      </c>
      <c r="R15" s="130"/>
      <c r="S15" s="143"/>
      <c r="T15" s="285"/>
      <c r="U15" s="286"/>
      <c r="V15" s="286"/>
      <c r="W15" s="286"/>
      <c r="X15" s="286"/>
      <c r="Y15" s="286"/>
      <c r="Z15" s="286"/>
      <c r="AA15" s="286"/>
      <c r="AB15" s="286"/>
      <c r="AC15" s="286"/>
      <c r="AD15" s="286"/>
      <c r="AE15" s="286"/>
      <c r="AF15" s="287"/>
      <c r="AG15" s="132"/>
      <c r="AH15" s="135"/>
      <c r="AI15" s="213" t="s">
        <v>12</v>
      </c>
      <c r="AJ15" s="214"/>
      <c r="AK15" s="213" t="s">
        <v>29</v>
      </c>
      <c r="AL15" s="215"/>
      <c r="AM15" s="215"/>
      <c r="AN15" s="214"/>
      <c r="AO15" s="132">
        <f>COUNTIF(AL16:AN16,"Y")</f>
        <v>0</v>
      </c>
      <c r="AP15" s="132"/>
    </row>
    <row r="16" spans="2:42" ht="11.25" customHeight="1" x14ac:dyDescent="0.2">
      <c r="B16" s="58"/>
      <c r="C16" s="61"/>
      <c r="D16" s="253"/>
      <c r="E16" s="253"/>
      <c r="F16" s="253"/>
      <c r="G16" s="253"/>
      <c r="H16" s="253"/>
      <c r="I16" s="128"/>
      <c r="J16" s="253"/>
      <c r="K16" s="253"/>
      <c r="L16" s="253"/>
      <c r="M16" s="253"/>
      <c r="N16" s="253"/>
      <c r="O16" s="253"/>
      <c r="P16" s="253"/>
      <c r="Q16" s="253"/>
      <c r="R16" s="130"/>
      <c r="S16" s="143"/>
      <c r="T16" s="288" t="s">
        <v>12</v>
      </c>
      <c r="U16" s="289"/>
      <c r="V16" s="290"/>
      <c r="W16" s="294" t="s">
        <v>30</v>
      </c>
      <c r="X16" s="295"/>
      <c r="Y16" s="295"/>
      <c r="Z16" s="296"/>
      <c r="AA16" s="294" t="s">
        <v>31</v>
      </c>
      <c r="AB16" s="295"/>
      <c r="AC16" s="296"/>
      <c r="AD16" s="294" t="s">
        <v>32</v>
      </c>
      <c r="AE16" s="295"/>
      <c r="AF16" s="297"/>
      <c r="AG16" s="132"/>
      <c r="AH16" s="135"/>
      <c r="AI16" s="136" t="s">
        <v>33</v>
      </c>
      <c r="AJ16" s="137" t="str">
        <f>IF(AND($T$18&gt;25,$T$18&lt;=70),"Y","N")</f>
        <v>N</v>
      </c>
      <c r="AK16" s="137" t="s">
        <v>34</v>
      </c>
      <c r="AL16" s="132" t="str">
        <f>IF($W$18&gt;100,"Y","N")</f>
        <v>N</v>
      </c>
      <c r="AM16" s="132" t="str">
        <f>IF($AA$18&gt;100,"Y","N")</f>
        <v>N</v>
      </c>
      <c r="AN16" s="136" t="str">
        <f>IF($AD$18&gt;100,"Y","N")</f>
        <v>N</v>
      </c>
      <c r="AO16" s="138">
        <f>COUNTIF(AM17:AN17,"Y")</f>
        <v>0</v>
      </c>
      <c r="AP16" s="132">
        <f>IF(AL16="Y",1,0)</f>
        <v>0</v>
      </c>
    </row>
    <row r="17" spans="2:42" ht="12.75" customHeight="1" x14ac:dyDescent="0.2">
      <c r="B17" s="58" t="s">
        <v>35</v>
      </c>
      <c r="C17" s="59">
        <v>0.5</v>
      </c>
      <c r="D17" s="146">
        <f>ex!G9*(1-'EXPRESS 12'!$K$7)+ex!G9*(1-'EXPRESS 12'!$K$7)*$K$12</f>
        <v>645.54999999999995</v>
      </c>
      <c r="E17" s="146">
        <f>ex!H9*(1-'EXPRESS 12'!$K$7)+ex!H9*(1-'EXPRESS 12'!$K$7)*$K$12</f>
        <v>683.35</v>
      </c>
      <c r="F17" s="146">
        <f>ex!I9*(1-'EXPRESS 12'!$K$7)+ex!I9*(1-'EXPRESS 12'!$K$7)*$K$12</f>
        <v>738.15</v>
      </c>
      <c r="G17" s="146">
        <f>ex!J9*(1-'EXPRESS 12'!$K$7)+ex!J9*(1-'EXPRESS 12'!$K$7)*$K$12</f>
        <v>724.75</v>
      </c>
      <c r="H17" s="146">
        <f>ex!C9*(1-'EXPRESS 12'!$K$7)+ex!C9*(1-'EXPRESS 12'!$K$7)*$K$12</f>
        <v>682.05</v>
      </c>
      <c r="I17" s="128"/>
      <c r="J17" s="146">
        <f>ex!D9*(1-'EXPRESS 12'!$K$9)+ex!D9*(1-'EXPRESS 12'!$K$9)*$M$12</f>
        <v>682.05</v>
      </c>
      <c r="K17" s="146">
        <f>ex!K9*(1-'EXPRESS 12'!$K$9)+ex!K9*(1-'EXPRESS 12'!$K$9)*$M$12</f>
        <v>678.7</v>
      </c>
      <c r="L17" s="146">
        <f>ex!L9*(1-'EXPRESS 12'!$K$9)+ex!L9*(1-'EXPRESS 12'!$K$9)*$M$12</f>
        <v>687.75</v>
      </c>
      <c r="M17" s="146">
        <f>ex!M9*(1-'EXPRESS 12'!$K$9)+ex!M9*(1-'EXPRESS 12'!$K$9)*$M$12</f>
        <v>717.55</v>
      </c>
      <c r="N17" s="146">
        <f>ex!N9*(1-'EXPRESS 12'!$K$9)+ex!N9*(1-'EXPRESS 12'!$K$9)*$M$12</f>
        <v>757.75</v>
      </c>
      <c r="O17" s="146">
        <f>ex!O9*(1-'EXPRESS 12'!$K$9)+ex!O9*(1-'EXPRESS 12'!$K$9)*$M$12</f>
        <v>765.35</v>
      </c>
      <c r="P17" s="146">
        <f>ex!P9*(1-'EXPRESS 12'!$K$9)+ex!P9*(1-'EXPRESS 12'!$K$9)*$M$12</f>
        <v>840.45</v>
      </c>
      <c r="Q17" s="146">
        <f>ex!Q9*(1-'EXPRESS 12'!$K$9)+ex!Q9*(1-'EXPRESS 12'!$K$9)*$M$12</f>
        <v>846.8</v>
      </c>
      <c r="R17" s="130"/>
      <c r="S17" s="143"/>
      <c r="T17" s="170"/>
      <c r="U17" s="130"/>
      <c r="V17" s="130"/>
      <c r="W17" s="167"/>
      <c r="X17" s="167"/>
      <c r="Y17" s="167"/>
      <c r="Z17" s="167"/>
      <c r="AA17" s="167"/>
      <c r="AB17" s="167"/>
      <c r="AC17" s="167"/>
      <c r="AD17" s="167"/>
      <c r="AE17" s="167"/>
      <c r="AF17" s="173"/>
      <c r="AG17" s="132"/>
      <c r="AH17" s="135"/>
      <c r="AI17" s="139" t="s">
        <v>36</v>
      </c>
      <c r="AJ17" s="139" t="str">
        <f>IF($T$18&gt;70,"Y","N")</f>
        <v>N</v>
      </c>
      <c r="AK17" s="139" t="s">
        <v>37</v>
      </c>
      <c r="AL17" s="134" t="str">
        <f>IF($W$18&gt;76,"Y","N")</f>
        <v>N</v>
      </c>
      <c r="AM17" s="134" t="str">
        <f>IF($AA$18&gt;76,"Y","N")</f>
        <v>N</v>
      </c>
      <c r="AN17" s="134" t="str">
        <f>IF($AD$18&gt;76,"Y","N")</f>
        <v>N</v>
      </c>
      <c r="AO17" s="140">
        <f>SUM(AO16,AP16)</f>
        <v>0</v>
      </c>
      <c r="AP17" s="138"/>
    </row>
    <row r="18" spans="2:42" ht="12.75" customHeight="1" x14ac:dyDescent="0.2">
      <c r="B18" s="58"/>
      <c r="C18" s="59">
        <v>1</v>
      </c>
      <c r="D18" s="146">
        <f>ex!G10*(1-'EXPRESS 12'!$K$7)+ex!G10*(1-'EXPRESS 12'!$K$7)*$K$12</f>
        <v>781.35</v>
      </c>
      <c r="E18" s="146">
        <f>ex!H10*(1-'EXPRESS 12'!$K$7)+ex!H10*(1-'EXPRESS 12'!$K$7)*$K$12</f>
        <v>824.6</v>
      </c>
      <c r="F18" s="146">
        <f>ex!I10*(1-'EXPRESS 12'!$K$7)+ex!I10*(1-'EXPRESS 12'!$K$7)*$K$12</f>
        <v>877.9</v>
      </c>
      <c r="G18" s="146">
        <f>ex!J10*(1-'EXPRESS 12'!$K$7)+ex!J10*(1-'EXPRESS 12'!$K$7)*$K$12</f>
        <v>874.45</v>
      </c>
      <c r="H18" s="146">
        <f>ex!C10*(1-'EXPRESS 12'!$K$7)+ex!C10*(1-'EXPRESS 12'!$K$7)*$K$12</f>
        <v>823</v>
      </c>
      <c r="I18" s="128"/>
      <c r="J18" s="146">
        <f>ex!D10*(1-'EXPRESS 12'!$K$9)+ex!D10*(1-'EXPRESS 12'!$K$9)*$M$12</f>
        <v>823</v>
      </c>
      <c r="K18" s="146">
        <f>ex!K10*(1-'EXPRESS 12'!$K$9)+ex!K10*(1-'EXPRESS 12'!$K$9)*$M$12</f>
        <v>816.6</v>
      </c>
      <c r="L18" s="146">
        <f>ex!L10*(1-'EXPRESS 12'!$K$9)+ex!L10*(1-'EXPRESS 12'!$K$9)*$M$12</f>
        <v>827.45</v>
      </c>
      <c r="M18" s="146">
        <f>ex!M10*(1-'EXPRESS 12'!$K$9)+ex!M10*(1-'EXPRESS 12'!$K$9)*$M$12</f>
        <v>869.4</v>
      </c>
      <c r="N18" s="146">
        <f>ex!N10*(1-'EXPRESS 12'!$K$9)+ex!N10*(1-'EXPRESS 12'!$K$9)*$M$12</f>
        <v>918.5</v>
      </c>
      <c r="O18" s="146">
        <f>ex!O10*(1-'EXPRESS 12'!$K$9)+ex!O10*(1-'EXPRESS 12'!$K$9)*$M$12</f>
        <v>947.7</v>
      </c>
      <c r="P18" s="146">
        <f>ex!P10*(1-'EXPRESS 12'!$K$9)+ex!P10*(1-'EXPRESS 12'!$K$9)*$M$12</f>
        <v>1039.0999999999999</v>
      </c>
      <c r="Q18" s="146">
        <f>ex!Q10*(1-'EXPRESS 12'!$K$9)+ex!Q10*(1-'EXPRESS 12'!$K$9)*$M$12</f>
        <v>1061.75</v>
      </c>
      <c r="R18" s="130"/>
      <c r="S18" s="143"/>
      <c r="T18" s="291">
        <v>0</v>
      </c>
      <c r="U18" s="292"/>
      <c r="V18" s="293"/>
      <c r="W18" s="298">
        <v>0</v>
      </c>
      <c r="X18" s="292"/>
      <c r="Y18" s="292"/>
      <c r="Z18" s="293"/>
      <c r="AA18" s="298">
        <v>0</v>
      </c>
      <c r="AB18" s="292"/>
      <c r="AC18" s="293"/>
      <c r="AD18" s="298">
        <v>0</v>
      </c>
      <c r="AE18" s="292"/>
      <c r="AF18" s="299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</row>
    <row r="19" spans="2:42" ht="12.75" customHeight="1" x14ac:dyDescent="0.2">
      <c r="B19" s="58"/>
      <c r="C19" s="59">
        <v>1.5</v>
      </c>
      <c r="D19" s="146">
        <f>ex!G11*(1-'EXPRESS 12'!$K$7)+ex!G11*(1-'EXPRESS 12'!$K$7)*$K$12</f>
        <v>892.3</v>
      </c>
      <c r="E19" s="146">
        <f>ex!H11*(1-'EXPRESS 12'!$K$7)+ex!H11*(1-'EXPRESS 12'!$K$7)*$K$12</f>
        <v>957.1</v>
      </c>
      <c r="F19" s="146">
        <f>ex!I11*(1-'EXPRESS 12'!$K$7)+ex!I11*(1-'EXPRESS 12'!$K$7)*$K$12</f>
        <v>1021.15</v>
      </c>
      <c r="G19" s="146">
        <f>ex!J11*(1-'EXPRESS 12'!$K$7)+ex!J11*(1-'EXPRESS 12'!$K$7)*$K$12</f>
        <v>1024.0999999999999</v>
      </c>
      <c r="H19" s="146">
        <f>ex!C11*(1-'EXPRESS 12'!$K$7)+ex!C11*(1-'EXPRESS 12'!$K$7)*$K$12</f>
        <v>955.3</v>
      </c>
      <c r="I19" s="128"/>
      <c r="J19" s="146">
        <f>ex!D11*(1-'EXPRESS 12'!$K$9)+ex!D11*(1-'EXPRESS 12'!$K$9)*$M$12</f>
        <v>955.3</v>
      </c>
      <c r="K19" s="146">
        <f>ex!K11*(1-'EXPRESS 12'!$K$9)+ex!K11*(1-'EXPRESS 12'!$K$9)*$M$12</f>
        <v>943.55</v>
      </c>
      <c r="L19" s="146">
        <f>ex!L11*(1-'EXPRESS 12'!$K$9)+ex!L11*(1-'EXPRESS 12'!$K$9)*$M$12</f>
        <v>970.45</v>
      </c>
      <c r="M19" s="146">
        <f>ex!M11*(1-'EXPRESS 12'!$K$9)+ex!M11*(1-'EXPRESS 12'!$K$9)*$M$12</f>
        <v>1020.45</v>
      </c>
      <c r="N19" s="146">
        <f>ex!N11*(1-'EXPRESS 12'!$K$9)+ex!N11*(1-'EXPRESS 12'!$K$9)*$M$12</f>
        <v>1068.05</v>
      </c>
      <c r="O19" s="146">
        <f>ex!O11*(1-'EXPRESS 12'!$K$9)+ex!O11*(1-'EXPRESS 12'!$K$9)*$M$12</f>
        <v>1130.25</v>
      </c>
      <c r="P19" s="146">
        <f>ex!P11*(1-'EXPRESS 12'!$K$9)+ex!P11*(1-'EXPRESS 12'!$K$9)*$M$12</f>
        <v>1237.6500000000001</v>
      </c>
      <c r="Q19" s="146">
        <f>ex!Q11*(1-'EXPRESS 12'!$K$9)+ex!Q11*(1-'EXPRESS 12'!$K$9)*$M$12</f>
        <v>1276.95</v>
      </c>
      <c r="R19" s="72"/>
      <c r="S19" s="143"/>
      <c r="T19" s="276" t="s">
        <v>38</v>
      </c>
      <c r="U19" s="277"/>
      <c r="V19" s="277"/>
      <c r="W19" s="278" t="s">
        <v>39</v>
      </c>
      <c r="X19" s="278"/>
      <c r="Y19" s="278"/>
      <c r="Z19" s="278"/>
      <c r="AA19" s="278" t="s">
        <v>39</v>
      </c>
      <c r="AB19" s="278"/>
      <c r="AC19" s="278"/>
      <c r="AD19" s="278" t="s">
        <v>40</v>
      </c>
      <c r="AE19" s="278"/>
      <c r="AF19" s="279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</row>
    <row r="20" spans="2:42" ht="12.75" customHeight="1" x14ac:dyDescent="0.2">
      <c r="B20" s="58"/>
      <c r="C20" s="59">
        <v>2</v>
      </c>
      <c r="D20" s="146">
        <f>ex!G12*(1-'EXPRESS 12'!$K$7)+ex!G12*(1-'EXPRESS 12'!$K$7)*$K$12</f>
        <v>1005.45</v>
      </c>
      <c r="E20" s="146">
        <f>ex!H12*(1-'EXPRESS 12'!$K$7)+ex!H12*(1-'EXPRESS 12'!$K$7)*$K$12</f>
        <v>1087.3</v>
      </c>
      <c r="F20" s="146">
        <f>ex!I12*(1-'EXPRESS 12'!$K$7)+ex!I12*(1-'EXPRESS 12'!$K$7)*$K$12</f>
        <v>1162.55</v>
      </c>
      <c r="G20" s="146">
        <f>ex!J12*(1-'EXPRESS 12'!$K$7)+ex!J12*(1-'EXPRESS 12'!$K$7)*$K$12</f>
        <v>1177.95</v>
      </c>
      <c r="H20" s="146">
        <f>ex!C12*(1-'EXPRESS 12'!$K$7)+ex!C12*(1-'EXPRESS 12'!$K$7)*$K$12</f>
        <v>1085.2</v>
      </c>
      <c r="I20" s="128"/>
      <c r="J20" s="146">
        <f>ex!D12*(1-'EXPRESS 12'!$K$9)+ex!D12*(1-'EXPRESS 12'!$K$9)*$M$12</f>
        <v>1085.2</v>
      </c>
      <c r="K20" s="146">
        <f>ex!K12*(1-'EXPRESS 12'!$K$9)+ex!K12*(1-'EXPRESS 12'!$K$9)*$M$12</f>
        <v>1070.25</v>
      </c>
      <c r="L20" s="146">
        <f>ex!L12*(1-'EXPRESS 12'!$K$9)+ex!L12*(1-'EXPRESS 12'!$K$9)*$M$12</f>
        <v>1110.7</v>
      </c>
      <c r="M20" s="146">
        <f>ex!M12*(1-'EXPRESS 12'!$K$9)+ex!M12*(1-'EXPRESS 12'!$K$9)*$M$12</f>
        <v>1169.45</v>
      </c>
      <c r="N20" s="146">
        <f>ex!N12*(1-'EXPRESS 12'!$K$9)+ex!N12*(1-'EXPRESS 12'!$K$9)*$M$12</f>
        <v>1219.2</v>
      </c>
      <c r="O20" s="146">
        <f>ex!O12*(1-'EXPRESS 12'!$K$9)+ex!O12*(1-'EXPRESS 12'!$K$9)*$M$12</f>
        <v>1312.75</v>
      </c>
      <c r="P20" s="146">
        <f>ex!P12*(1-'EXPRESS 12'!$K$9)+ex!P12*(1-'EXPRESS 12'!$K$9)*$M$12</f>
        <v>1438.55</v>
      </c>
      <c r="Q20" s="146">
        <f>ex!Q12*(1-'EXPRESS 12'!$K$9)+ex!Q12*(1-'EXPRESS 12'!$K$9)*$M$12</f>
        <v>1492.1</v>
      </c>
      <c r="R20" s="130"/>
      <c r="S20" s="143"/>
      <c r="T20" s="280" t="s">
        <v>41</v>
      </c>
      <c r="U20" s="281"/>
      <c r="V20" s="281"/>
      <c r="W20" s="281"/>
      <c r="X20" s="281"/>
      <c r="Y20" s="281"/>
      <c r="Z20" s="281"/>
      <c r="AA20" s="281"/>
      <c r="AB20" s="281"/>
      <c r="AC20" s="301">
        <f>(W18*AA18*AD18)/5000</f>
        <v>0</v>
      </c>
      <c r="AD20" s="301"/>
      <c r="AE20" s="301"/>
      <c r="AF20" s="172" t="s">
        <v>42</v>
      </c>
      <c r="AG20" s="132"/>
      <c r="AH20" s="132"/>
      <c r="AI20" s="132"/>
      <c r="AJ20" s="141"/>
      <c r="AK20" s="132"/>
      <c r="AL20" s="132"/>
      <c r="AM20" s="132"/>
      <c r="AN20" s="132"/>
      <c r="AO20" s="132"/>
      <c r="AP20" s="132"/>
    </row>
    <row r="21" spans="2:42" ht="12.75" customHeight="1" x14ac:dyDescent="0.2">
      <c r="B21" s="58"/>
      <c r="C21" s="59">
        <v>2.5</v>
      </c>
      <c r="D21" s="146">
        <f>ex!G13*(1-'EXPRESS 12'!$K$7)+ex!G13*(1-'EXPRESS 12'!$K$7)*$K$12</f>
        <v>1116.5999999999999</v>
      </c>
      <c r="E21" s="146">
        <f>ex!H13*(1-'EXPRESS 12'!$K$7)+ex!H13*(1-'EXPRESS 12'!$K$7)*$K$12</f>
        <v>1220.0999999999999</v>
      </c>
      <c r="F21" s="146">
        <f>ex!I13*(1-'EXPRESS 12'!$K$7)+ex!I13*(1-'EXPRESS 12'!$K$7)*$K$12</f>
        <v>1303.95</v>
      </c>
      <c r="G21" s="146">
        <f>ex!J13*(1-'EXPRESS 12'!$K$7)+ex!J13*(1-'EXPRESS 12'!$K$7)*$K$12</f>
        <v>1327.5</v>
      </c>
      <c r="H21" s="146">
        <f>ex!C13*(1-'EXPRESS 12'!$K$7)+ex!C13*(1-'EXPRESS 12'!$K$7)*$K$12</f>
        <v>1217.8</v>
      </c>
      <c r="I21" s="128"/>
      <c r="J21" s="146">
        <f>ex!D13*(1-'EXPRESS 12'!$K$9)+ex!D13*(1-'EXPRESS 12'!$K$9)*$M$12</f>
        <v>1217.8</v>
      </c>
      <c r="K21" s="146">
        <f>ex!K13*(1-'EXPRESS 12'!$K$9)+ex!K13*(1-'EXPRESS 12'!$K$9)*$M$12</f>
        <v>1199.4000000000001</v>
      </c>
      <c r="L21" s="146">
        <f>ex!L13*(1-'EXPRESS 12'!$K$9)+ex!L13*(1-'EXPRESS 12'!$K$9)*$M$12</f>
        <v>1250.95</v>
      </c>
      <c r="M21" s="146">
        <f>ex!M13*(1-'EXPRESS 12'!$K$9)+ex!M13*(1-'EXPRESS 12'!$K$9)*$M$12</f>
        <v>1320.55</v>
      </c>
      <c r="N21" s="146">
        <f>ex!N13*(1-'EXPRESS 12'!$K$9)+ex!N13*(1-'EXPRESS 12'!$K$9)*$M$12</f>
        <v>1368.1</v>
      </c>
      <c r="O21" s="146">
        <f>ex!O13*(1-'EXPRESS 12'!$K$9)+ex!O13*(1-'EXPRESS 12'!$K$9)*$M$12</f>
        <v>1497</v>
      </c>
      <c r="P21" s="146">
        <f>ex!P13*(1-'EXPRESS 12'!$K$9)+ex!P13*(1-'EXPRESS 12'!$K$9)*$M$12</f>
        <v>1636.95</v>
      </c>
      <c r="Q21" s="146">
        <f>ex!Q13*(1-'EXPRESS 12'!$K$9)+ex!Q13*(1-'EXPRESS 12'!$K$9)*$M$12</f>
        <v>1705.2</v>
      </c>
      <c r="R21" s="130"/>
      <c r="S21" s="143"/>
      <c r="T21" s="274" t="s">
        <v>43</v>
      </c>
      <c r="U21" s="275"/>
      <c r="V21" s="275"/>
      <c r="W21" s="275"/>
      <c r="X21" s="275"/>
      <c r="Y21" s="275"/>
      <c r="Z21" s="275"/>
      <c r="AA21" s="275"/>
      <c r="AB21" s="275"/>
      <c r="AC21" s="300">
        <f>W18+(2*AA18)+(2*AD18)</f>
        <v>0</v>
      </c>
      <c r="AD21" s="300"/>
      <c r="AE21" s="300"/>
      <c r="AF21" s="171" t="s">
        <v>40</v>
      </c>
      <c r="AG21" s="132"/>
      <c r="AH21" s="132"/>
      <c r="AI21" s="132"/>
      <c r="AJ21" s="132"/>
      <c r="AK21" s="132"/>
      <c r="AL21" s="132"/>
      <c r="AM21" s="132"/>
      <c r="AN21" s="132"/>
      <c r="AO21" s="132"/>
      <c r="AP21" s="132"/>
    </row>
    <row r="22" spans="2:42" ht="12.75" customHeight="1" x14ac:dyDescent="0.2">
      <c r="B22" s="58"/>
      <c r="C22" s="60"/>
      <c r="D22" s="253"/>
      <c r="E22" s="253"/>
      <c r="F22" s="253"/>
      <c r="G22" s="253"/>
      <c r="H22" s="253"/>
      <c r="I22" s="128"/>
      <c r="J22" s="253"/>
      <c r="K22" s="253"/>
      <c r="L22" s="253"/>
      <c r="M22" s="253"/>
      <c r="N22" s="253"/>
      <c r="O22" s="253"/>
      <c r="P22" s="253"/>
      <c r="Q22" s="253"/>
      <c r="R22" s="130"/>
      <c r="S22" s="143"/>
      <c r="T22" s="130"/>
      <c r="U22" s="130"/>
      <c r="V22" s="130"/>
      <c r="W22" s="130"/>
      <c r="X22" s="130"/>
      <c r="Y22" s="130"/>
      <c r="Z22" s="130"/>
      <c r="AA22" s="130"/>
      <c r="AB22" s="130"/>
      <c r="AC22" s="130"/>
      <c r="AD22" s="130"/>
      <c r="AE22" s="130"/>
      <c r="AF22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</row>
    <row r="23" spans="2:42" ht="13.35" customHeight="1" x14ac:dyDescent="0.2">
      <c r="B23" s="58" t="s">
        <v>44</v>
      </c>
      <c r="C23" s="59">
        <v>0.5</v>
      </c>
      <c r="D23" s="146">
        <f>ex!G16*(1-'EXPRESS 12'!$K$7)+ex!G16*(1-'EXPRESS 12'!$K$7)*$K$12</f>
        <v>645.54999999999995</v>
      </c>
      <c r="E23" s="146">
        <f>ex!H16*(1-'EXPRESS 12'!$K$7)+ex!H16*(1-'EXPRESS 12'!$K$7)*$K$12</f>
        <v>683.35</v>
      </c>
      <c r="F23" s="146">
        <f>ex!I16*(1-'EXPRESS 12'!$K$7)+ex!I16*(1-'EXPRESS 12'!$K$7)*$K$12</f>
        <v>738.15</v>
      </c>
      <c r="G23" s="146">
        <f>ex!J16*(1-'EXPRESS 12'!$K$7)+ex!J16*(1-'EXPRESS 12'!$K$7)*$K$12</f>
        <v>724.75</v>
      </c>
      <c r="H23" s="146">
        <f>ex!C16*(1-'EXPRESS 12'!$K$7)+ex!C16*(1-'EXPRESS 12'!$K$7)*$K$12</f>
        <v>907.95</v>
      </c>
      <c r="I23" s="128"/>
      <c r="J23" s="146">
        <f>ex!D16*(1-'EXPRESS 12'!$K$10)+ex!D16*(1-'EXPRESS 12'!$K$10)*$M$12</f>
        <v>907.95</v>
      </c>
      <c r="K23" s="146">
        <f>ex!K16*(1-'EXPRESS 12'!$K$10)+ex!K16*(1-'EXPRESS 12'!$K$10)*$M$12</f>
        <v>834.3</v>
      </c>
      <c r="L23" s="146">
        <f>ex!L16*(1-'EXPRESS 12'!$K$10)+ex!L16*(1-'EXPRESS 12'!$K$10)*$M$12</f>
        <v>872.85</v>
      </c>
      <c r="M23" s="146">
        <f>ex!M16*(1-'EXPRESS 12'!$K$10)+ex!M16*(1-'EXPRESS 12'!$K$10)*$M$12</f>
        <v>909.45</v>
      </c>
      <c r="N23" s="146">
        <f>ex!N16*(1-'EXPRESS 12'!$K$10)+ex!N16*(1-'EXPRESS 12'!$K$10)*$M$12</f>
        <v>925.6</v>
      </c>
      <c r="O23" s="146">
        <f>ex!O16*(1-'EXPRESS 12'!$K$10)+ex!O16*(1-'EXPRESS 12'!$K$10)*$M$12</f>
        <v>966.8</v>
      </c>
      <c r="P23" s="146">
        <f>ex!P16*(1-'EXPRESS 12'!$K$10)+ex!P16*(1-'EXPRESS 12'!$K$10)*$M$12</f>
        <v>1028.95</v>
      </c>
      <c r="Q23" s="146">
        <f>ex!Q16*(1-'EXPRESS 12'!$K$10)+ex!Q16*(1-'EXPRESS 12'!$K$10)*$M$12</f>
        <v>1076.6500000000001</v>
      </c>
      <c r="R23" s="130"/>
      <c r="S23" s="143"/>
      <c r="T23" s="130"/>
      <c r="U23" s="130"/>
      <c r="V23" s="130"/>
      <c r="W23" s="130"/>
      <c r="X23" s="130"/>
      <c r="Y23" s="130"/>
      <c r="Z23" s="130"/>
      <c r="AA23" s="130"/>
      <c r="AB23" s="130"/>
      <c r="AC23" s="130"/>
      <c r="AD23" s="130"/>
      <c r="AE23" s="130"/>
      <c r="AF23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</row>
    <row r="24" spans="2:42" ht="13.35" customHeight="1" x14ac:dyDescent="0.2">
      <c r="B24" s="61"/>
      <c r="C24" s="59">
        <v>1</v>
      </c>
      <c r="D24" s="146">
        <f>ex!G17*(1-'EXPRESS 12'!$K$7)+ex!G17*(1-'EXPRESS 12'!$K$7)*$K$12</f>
        <v>781.35</v>
      </c>
      <c r="E24" s="146">
        <f>ex!H17*(1-'EXPRESS 12'!$K$7)+ex!H17*(1-'EXPRESS 12'!$K$7)*$K$12</f>
        <v>824.6</v>
      </c>
      <c r="F24" s="146">
        <f>ex!I17*(1-'EXPRESS 12'!$K$7)+ex!I17*(1-'EXPRESS 12'!$K$7)*$K$12</f>
        <v>877.9</v>
      </c>
      <c r="G24" s="146">
        <f>ex!J17*(1-'EXPRESS 12'!$K$7)+ex!J17*(1-'EXPRESS 12'!$K$7)*$K$12</f>
        <v>874.45</v>
      </c>
      <c r="H24" s="146">
        <f>ex!C17*(1-'EXPRESS 12'!$K$7)+ex!C17*(1-'EXPRESS 12'!$K$7)*$K$12</f>
        <v>1049</v>
      </c>
      <c r="I24" s="128"/>
      <c r="J24" s="146">
        <f>ex!D17*(1-'EXPRESS 12'!$K$10)+ex!D17*(1-'EXPRESS 12'!$K$10)*$M$12</f>
        <v>1049</v>
      </c>
      <c r="K24" s="146">
        <f>ex!K17*(1-'EXPRESS 12'!$K$10)+ex!K17*(1-'EXPRESS 12'!$K$10)*$M$12</f>
        <v>967.15</v>
      </c>
      <c r="L24" s="146">
        <f>ex!L17*(1-'EXPRESS 12'!$K$10)+ex!L17*(1-'EXPRESS 12'!$K$10)*$M$12</f>
        <v>1002.6</v>
      </c>
      <c r="M24" s="146">
        <f>ex!M17*(1-'EXPRESS 12'!$K$10)+ex!M17*(1-'EXPRESS 12'!$K$10)*$M$12</f>
        <v>1057.95</v>
      </c>
      <c r="N24" s="146">
        <f>ex!N17*(1-'EXPRESS 12'!$K$10)+ex!N17*(1-'EXPRESS 12'!$K$10)*$M$12</f>
        <v>1080</v>
      </c>
      <c r="O24" s="146">
        <f>ex!O17*(1-'EXPRESS 12'!$K$10)+ex!O17*(1-'EXPRESS 12'!$K$10)*$M$12</f>
        <v>1153.3499999999999</v>
      </c>
      <c r="P24" s="146">
        <f>ex!P17*(1-'EXPRESS 12'!$K$10)+ex!P17*(1-'EXPRESS 12'!$K$10)*$M$12</f>
        <v>1223.45</v>
      </c>
      <c r="Q24" s="146">
        <f>ex!Q17*(1-'EXPRESS 12'!$K$10)+ex!Q17*(1-'EXPRESS 12'!$K$10)*$M$12</f>
        <v>1289.6500000000001</v>
      </c>
      <c r="R24" s="130"/>
      <c r="S24" s="143"/>
      <c r="T24" s="267" t="str">
        <f>IF(ISERROR($AI$1),"",$AI$1)</f>
        <v/>
      </c>
      <c r="U24" s="267"/>
      <c r="V24" s="267"/>
      <c r="W24" s="267"/>
      <c r="X24" s="267"/>
      <c r="Y24" s="267"/>
      <c r="Z24" s="267"/>
      <c r="AA24" s="267"/>
      <c r="AB24" s="267"/>
      <c r="AC24" s="267"/>
      <c r="AD24" s="267"/>
      <c r="AE24" s="267"/>
      <c r="AF24" s="267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</row>
    <row r="25" spans="2:42" ht="13.35" customHeight="1" x14ac:dyDescent="0.2">
      <c r="B25" s="61"/>
      <c r="C25" s="59">
        <v>1.5</v>
      </c>
      <c r="D25" s="146">
        <f>ex!G18*(1-'EXPRESS 12'!$K$7)+ex!G18*(1-'EXPRESS 12'!$K$7)*$K$12</f>
        <v>892.3</v>
      </c>
      <c r="E25" s="146">
        <f>ex!H18*(1-'EXPRESS 12'!$K$7)+ex!H18*(1-'EXPRESS 12'!$K$7)*$K$12</f>
        <v>957.1</v>
      </c>
      <c r="F25" s="146">
        <f>ex!I18*(1-'EXPRESS 12'!$K$7)+ex!I18*(1-'EXPRESS 12'!$K$7)*$K$12</f>
        <v>1021.15</v>
      </c>
      <c r="G25" s="146">
        <f>ex!J18*(1-'EXPRESS 12'!$K$7)+ex!J18*(1-'EXPRESS 12'!$K$7)*$K$12</f>
        <v>1024.0999999999999</v>
      </c>
      <c r="H25" s="146">
        <f>ex!C18*(1-'EXPRESS 12'!$K$7)+ex!C18*(1-'EXPRESS 12'!$K$7)*$K$12</f>
        <v>1181.1500000000001</v>
      </c>
      <c r="I25" s="128"/>
      <c r="J25" s="146">
        <f>ex!D18*(1-'EXPRESS 12'!$K$10)+ex!D18*(1-'EXPRESS 12'!$K$10)*$M$12</f>
        <v>1181.1500000000001</v>
      </c>
      <c r="K25" s="146">
        <f>ex!K18*(1-'EXPRESS 12'!$K$10)+ex!K18*(1-'EXPRESS 12'!$K$10)*$M$12</f>
        <v>1100</v>
      </c>
      <c r="L25" s="146">
        <f>ex!L18*(1-'EXPRESS 12'!$K$10)+ex!L18*(1-'EXPRESS 12'!$K$10)*$M$12</f>
        <v>1146.1500000000001</v>
      </c>
      <c r="M25" s="146">
        <f>ex!M18*(1-'EXPRESS 12'!$K$10)+ex!M18*(1-'EXPRESS 12'!$K$10)*$M$12</f>
        <v>1215.2</v>
      </c>
      <c r="N25" s="146">
        <f>ex!N18*(1-'EXPRESS 12'!$K$10)+ex!N18*(1-'EXPRESS 12'!$K$10)*$M$12</f>
        <v>1242</v>
      </c>
      <c r="O25" s="146">
        <f>ex!O18*(1-'EXPRESS 12'!$K$10)+ex!O18*(1-'EXPRESS 12'!$K$10)*$M$12</f>
        <v>1325.4</v>
      </c>
      <c r="P25" s="146">
        <f>ex!P18*(1-'EXPRESS 12'!$K$10)+ex!P18*(1-'EXPRESS 12'!$K$10)*$M$12</f>
        <v>1417.95</v>
      </c>
      <c r="Q25" s="146">
        <f>ex!Q18*(1-'EXPRESS 12'!$K$10)+ex!Q18*(1-'EXPRESS 12'!$K$10)*$M$12</f>
        <v>1486.15</v>
      </c>
      <c r="R25" s="130"/>
      <c r="S25" s="143"/>
      <c r="T25" s="267"/>
      <c r="U25" s="267"/>
      <c r="V25" s="267"/>
      <c r="W25" s="267"/>
      <c r="X25" s="267"/>
      <c r="Y25" s="267"/>
      <c r="Z25" s="267"/>
      <c r="AA25" s="267"/>
      <c r="AB25" s="267"/>
      <c r="AC25" s="267"/>
      <c r="AD25" s="267"/>
      <c r="AE25" s="267"/>
      <c r="AF25" s="267"/>
      <c r="AG25" s="132">
        <v>4</v>
      </c>
      <c r="AH25" s="132" t="b">
        <f>IF(AC21&gt;400,TRUE,FALSE)</f>
        <v>0</v>
      </c>
      <c r="AI25" s="132"/>
      <c r="AJ25" s="133" t="s">
        <v>45</v>
      </c>
      <c r="AK25" s="133"/>
      <c r="AL25" s="132"/>
      <c r="AM25" s="132"/>
      <c r="AN25" s="132"/>
      <c r="AO25" s="132"/>
      <c r="AP25" s="132"/>
    </row>
    <row r="26" spans="2:42" ht="13.35" customHeight="1" x14ac:dyDescent="0.2">
      <c r="B26" s="61"/>
      <c r="C26" s="59">
        <v>2</v>
      </c>
      <c r="D26" s="146">
        <f>ex!G19*(1-'EXPRESS 12'!$K$7)+ex!G19*(1-'EXPRESS 12'!$K$7)*$K$12</f>
        <v>1005.45</v>
      </c>
      <c r="E26" s="146">
        <f>ex!H19*(1-'EXPRESS 12'!$K$7)+ex!H19*(1-'EXPRESS 12'!$K$7)*$K$12</f>
        <v>1087.3</v>
      </c>
      <c r="F26" s="146">
        <f>ex!I19*(1-'EXPRESS 12'!$K$7)+ex!I19*(1-'EXPRESS 12'!$K$7)*$K$12</f>
        <v>1162.55</v>
      </c>
      <c r="G26" s="146">
        <f>ex!J19*(1-'EXPRESS 12'!$K$7)+ex!J19*(1-'EXPRESS 12'!$K$7)*$K$12</f>
        <v>1177.95</v>
      </c>
      <c r="H26" s="146">
        <f>ex!C19*(1-'EXPRESS 12'!$K$7)+ex!C19*(1-'EXPRESS 12'!$K$7)*$K$12</f>
        <v>1311.1</v>
      </c>
      <c r="I26" s="128"/>
      <c r="J26" s="146">
        <f>ex!D19*(1-'EXPRESS 12'!$K$10)+ex!D19*(1-'EXPRESS 12'!$K$10)*$M$12</f>
        <v>1311.1</v>
      </c>
      <c r="K26" s="146">
        <f>ex!K19*(1-'EXPRESS 12'!$K$10)+ex!K19*(1-'EXPRESS 12'!$K$10)*$M$12</f>
        <v>1231</v>
      </c>
      <c r="L26" s="146">
        <f>ex!L19*(1-'EXPRESS 12'!$K$10)+ex!L19*(1-'EXPRESS 12'!$K$10)*$M$12</f>
        <v>1286.7</v>
      </c>
      <c r="M26" s="146">
        <f>ex!M19*(1-'EXPRESS 12'!$K$10)+ex!M19*(1-'EXPRESS 12'!$K$10)*$M$12</f>
        <v>1372.35</v>
      </c>
      <c r="N26" s="146">
        <f>ex!N19*(1-'EXPRESS 12'!$K$10)+ex!N19*(1-'EXPRESS 12'!$K$10)*$M$12</f>
        <v>1405.6</v>
      </c>
      <c r="O26" s="146">
        <f>ex!O19*(1-'EXPRESS 12'!$K$10)+ex!O19*(1-'EXPRESS 12'!$K$10)*$M$12</f>
        <v>1497.15</v>
      </c>
      <c r="P26" s="146">
        <f>ex!P19*(1-'EXPRESS 12'!$K$10)+ex!P19*(1-'EXPRESS 12'!$K$10)*$M$12</f>
        <v>1614.4</v>
      </c>
      <c r="Q26" s="146">
        <f>ex!Q19*(1-'EXPRESS 12'!$K$10)+ex!Q19*(1-'EXPRESS 12'!$K$10)*$M$12</f>
        <v>1678.6</v>
      </c>
      <c r="R26" s="130"/>
      <c r="S26" s="143"/>
      <c r="T26" s="273" t="str">
        <f>IF(ISERROR($AI$2),"",$AI$2)</f>
        <v/>
      </c>
      <c r="U26" s="273"/>
      <c r="V26" s="273"/>
      <c r="W26" s="273"/>
      <c r="X26" s="273"/>
      <c r="Y26" s="273"/>
      <c r="Z26" s="273"/>
      <c r="AA26" s="273"/>
      <c r="AB26" s="273"/>
      <c r="AC26" s="273"/>
      <c r="AD26" s="273"/>
      <c r="AE26" s="273"/>
      <c r="AF26" s="273"/>
      <c r="AG26" s="132">
        <v>3</v>
      </c>
      <c r="AH26" s="132" t="b">
        <f>IF(AC21&gt;274,TRUE,FALSE)</f>
        <v>0</v>
      </c>
      <c r="AI26" s="132"/>
      <c r="AJ26" s="132" t="s">
        <v>46</v>
      </c>
      <c r="AK26" s="132"/>
      <c r="AL26" s="132"/>
      <c r="AM26" s="132"/>
      <c r="AN26" s="132"/>
      <c r="AO26" s="132"/>
      <c r="AP26" s="132"/>
    </row>
    <row r="27" spans="2:42" ht="13.35" customHeight="1" x14ac:dyDescent="0.2">
      <c r="B27" s="61"/>
      <c r="C27" s="59">
        <v>2.5</v>
      </c>
      <c r="D27" s="146">
        <f>ex!G20*(1-'EXPRESS 12'!$K$7)+ex!G20*(1-'EXPRESS 12'!$K$7)*$K$12</f>
        <v>1116.5999999999999</v>
      </c>
      <c r="E27" s="146">
        <f>ex!H20*(1-'EXPRESS 12'!$K$7)+ex!H20*(1-'EXPRESS 12'!$K$7)*$K$12</f>
        <v>1220.0999999999999</v>
      </c>
      <c r="F27" s="146">
        <f>ex!I20*(1-'EXPRESS 12'!$K$7)+ex!I20*(1-'EXPRESS 12'!$K$7)*$K$12</f>
        <v>1303.95</v>
      </c>
      <c r="G27" s="146">
        <f>ex!J20*(1-'EXPRESS 12'!$K$7)+ex!J20*(1-'EXPRESS 12'!$K$7)*$K$12</f>
        <v>1327.5</v>
      </c>
      <c r="H27" s="146">
        <f>ex!C20*(1-'EXPRESS 12'!$K$7)+ex!C20*(1-'EXPRESS 12'!$K$7)*$K$12</f>
        <v>1443.65</v>
      </c>
      <c r="I27" s="128"/>
      <c r="J27" s="146">
        <f>ex!D20*(1-'EXPRESS 12'!$K$10)+ex!D20*(1-'EXPRESS 12'!$K$10)*$M$12</f>
        <v>1443.65</v>
      </c>
      <c r="K27" s="146">
        <f>ex!K20*(1-'EXPRESS 12'!$K$10)+ex!K20*(1-'EXPRESS 12'!$K$10)*$M$12</f>
        <v>1364.5</v>
      </c>
      <c r="L27" s="146">
        <f>ex!L20*(1-'EXPRESS 12'!$K$10)+ex!L20*(1-'EXPRESS 12'!$K$10)*$M$12</f>
        <v>1429.55</v>
      </c>
      <c r="M27" s="146">
        <f>ex!M20*(1-'EXPRESS 12'!$K$10)+ex!M20*(1-'EXPRESS 12'!$K$10)*$M$12</f>
        <v>1527.5</v>
      </c>
      <c r="N27" s="146">
        <f>ex!N20*(1-'EXPRESS 12'!$K$10)+ex!N20*(1-'EXPRESS 12'!$K$10)*$M$12</f>
        <v>1568.95</v>
      </c>
      <c r="O27" s="146">
        <f>ex!O20*(1-'EXPRESS 12'!$K$10)+ex!O20*(1-'EXPRESS 12'!$K$10)*$M$12</f>
        <v>1667.15</v>
      </c>
      <c r="P27" s="146">
        <f>ex!P20*(1-'EXPRESS 12'!$K$10)+ex!P20*(1-'EXPRESS 12'!$K$10)*$M$12</f>
        <v>1809.05</v>
      </c>
      <c r="Q27" s="146">
        <f>ex!Q20*(1-'EXPRESS 12'!$K$10)+ex!Q20*(1-'EXPRESS 12'!$K$10)*$M$12</f>
        <v>1870.85</v>
      </c>
      <c r="R27" s="130"/>
      <c r="S27" s="143"/>
      <c r="T27" s="271" t="str">
        <f>IF(ISERROR($AI$3),"",$AI$3)</f>
        <v/>
      </c>
      <c r="U27" s="271"/>
      <c r="V27" s="271"/>
      <c r="W27" s="271"/>
      <c r="X27" s="271"/>
      <c r="Y27" s="271"/>
      <c r="Z27" s="271"/>
      <c r="AA27" s="271"/>
      <c r="AB27" s="271"/>
      <c r="AC27" s="271"/>
      <c r="AD27" s="271"/>
      <c r="AE27" s="271"/>
      <c r="AF27" s="271"/>
      <c r="AG27" s="132"/>
      <c r="AH27" s="132"/>
      <c r="AI27" s="132"/>
      <c r="AJ27" s="132" t="s">
        <v>47</v>
      </c>
      <c r="AK27" s="132"/>
      <c r="AL27" s="132"/>
      <c r="AM27" s="132"/>
      <c r="AN27" s="132"/>
      <c r="AO27" s="132"/>
      <c r="AP27" s="132"/>
    </row>
    <row r="28" spans="2:42" ht="13.35" customHeight="1" x14ac:dyDescent="0.2">
      <c r="B28" s="61"/>
      <c r="C28" s="59">
        <v>3</v>
      </c>
      <c r="D28" s="146">
        <f>ex!G21*(1-'EXPRESS 12'!$K$7)+ex!G21*(1-'EXPRESS 12'!$K$7)*$K$12</f>
        <v>1220.0999999999999</v>
      </c>
      <c r="E28" s="146">
        <f>ex!H21*(1-'EXPRESS 12'!$K$7)+ex!H21*(1-'EXPRESS 12'!$K$7)*$K$12</f>
        <v>1350.1</v>
      </c>
      <c r="F28" s="146">
        <f>ex!I21*(1-'EXPRESS 12'!$K$7)+ex!I21*(1-'EXPRESS 12'!$K$7)*$K$12</f>
        <v>1431.95</v>
      </c>
      <c r="G28" s="146">
        <f>ex!J21*(1-'EXPRESS 12'!$K$7)+ex!J21*(1-'EXPRESS 12'!$K$7)*$K$12</f>
        <v>1464</v>
      </c>
      <c r="H28" s="146">
        <f>ex!C21*(1-'EXPRESS 12'!$K$7)+ex!C21*(1-'EXPRESS 12'!$K$7)*$K$12</f>
        <v>1573.45</v>
      </c>
      <c r="I28" s="128"/>
      <c r="J28" s="146">
        <f>ex!D21*(1-'EXPRESS 12'!$K$10)+ex!D21*(1-'EXPRESS 12'!$K$10)*$M$12</f>
        <v>1573.45</v>
      </c>
      <c r="K28" s="146">
        <f>ex!K21*(1-'EXPRESS 12'!$K$10)+ex!K21*(1-'EXPRESS 12'!$K$10)*$M$12</f>
        <v>1484.45</v>
      </c>
      <c r="L28" s="146">
        <f>ex!L21*(1-'EXPRESS 12'!$K$10)+ex!L21*(1-'EXPRESS 12'!$K$10)*$M$12</f>
        <v>1533</v>
      </c>
      <c r="M28" s="146">
        <f>ex!M21*(1-'EXPRESS 12'!$K$10)+ex!M21*(1-'EXPRESS 12'!$K$10)*$M$12</f>
        <v>1657.6</v>
      </c>
      <c r="N28" s="146">
        <f>ex!N21*(1-'EXPRESS 12'!$K$10)+ex!N21*(1-'EXPRESS 12'!$K$10)*$M$12</f>
        <v>1720.3</v>
      </c>
      <c r="O28" s="146">
        <f>ex!O21*(1-'EXPRESS 12'!$K$10)+ex!O21*(1-'EXPRESS 12'!$K$10)*$M$12</f>
        <v>1830.9</v>
      </c>
      <c r="P28" s="146">
        <f>ex!P21*(1-'EXPRESS 12'!$K$10)+ex!P21*(1-'EXPRESS 12'!$K$10)*$M$12</f>
        <v>1974.05</v>
      </c>
      <c r="Q28" s="146">
        <f>ex!Q21*(1-'EXPRESS 12'!$K$10)+ex!Q21*(1-'EXPRESS 12'!$K$10)*$M$12</f>
        <v>2054.8000000000002</v>
      </c>
      <c r="R28" s="130"/>
      <c r="S28" s="143"/>
      <c r="T28" s="271" t="str">
        <f>IF(ISERROR($AI$4),"",$AI$4)</f>
        <v/>
      </c>
      <c r="U28" s="271"/>
      <c r="V28" s="271"/>
      <c r="W28" s="271"/>
      <c r="X28" s="271"/>
      <c r="Y28" s="271"/>
      <c r="Z28" s="271"/>
      <c r="AA28" s="271"/>
      <c r="AB28" s="271"/>
      <c r="AC28" s="271"/>
      <c r="AD28" s="271"/>
      <c r="AE28" s="271"/>
      <c r="AF28" s="271"/>
      <c r="AG28" s="132"/>
      <c r="AH28" s="132"/>
      <c r="AI28" s="132"/>
      <c r="AJ28" s="132" t="s">
        <v>48</v>
      </c>
      <c r="AK28" s="132"/>
      <c r="AL28" s="132"/>
      <c r="AM28" s="132"/>
      <c r="AN28" s="132"/>
      <c r="AO28" s="132"/>
      <c r="AP28" s="132"/>
    </row>
    <row r="29" spans="2:42" ht="13.35" customHeight="1" x14ac:dyDescent="0.2">
      <c r="B29" s="61"/>
      <c r="C29" s="59">
        <v>3.5</v>
      </c>
      <c r="D29" s="146">
        <f>ex!G22*(1-'EXPRESS 12'!$K$7)+ex!G22*(1-'EXPRESS 12'!$K$7)*$K$12</f>
        <v>1325.95</v>
      </c>
      <c r="E29" s="146">
        <f>ex!H22*(1-'EXPRESS 12'!$K$7)+ex!H22*(1-'EXPRESS 12'!$K$7)*$K$12</f>
        <v>1471.6</v>
      </c>
      <c r="F29" s="146">
        <f>ex!I22*(1-'EXPRESS 12'!$K$7)+ex!I22*(1-'EXPRESS 12'!$K$7)*$K$12</f>
        <v>1560.1</v>
      </c>
      <c r="G29" s="146">
        <f>ex!J22*(1-'EXPRESS 12'!$K$7)+ex!J22*(1-'EXPRESS 12'!$K$7)*$K$12</f>
        <v>1602.7</v>
      </c>
      <c r="H29" s="146">
        <f>ex!C22*(1-'EXPRESS 12'!$K$7)+ex!C22*(1-'EXPRESS 12'!$K$7)*$K$12</f>
        <v>1694.75</v>
      </c>
      <c r="I29" s="128"/>
      <c r="J29" s="146">
        <f>ex!D22*(1-'EXPRESS 12'!$K$10)+ex!D22*(1-'EXPRESS 12'!$K$10)*$M$12</f>
        <v>1694.75</v>
      </c>
      <c r="K29" s="146">
        <f>ex!K22*(1-'EXPRESS 12'!$K$10)+ex!K22*(1-'EXPRESS 12'!$K$10)*$M$12</f>
        <v>1608.6</v>
      </c>
      <c r="L29" s="146">
        <f>ex!L22*(1-'EXPRESS 12'!$K$10)+ex!L22*(1-'EXPRESS 12'!$K$10)*$M$12</f>
        <v>1656.55</v>
      </c>
      <c r="M29" s="146">
        <f>ex!M22*(1-'EXPRESS 12'!$K$10)+ex!M22*(1-'EXPRESS 12'!$K$10)*$M$12</f>
        <v>1789.95</v>
      </c>
      <c r="N29" s="146">
        <f>ex!N22*(1-'EXPRESS 12'!$K$10)+ex!N22*(1-'EXPRESS 12'!$K$10)*$M$12</f>
        <v>1870.2</v>
      </c>
      <c r="O29" s="146">
        <f>ex!O22*(1-'EXPRESS 12'!$K$10)+ex!O22*(1-'EXPRESS 12'!$K$10)*$M$12</f>
        <v>1994.45</v>
      </c>
      <c r="P29" s="146">
        <f>ex!P22*(1-'EXPRESS 12'!$K$10)+ex!P22*(1-'EXPRESS 12'!$K$10)*$M$12</f>
        <v>2154.1</v>
      </c>
      <c r="Q29" s="146">
        <f>ex!Q22*(1-'EXPRESS 12'!$K$10)+ex!Q22*(1-'EXPRESS 12'!$K$10)*$M$12</f>
        <v>2236.85</v>
      </c>
      <c r="R29" s="130"/>
      <c r="S29" s="143"/>
      <c r="T29" s="265" t="str">
        <f>IF(ISERROR($AI$5),"",$AI$5)</f>
        <v/>
      </c>
      <c r="U29" s="265"/>
      <c r="V29" s="265"/>
      <c r="W29" s="265"/>
      <c r="X29" s="265"/>
      <c r="Y29" s="265"/>
      <c r="Z29" s="265"/>
      <c r="AA29" s="265"/>
      <c r="AB29" s="265"/>
      <c r="AC29" s="265"/>
      <c r="AD29" s="265"/>
      <c r="AE29" s="265"/>
      <c r="AF29" s="265"/>
      <c r="AG29" s="132"/>
      <c r="AH29" s="132"/>
      <c r="AI29" s="132"/>
      <c r="AJ29" s="133" t="s">
        <v>49</v>
      </c>
      <c r="AK29" s="132"/>
      <c r="AL29" s="132"/>
      <c r="AM29" s="132"/>
      <c r="AN29" s="132"/>
      <c r="AO29" s="132"/>
      <c r="AP29" s="132"/>
    </row>
    <row r="30" spans="2:42" ht="13.35" customHeight="1" x14ac:dyDescent="0.2">
      <c r="B30" s="61"/>
      <c r="C30" s="59">
        <v>4</v>
      </c>
      <c r="D30" s="146">
        <f>ex!G23*(1-'EXPRESS 12'!$K$7)+ex!G23*(1-'EXPRESS 12'!$K$7)*$K$12</f>
        <v>1434.15</v>
      </c>
      <c r="E30" s="146">
        <f>ex!H23*(1-'EXPRESS 12'!$K$7)+ex!H23*(1-'EXPRESS 12'!$K$7)*$K$12</f>
        <v>1590.85</v>
      </c>
      <c r="F30" s="146">
        <f>ex!I23*(1-'EXPRESS 12'!$K$7)+ex!I23*(1-'EXPRESS 12'!$K$7)*$K$12</f>
        <v>1688.2</v>
      </c>
      <c r="G30" s="146">
        <f>ex!J23*(1-'EXPRESS 12'!$K$7)+ex!J23*(1-'EXPRESS 12'!$K$7)*$K$12</f>
        <v>1741.35</v>
      </c>
      <c r="H30" s="146">
        <f>ex!C23*(1-'EXPRESS 12'!$K$7)+ex!C23*(1-'EXPRESS 12'!$K$7)*$K$12</f>
        <v>1813.75</v>
      </c>
      <c r="I30" s="128"/>
      <c r="J30" s="146">
        <f>ex!D23*(1-'EXPRESS 12'!$K$10)+ex!D23*(1-'EXPRESS 12'!$K$10)*$M$12</f>
        <v>1813.75</v>
      </c>
      <c r="K30" s="146">
        <f>ex!K23*(1-'EXPRESS 12'!$K$10)+ex!K23*(1-'EXPRESS 12'!$K$10)*$M$12</f>
        <v>1731.1</v>
      </c>
      <c r="L30" s="146">
        <f>ex!L23*(1-'EXPRESS 12'!$K$10)+ex!L23*(1-'EXPRESS 12'!$K$10)*$M$12</f>
        <v>1787.95</v>
      </c>
      <c r="M30" s="146">
        <f>ex!M23*(1-'EXPRESS 12'!$K$10)+ex!M23*(1-'EXPRESS 12'!$K$10)*$M$12</f>
        <v>1922.4</v>
      </c>
      <c r="N30" s="146">
        <f>ex!N23*(1-'EXPRESS 12'!$K$10)+ex!N23*(1-'EXPRESS 12'!$K$10)*$M$12</f>
        <v>2011.25</v>
      </c>
      <c r="O30" s="146">
        <f>ex!O23*(1-'EXPRESS 12'!$K$10)+ex!O23*(1-'EXPRESS 12'!$K$10)*$M$12</f>
        <v>2158.3000000000002</v>
      </c>
      <c r="P30" s="146">
        <f>ex!P23*(1-'EXPRESS 12'!$K$10)+ex!P23*(1-'EXPRESS 12'!$K$10)*$M$12</f>
        <v>2334.15</v>
      </c>
      <c r="Q30" s="146">
        <f>ex!Q23*(1-'EXPRESS 12'!$K$10)+ex!Q23*(1-'EXPRESS 12'!$K$10)*$M$12</f>
        <v>2418.9</v>
      </c>
      <c r="R30" s="130"/>
      <c r="S30" s="143"/>
      <c r="T30" s="217"/>
      <c r="U30" s="268"/>
      <c r="V30" s="268"/>
      <c r="W30" s="268"/>
      <c r="X30" s="268"/>
      <c r="Y30" s="268"/>
      <c r="Z30" s="268"/>
      <c r="AA30" s="268"/>
      <c r="AB30" s="268"/>
      <c r="AC30" s="268"/>
      <c r="AD30" s="268"/>
      <c r="AE30" s="268"/>
      <c r="AF30" s="268"/>
      <c r="AG30" s="132"/>
      <c r="AH30" s="132"/>
      <c r="AI30" s="132"/>
      <c r="AJ30" s="132" t="e">
        <f>"Możliwy koszt dodatkowy: Opłata dodatkowa za dużą paczkę - "&amp;#REF!&amp;" PLN netto*"</f>
        <v>#REF!</v>
      </c>
      <c r="AK30" s="132"/>
      <c r="AL30" s="132"/>
      <c r="AM30" s="132"/>
      <c r="AN30" s="132"/>
      <c r="AO30" s="132"/>
      <c r="AP30" s="132"/>
    </row>
    <row r="31" spans="2:42" ht="13.35" customHeight="1" x14ac:dyDescent="0.2">
      <c r="B31" s="61"/>
      <c r="C31" s="59">
        <v>4.5</v>
      </c>
      <c r="D31" s="146">
        <f>ex!G24*(1-'EXPRESS 12'!$K$7)+ex!G24*(1-'EXPRESS 12'!$K$7)*$K$12</f>
        <v>1542.4</v>
      </c>
      <c r="E31" s="146">
        <f>ex!H24*(1-'EXPRESS 12'!$K$7)+ex!H24*(1-'EXPRESS 12'!$K$7)*$K$12</f>
        <v>1710.3</v>
      </c>
      <c r="F31" s="146">
        <f>ex!I24*(1-'EXPRESS 12'!$K$7)+ex!I24*(1-'EXPRESS 12'!$K$7)*$K$12</f>
        <v>1816.05</v>
      </c>
      <c r="G31" s="146">
        <f>ex!J24*(1-'EXPRESS 12'!$K$7)+ex!J24*(1-'EXPRESS 12'!$K$7)*$K$12</f>
        <v>1880.15</v>
      </c>
      <c r="H31" s="146">
        <f>ex!C24*(1-'EXPRESS 12'!$K$7)+ex!C24*(1-'EXPRESS 12'!$K$7)*$K$12</f>
        <v>1933</v>
      </c>
      <c r="I31" s="128"/>
      <c r="J31" s="146">
        <f>ex!D24*(1-'EXPRESS 12'!$K$10)+ex!D24*(1-'EXPRESS 12'!$K$10)*$M$12</f>
        <v>1933</v>
      </c>
      <c r="K31" s="146">
        <f>ex!K24*(1-'EXPRESS 12'!$K$10)+ex!K24*(1-'EXPRESS 12'!$K$10)*$M$12</f>
        <v>1853.65</v>
      </c>
      <c r="L31" s="146">
        <f>ex!L24*(1-'EXPRESS 12'!$K$10)+ex!L24*(1-'EXPRESS 12'!$K$10)*$M$12</f>
        <v>1904</v>
      </c>
      <c r="M31" s="146">
        <f>ex!M24*(1-'EXPRESS 12'!$K$10)+ex!M24*(1-'EXPRESS 12'!$K$10)*$M$12</f>
        <v>2054.8000000000002</v>
      </c>
      <c r="N31" s="146">
        <f>ex!N24*(1-'EXPRESS 12'!$K$10)+ex!N24*(1-'EXPRESS 12'!$K$10)*$M$12</f>
        <v>2160.35</v>
      </c>
      <c r="O31" s="146">
        <f>ex!O24*(1-'EXPRESS 12'!$K$10)+ex!O24*(1-'EXPRESS 12'!$K$10)*$M$12</f>
        <v>2319.9499999999998</v>
      </c>
      <c r="P31" s="146">
        <f>ex!P24*(1-'EXPRESS 12'!$K$10)+ex!P24*(1-'EXPRESS 12'!$K$10)*$M$12</f>
        <v>2513.8000000000002</v>
      </c>
      <c r="Q31" s="146">
        <f>ex!Q24*(1-'EXPRESS 12'!$K$10)+ex!Q24*(1-'EXPRESS 12'!$K$10)*$M$12</f>
        <v>2600.8000000000002</v>
      </c>
      <c r="R31" s="130"/>
      <c r="S31" s="143"/>
      <c r="T31" s="268" t="str">
        <f>IF(ISERROR($AH$7),"",$AH$7)</f>
        <v/>
      </c>
      <c r="U31" s="268"/>
      <c r="V31" s="268"/>
      <c r="W31" s="268"/>
      <c r="X31" s="268"/>
      <c r="Y31" s="268"/>
      <c r="Z31" s="268"/>
      <c r="AA31" s="268"/>
      <c r="AB31" s="268"/>
      <c r="AC31" s="268"/>
      <c r="AD31" s="268"/>
      <c r="AE31" s="268"/>
      <c r="AF31" s="268"/>
      <c r="AG31" s="132"/>
      <c r="AH31" s="132"/>
      <c r="AI31" s="132"/>
      <c r="AJ31" s="132" t="str">
        <f>"Możliwy koszt dodatkowy: Rozmiary przekraczające dozwolone limity - "&amp;ud!B37&amp;" PLN netto."</f>
        <v>Możliwy koszt dodatkowy: Rozmiary przekraczające dozwolone limity - 2246,2 PLN netto.</v>
      </c>
      <c r="AK31" s="132"/>
      <c r="AL31" s="132"/>
      <c r="AM31" s="132"/>
      <c r="AN31" s="132"/>
      <c r="AO31" s="132"/>
      <c r="AP31" s="132"/>
    </row>
    <row r="32" spans="2:42" ht="13.35" customHeight="1" x14ac:dyDescent="0.2">
      <c r="B32" s="61"/>
      <c r="C32" s="59">
        <v>5</v>
      </c>
      <c r="D32" s="146">
        <f>ex!G25*(1-'EXPRESS 12'!$K$7)+ex!G25*(1-'EXPRESS 12'!$K$7)*$K$12</f>
        <v>1648.65</v>
      </c>
      <c r="E32" s="146">
        <f>ex!H25*(1-'EXPRESS 12'!$K$7)+ex!H25*(1-'EXPRESS 12'!$K$7)*$K$12</f>
        <v>1829.5</v>
      </c>
      <c r="F32" s="146">
        <f>ex!I25*(1-'EXPRESS 12'!$K$7)+ex!I25*(1-'EXPRESS 12'!$K$7)*$K$12</f>
        <v>1944.25</v>
      </c>
      <c r="G32" s="146">
        <f>ex!J25*(1-'EXPRESS 12'!$K$7)+ex!J25*(1-'EXPRESS 12'!$K$7)*$K$12</f>
        <v>2018.9</v>
      </c>
      <c r="H32" s="146">
        <f>ex!C25*(1-'EXPRESS 12'!$K$7)+ex!C25*(1-'EXPRESS 12'!$K$7)*$K$12</f>
        <v>2051.85</v>
      </c>
      <c r="I32" s="128"/>
      <c r="J32" s="146">
        <f>ex!D25*(1-'EXPRESS 12'!$K$10)+ex!D25*(1-'EXPRESS 12'!$K$10)*$M$12</f>
        <v>2051.85</v>
      </c>
      <c r="K32" s="146">
        <f>ex!K25*(1-'EXPRESS 12'!$K$10)+ex!K25*(1-'EXPRESS 12'!$K$10)*$M$12</f>
        <v>1976.25</v>
      </c>
      <c r="L32" s="146">
        <f>ex!L25*(1-'EXPRESS 12'!$K$10)+ex!L25*(1-'EXPRESS 12'!$K$10)*$M$12</f>
        <v>2036.35</v>
      </c>
      <c r="M32" s="146">
        <f>ex!M25*(1-'EXPRESS 12'!$K$10)+ex!M25*(1-'EXPRESS 12'!$K$10)*$M$12</f>
        <v>2187.1999999999998</v>
      </c>
      <c r="N32" s="146">
        <f>ex!N25*(1-'EXPRESS 12'!$K$10)+ex!N25*(1-'EXPRESS 12'!$K$10)*$M$12</f>
        <v>2309.25</v>
      </c>
      <c r="O32" s="146">
        <f>ex!O25*(1-'EXPRESS 12'!$K$10)+ex!O25*(1-'EXPRESS 12'!$K$10)*$M$12</f>
        <v>2483.6</v>
      </c>
      <c r="P32" s="146">
        <f>ex!P25*(1-'EXPRESS 12'!$K$10)+ex!P25*(1-'EXPRESS 12'!$K$10)*$M$12</f>
        <v>2696.05</v>
      </c>
      <c r="Q32" s="146">
        <f>ex!Q25*(1-'EXPRESS 12'!$K$10)+ex!Q25*(1-'EXPRESS 12'!$K$10)*$M$12</f>
        <v>2782.8</v>
      </c>
      <c r="R32" s="130"/>
      <c r="S32" s="143"/>
      <c r="T32" s="268"/>
      <c r="U32" s="268"/>
      <c r="V32" s="268"/>
      <c r="W32" s="268"/>
      <c r="X32" s="268"/>
      <c r="Y32" s="268"/>
      <c r="Z32" s="268"/>
      <c r="AA32" s="268"/>
      <c r="AB32" s="268"/>
      <c r="AC32" s="268"/>
      <c r="AD32" s="268"/>
      <c r="AE32" s="268"/>
      <c r="AF32" s="268"/>
      <c r="AG32" s="132"/>
      <c r="AH32" s="132"/>
      <c r="AI32" s="132"/>
      <c r="AJ32" s="132" t="e">
        <f>"Możliwy koszt dodatkowy: Opłata za dodatkową obsługę nietypowych przesyłek - "&amp;#REF!&amp;" PLN netto."</f>
        <v>#REF!</v>
      </c>
      <c r="AK32" s="132"/>
      <c r="AL32" s="132"/>
      <c r="AM32" s="132"/>
      <c r="AN32" s="132"/>
      <c r="AO32" s="132"/>
      <c r="AP32" s="132"/>
    </row>
    <row r="33" spans="2:42" ht="13.35" customHeight="1" x14ac:dyDescent="0.2">
      <c r="B33" s="61"/>
      <c r="C33" s="59">
        <v>5.5</v>
      </c>
      <c r="D33" s="146">
        <f>ex!G26*(1-'EXPRESS 12'!$K$7)+ex!G26*(1-'EXPRESS 12'!$K$7)*$K$12</f>
        <v>1697.85</v>
      </c>
      <c r="E33" s="146">
        <f>ex!H26*(1-'EXPRESS 12'!$K$7)+ex!H26*(1-'EXPRESS 12'!$K$7)*$K$12</f>
        <v>1897.95</v>
      </c>
      <c r="F33" s="146">
        <f>ex!I26*(1-'EXPRESS 12'!$K$7)+ex!I26*(1-'EXPRESS 12'!$K$7)*$K$12</f>
        <v>2023.85</v>
      </c>
      <c r="G33" s="146">
        <f>ex!J26*(1-'EXPRESS 12'!$K$7)+ex!J26*(1-'EXPRESS 12'!$K$7)*$K$12</f>
        <v>2209.5500000000002</v>
      </c>
      <c r="H33" s="146">
        <f>ex!C26*(1-'EXPRESS 12'!$K$7)+ex!C26*(1-'EXPRESS 12'!$K$7)*$K$12</f>
        <v>2120.1999999999998</v>
      </c>
      <c r="I33" s="128"/>
      <c r="J33" s="146">
        <f>ex!D26*(1-'EXPRESS 12'!$K$10)+ex!D26*(1-'EXPRESS 12'!$K$10)*$M$12</f>
        <v>2120.1999999999998</v>
      </c>
      <c r="K33" s="146">
        <f>ex!K26*(1-'EXPRESS 12'!$K$10)+ex!K26*(1-'EXPRESS 12'!$K$10)*$M$12</f>
        <v>2044</v>
      </c>
      <c r="L33" s="146">
        <f>ex!L26*(1-'EXPRESS 12'!$K$10)+ex!L26*(1-'EXPRESS 12'!$K$10)*$M$12</f>
        <v>2103.0500000000002</v>
      </c>
      <c r="M33" s="146">
        <f>ex!M26*(1-'EXPRESS 12'!$K$10)+ex!M26*(1-'EXPRESS 12'!$K$10)*$M$12</f>
        <v>2274.1</v>
      </c>
      <c r="N33" s="146">
        <f>ex!N26*(1-'EXPRESS 12'!$K$10)+ex!N26*(1-'EXPRESS 12'!$K$10)*$M$12</f>
        <v>2410.65</v>
      </c>
      <c r="O33" s="146">
        <f>ex!O26*(1-'EXPRESS 12'!$K$10)+ex!O26*(1-'EXPRESS 12'!$K$10)*$M$12</f>
        <v>2589.4</v>
      </c>
      <c r="P33" s="146">
        <f>ex!P26*(1-'EXPRESS 12'!$K$10)+ex!P26*(1-'EXPRESS 12'!$K$10)*$M$12</f>
        <v>2801.5</v>
      </c>
      <c r="Q33" s="146">
        <f>ex!Q26*(1-'EXPRESS 12'!$K$10)+ex!Q26*(1-'EXPRESS 12'!$K$10)*$M$12</f>
        <v>2896.65</v>
      </c>
      <c r="R33" s="130"/>
      <c r="S33" s="143"/>
      <c r="T33" s="218"/>
      <c r="U33" s="272"/>
      <c r="V33" s="272"/>
      <c r="W33" s="272"/>
      <c r="X33" s="272"/>
      <c r="Y33" s="272"/>
      <c r="Z33" s="272"/>
      <c r="AA33" s="272"/>
      <c r="AB33" s="272"/>
      <c r="AC33" s="272"/>
      <c r="AD33" s="272"/>
      <c r="AE33" s="272"/>
      <c r="AF33" s="272"/>
      <c r="AG33" s="132">
        <v>1</v>
      </c>
      <c r="AH33" s="132" t="b">
        <f>AND(T18&gt;25,T18&lt;70)</f>
        <v>0</v>
      </c>
      <c r="AI33" s="132"/>
      <c r="AJ33" s="132" t="s">
        <v>50</v>
      </c>
      <c r="AK33" s="132"/>
      <c r="AL33" s="132"/>
      <c r="AM33" s="132"/>
      <c r="AN33" s="132"/>
      <c r="AO33" s="132"/>
      <c r="AP33" s="132"/>
    </row>
    <row r="34" spans="2:42" ht="13.35" customHeight="1" x14ac:dyDescent="0.2">
      <c r="B34" s="61"/>
      <c r="C34" s="59">
        <v>6</v>
      </c>
      <c r="D34" s="146">
        <f>ex!G27*(1-'EXPRESS 12'!$K$7)+ex!G27*(1-'EXPRESS 12'!$K$7)*$K$12</f>
        <v>1747.05</v>
      </c>
      <c r="E34" s="146">
        <f>ex!H27*(1-'EXPRESS 12'!$K$7)+ex!H27*(1-'EXPRESS 12'!$K$7)*$K$12</f>
        <v>1968.55</v>
      </c>
      <c r="F34" s="146">
        <f>ex!I27*(1-'EXPRESS 12'!$K$7)+ex!I27*(1-'EXPRESS 12'!$K$7)*$K$12</f>
        <v>2103.1999999999998</v>
      </c>
      <c r="G34" s="146">
        <f>ex!J27*(1-'EXPRESS 12'!$K$7)+ex!J27*(1-'EXPRESS 12'!$K$7)*$K$12</f>
        <v>2287.75</v>
      </c>
      <c r="H34" s="146">
        <f>ex!C27*(1-'EXPRESS 12'!$K$7)+ex!C27*(1-'EXPRESS 12'!$K$7)*$K$12</f>
        <v>2190.6999999999998</v>
      </c>
      <c r="I34" s="128"/>
      <c r="J34" s="146">
        <f>ex!D27*(1-'EXPRESS 12'!$K$10)+ex!D27*(1-'EXPRESS 12'!$K$10)*$M$12</f>
        <v>2190.6999999999998</v>
      </c>
      <c r="K34" s="146">
        <f>ex!K27*(1-'EXPRESS 12'!$K$10)+ex!K27*(1-'EXPRESS 12'!$K$10)*$M$12</f>
        <v>2112.25</v>
      </c>
      <c r="L34" s="146">
        <f>ex!L27*(1-'EXPRESS 12'!$K$10)+ex!L27*(1-'EXPRESS 12'!$K$10)*$M$12</f>
        <v>2180.65</v>
      </c>
      <c r="M34" s="146">
        <f>ex!M27*(1-'EXPRESS 12'!$K$10)+ex!M27*(1-'EXPRESS 12'!$K$10)*$M$12</f>
        <v>2358.9</v>
      </c>
      <c r="N34" s="146">
        <f>ex!N27*(1-'EXPRESS 12'!$K$10)+ex!N27*(1-'EXPRESS 12'!$K$10)*$M$12</f>
        <v>2509.8000000000002</v>
      </c>
      <c r="O34" s="146">
        <f>ex!O27*(1-'EXPRESS 12'!$K$10)+ex!O27*(1-'EXPRESS 12'!$K$10)*$M$12</f>
        <v>2695</v>
      </c>
      <c r="P34" s="146">
        <f>ex!P27*(1-'EXPRESS 12'!$K$10)+ex!P27*(1-'EXPRESS 12'!$K$10)*$M$12</f>
        <v>2907.1</v>
      </c>
      <c r="Q34" s="146">
        <f>ex!Q27*(1-'EXPRESS 12'!$K$10)+ex!Q27*(1-'EXPRESS 12'!$K$10)*$M$12</f>
        <v>3010.3</v>
      </c>
      <c r="R34" s="130"/>
      <c r="S34" s="143"/>
      <c r="T34" s="267" t="str">
        <f>IF(ISERROR($AI$8),"",$AI$8)</f>
        <v/>
      </c>
      <c r="U34" s="267"/>
      <c r="V34" s="267"/>
      <c r="W34" s="267"/>
      <c r="X34" s="267"/>
      <c r="Y34" s="267"/>
      <c r="Z34" s="267"/>
      <c r="AA34" s="267"/>
      <c r="AB34" s="267"/>
      <c r="AC34" s="267"/>
      <c r="AD34" s="267"/>
      <c r="AE34" s="267"/>
      <c r="AF34" s="267"/>
      <c r="AG34" s="132">
        <v>2</v>
      </c>
      <c r="AH34" s="132" t="b">
        <f>IF(T18&gt;70,TRUE,FALSE)</f>
        <v>0</v>
      </c>
      <c r="AI34" s="132"/>
      <c r="AJ34" s="132" t="s">
        <v>51</v>
      </c>
      <c r="AK34" s="132"/>
      <c r="AL34" s="132"/>
      <c r="AM34" s="132"/>
      <c r="AN34" s="132"/>
      <c r="AO34" s="132"/>
      <c r="AP34" s="132"/>
    </row>
    <row r="35" spans="2:42" ht="13.35" customHeight="1" x14ac:dyDescent="0.2">
      <c r="B35" s="61"/>
      <c r="C35" s="59">
        <v>6.5</v>
      </c>
      <c r="D35" s="146">
        <f>ex!G28*(1-'EXPRESS 12'!$K$7)+ex!G28*(1-'EXPRESS 12'!$K$7)*$K$12</f>
        <v>1796.5</v>
      </c>
      <c r="E35" s="146">
        <f>ex!H28*(1-'EXPRESS 12'!$K$7)+ex!H28*(1-'EXPRESS 12'!$K$7)*$K$12</f>
        <v>2034.9</v>
      </c>
      <c r="F35" s="146">
        <f>ex!I28*(1-'EXPRESS 12'!$K$7)+ex!I28*(1-'EXPRESS 12'!$K$7)*$K$12</f>
        <v>2185.1999999999998</v>
      </c>
      <c r="G35" s="146">
        <f>ex!J28*(1-'EXPRESS 12'!$K$7)+ex!J28*(1-'EXPRESS 12'!$K$7)*$K$12</f>
        <v>2368</v>
      </c>
      <c r="H35" s="146">
        <f>ex!C28*(1-'EXPRESS 12'!$K$7)+ex!C28*(1-'EXPRESS 12'!$K$7)*$K$12</f>
        <v>2256.9</v>
      </c>
      <c r="I35" s="128"/>
      <c r="J35" s="146">
        <f>ex!D28*(1-'EXPRESS 12'!$K$10)+ex!D28*(1-'EXPRESS 12'!$K$10)*$M$12</f>
        <v>2256.9</v>
      </c>
      <c r="K35" s="146">
        <f>ex!K28*(1-'EXPRESS 12'!$K$10)+ex!K28*(1-'EXPRESS 12'!$K$10)*$M$12</f>
        <v>2221.5</v>
      </c>
      <c r="L35" s="146">
        <f>ex!L28*(1-'EXPRESS 12'!$K$10)+ex!L28*(1-'EXPRESS 12'!$K$10)*$M$12</f>
        <v>2256.0500000000002</v>
      </c>
      <c r="M35" s="146">
        <f>ex!M28*(1-'EXPRESS 12'!$K$10)+ex!M28*(1-'EXPRESS 12'!$K$10)*$M$12</f>
        <v>2445.5500000000002</v>
      </c>
      <c r="N35" s="146">
        <f>ex!N28*(1-'EXPRESS 12'!$K$10)+ex!N28*(1-'EXPRESS 12'!$K$10)*$M$12</f>
        <v>2611.3000000000002</v>
      </c>
      <c r="O35" s="146">
        <f>ex!O28*(1-'EXPRESS 12'!$K$10)+ex!O28*(1-'EXPRESS 12'!$K$10)*$M$12</f>
        <v>2798.6</v>
      </c>
      <c r="P35" s="146">
        <f>ex!P28*(1-'EXPRESS 12'!$K$10)+ex!P28*(1-'EXPRESS 12'!$K$10)*$M$12</f>
        <v>3014.5</v>
      </c>
      <c r="Q35" s="146">
        <f>ex!Q28*(1-'EXPRESS 12'!$K$10)+ex!Q28*(1-'EXPRESS 12'!$K$10)*$M$12</f>
        <v>3126.25</v>
      </c>
      <c r="R35" s="130"/>
      <c r="S35" s="143"/>
      <c r="T35" s="267"/>
      <c r="U35" s="267"/>
      <c r="V35" s="267"/>
      <c r="W35" s="267"/>
      <c r="X35" s="267"/>
      <c r="Y35" s="267"/>
      <c r="Z35" s="267"/>
      <c r="AA35" s="267"/>
      <c r="AB35" s="267"/>
      <c r="AC35" s="267"/>
      <c r="AD35" s="267"/>
      <c r="AE35" s="267"/>
      <c r="AF35" s="267"/>
      <c r="AG35" s="132">
        <v>5</v>
      </c>
      <c r="AH35" s="132" t="b">
        <f>IF(AO17=2,TRUE,FALSE)</f>
        <v>0</v>
      </c>
      <c r="AI35" s="132"/>
      <c r="AJ35" s="132" t="s">
        <v>52</v>
      </c>
      <c r="AK35" s="132"/>
      <c r="AL35" s="132"/>
      <c r="AM35" s="132"/>
      <c r="AN35" s="132"/>
      <c r="AO35" s="132"/>
      <c r="AP35" s="132"/>
    </row>
    <row r="36" spans="2:42" ht="13.35" customHeight="1" x14ac:dyDescent="0.2">
      <c r="B36" s="61"/>
      <c r="C36" s="59">
        <v>7</v>
      </c>
      <c r="D36" s="146">
        <f>ex!G29*(1-'EXPRESS 12'!$K$7)+ex!G29*(1-'EXPRESS 12'!$K$7)*$K$12</f>
        <v>1845.8</v>
      </c>
      <c r="E36" s="146">
        <f>ex!H29*(1-'EXPRESS 12'!$K$7)+ex!H29*(1-'EXPRESS 12'!$K$7)*$K$12</f>
        <v>2105.65</v>
      </c>
      <c r="F36" s="146">
        <f>ex!I29*(1-'EXPRESS 12'!$K$7)+ex!I29*(1-'EXPRESS 12'!$K$7)*$K$12</f>
        <v>2262.9</v>
      </c>
      <c r="G36" s="146">
        <f>ex!J29*(1-'EXPRESS 12'!$K$7)+ex!J29*(1-'EXPRESS 12'!$K$7)*$K$12</f>
        <v>2445.9</v>
      </c>
      <c r="H36" s="146">
        <f>ex!C29*(1-'EXPRESS 12'!$K$7)+ex!C29*(1-'EXPRESS 12'!$K$7)*$K$12</f>
        <v>2327.6</v>
      </c>
      <c r="I36" s="128"/>
      <c r="J36" s="146">
        <f>ex!D29*(1-'EXPRESS 12'!$K$10)+ex!D29*(1-'EXPRESS 12'!$K$10)*$M$12</f>
        <v>2327.6</v>
      </c>
      <c r="K36" s="146">
        <f>ex!K29*(1-'EXPRESS 12'!$K$10)+ex!K29*(1-'EXPRESS 12'!$K$10)*$M$12</f>
        <v>2290.6999999999998</v>
      </c>
      <c r="L36" s="146">
        <f>ex!L29*(1-'EXPRESS 12'!$K$10)+ex!L29*(1-'EXPRESS 12'!$K$10)*$M$12</f>
        <v>2331.6</v>
      </c>
      <c r="M36" s="146">
        <f>ex!M29*(1-'EXPRESS 12'!$K$10)+ex!M29*(1-'EXPRESS 12'!$K$10)*$M$12</f>
        <v>2530.65</v>
      </c>
      <c r="N36" s="146">
        <f>ex!N29*(1-'EXPRESS 12'!$K$10)+ex!N29*(1-'EXPRESS 12'!$K$10)*$M$12</f>
        <v>2710.4</v>
      </c>
      <c r="O36" s="146">
        <f>ex!O29*(1-'EXPRESS 12'!$K$10)+ex!O29*(1-'EXPRESS 12'!$K$10)*$M$12</f>
        <v>2904.3</v>
      </c>
      <c r="P36" s="146">
        <f>ex!P29*(1-'EXPRESS 12'!$K$10)+ex!P29*(1-'EXPRESS 12'!$K$10)*$M$12</f>
        <v>3120.2</v>
      </c>
      <c r="Q36" s="146">
        <f>ex!Q29*(1-'EXPRESS 12'!$K$10)+ex!Q29*(1-'EXPRESS 12'!$K$10)*$M$12</f>
        <v>3242.25</v>
      </c>
      <c r="R36" s="130"/>
      <c r="S36" s="143"/>
      <c r="T36" s="268" t="str">
        <f>IF(T37="",IF(ISERROR($AI$9),"",$AI$9),"")</f>
        <v/>
      </c>
      <c r="U36" s="268"/>
      <c r="V36" s="268"/>
      <c r="W36" s="268"/>
      <c r="X36" s="268"/>
      <c r="Y36" s="268"/>
      <c r="Z36" s="268"/>
      <c r="AA36" s="268"/>
      <c r="AB36" s="268"/>
      <c r="AC36" s="268"/>
      <c r="AD36" s="268"/>
      <c r="AE36" s="268"/>
      <c r="AF36" s="268"/>
      <c r="AG36" s="132">
        <v>6</v>
      </c>
      <c r="AH36" s="132" t="b">
        <f>IF(AND(AC21&gt;300,AC21&lt;=400),TRUE,FALSE)</f>
        <v>0</v>
      </c>
      <c r="AI36" s="132"/>
      <c r="AJ36" s="132" t="s">
        <v>53</v>
      </c>
      <c r="AK36" s="132"/>
      <c r="AL36" s="132"/>
      <c r="AM36" s="132"/>
      <c r="AN36" s="132"/>
      <c r="AO36" s="132"/>
      <c r="AP36" s="132"/>
    </row>
    <row r="37" spans="2:42" ht="13.35" customHeight="1" x14ac:dyDescent="0.2">
      <c r="B37" s="61"/>
      <c r="C37" s="59">
        <v>7.5</v>
      </c>
      <c r="D37" s="146">
        <f>ex!G30*(1-'EXPRESS 12'!$K$7)+ex!G30*(1-'EXPRESS 12'!$K$7)*$K$12</f>
        <v>1895.25</v>
      </c>
      <c r="E37" s="146">
        <f>ex!H30*(1-'EXPRESS 12'!$K$7)+ex!H30*(1-'EXPRESS 12'!$K$7)*$K$12</f>
        <v>2172.5500000000002</v>
      </c>
      <c r="F37" s="146">
        <f>ex!I30*(1-'EXPRESS 12'!$K$7)+ex!I30*(1-'EXPRESS 12'!$K$7)*$K$12</f>
        <v>2341.1999999999998</v>
      </c>
      <c r="G37" s="146">
        <f>ex!J30*(1-'EXPRESS 12'!$K$7)+ex!J30*(1-'EXPRESS 12'!$K$7)*$K$12</f>
        <v>2523.85</v>
      </c>
      <c r="H37" s="146">
        <f>ex!C30*(1-'EXPRESS 12'!$K$7)+ex!C30*(1-'EXPRESS 12'!$K$7)*$K$12</f>
        <v>2394.3000000000002</v>
      </c>
      <c r="I37" s="128"/>
      <c r="J37" s="146">
        <f>ex!D30*(1-'EXPRESS 12'!$K$10)+ex!D30*(1-'EXPRESS 12'!$K$10)*$M$12</f>
        <v>2394.3000000000002</v>
      </c>
      <c r="K37" s="146">
        <f>ex!K30*(1-'EXPRESS 12'!$K$10)+ex!K30*(1-'EXPRESS 12'!$K$10)*$M$12</f>
        <v>2359.9</v>
      </c>
      <c r="L37" s="146">
        <f>ex!L30*(1-'EXPRESS 12'!$K$10)+ex!L30*(1-'EXPRESS 12'!$K$10)*$M$12</f>
        <v>2407.1</v>
      </c>
      <c r="M37" s="146">
        <f>ex!M30*(1-'EXPRESS 12'!$K$10)+ex!M30*(1-'EXPRESS 12'!$K$10)*$M$12</f>
        <v>2615.25</v>
      </c>
      <c r="N37" s="146">
        <f>ex!N30*(1-'EXPRESS 12'!$K$10)+ex!N30*(1-'EXPRESS 12'!$K$10)*$M$12</f>
        <v>2811.9</v>
      </c>
      <c r="O37" s="146">
        <f>ex!O30*(1-'EXPRESS 12'!$K$10)+ex!O30*(1-'EXPRESS 12'!$K$10)*$M$12</f>
        <v>3010.1</v>
      </c>
      <c r="P37" s="146">
        <f>ex!P30*(1-'EXPRESS 12'!$K$10)+ex!P30*(1-'EXPRESS 12'!$K$10)*$M$12</f>
        <v>3225.4</v>
      </c>
      <c r="Q37" s="146">
        <f>ex!Q30*(1-'EXPRESS 12'!$K$10)+ex!Q30*(1-'EXPRESS 12'!$K$10)*$M$12</f>
        <v>3355.9</v>
      </c>
      <c r="R37" s="130"/>
      <c r="S37" s="143"/>
      <c r="T37" s="269" t="str">
        <f>IF(ISERROR($AI$10),"",$AI$10)</f>
        <v/>
      </c>
      <c r="U37" s="269"/>
      <c r="V37" s="269"/>
      <c r="W37" s="269"/>
      <c r="X37" s="269"/>
      <c r="Y37" s="269"/>
      <c r="Z37" s="269"/>
      <c r="AA37" s="269"/>
      <c r="AB37" s="269"/>
      <c r="AC37" s="269"/>
      <c r="AD37" s="269"/>
      <c r="AE37" s="269"/>
      <c r="AF37" s="269"/>
      <c r="AG37" s="132"/>
      <c r="AH37" s="132"/>
      <c r="AI37" s="132"/>
      <c r="AJ37" s="132" t="s">
        <v>54</v>
      </c>
      <c r="AK37" s="132"/>
      <c r="AL37" s="132"/>
      <c r="AM37" s="132"/>
      <c r="AN37" s="132"/>
      <c r="AO37" s="132"/>
      <c r="AP37" s="132"/>
    </row>
    <row r="38" spans="2:42" ht="13.35" customHeight="1" x14ac:dyDescent="0.2">
      <c r="B38" s="61"/>
      <c r="C38" s="59">
        <v>8</v>
      </c>
      <c r="D38" s="146">
        <f>ex!G31*(1-'EXPRESS 12'!$K$7)+ex!G31*(1-'EXPRESS 12'!$K$7)*$K$12</f>
        <v>1944.25</v>
      </c>
      <c r="E38" s="146">
        <f>ex!H31*(1-'EXPRESS 12'!$K$7)+ex!H31*(1-'EXPRESS 12'!$K$7)*$K$12</f>
        <v>2242.3000000000002</v>
      </c>
      <c r="F38" s="146">
        <f>ex!I31*(1-'EXPRESS 12'!$K$7)+ex!I31*(1-'EXPRESS 12'!$K$7)*$K$12</f>
        <v>2419.0500000000002</v>
      </c>
      <c r="G38" s="146">
        <f>ex!J31*(1-'EXPRESS 12'!$K$7)+ex!J31*(1-'EXPRESS 12'!$K$7)*$K$12</f>
        <v>2604.25</v>
      </c>
      <c r="H38" s="146">
        <f>ex!C31*(1-'EXPRESS 12'!$K$7)+ex!C31*(1-'EXPRESS 12'!$K$7)*$K$12</f>
        <v>2464</v>
      </c>
      <c r="I38" s="128"/>
      <c r="J38" s="146">
        <f>ex!D31*(1-'EXPRESS 12'!$K$10)+ex!D31*(1-'EXPRESS 12'!$K$10)*$M$12</f>
        <v>2464</v>
      </c>
      <c r="K38" s="146">
        <f>ex!K31*(1-'EXPRESS 12'!$K$10)+ex!K31*(1-'EXPRESS 12'!$K$10)*$M$12</f>
        <v>2431.1999999999998</v>
      </c>
      <c r="L38" s="146">
        <f>ex!L31*(1-'EXPRESS 12'!$K$10)+ex!L31*(1-'EXPRESS 12'!$K$10)*$M$12</f>
        <v>2484.65</v>
      </c>
      <c r="M38" s="146">
        <f>ex!M31*(1-'EXPRESS 12'!$K$10)+ex!M31*(1-'EXPRESS 12'!$K$10)*$M$12</f>
        <v>2702.25</v>
      </c>
      <c r="N38" s="146">
        <f>ex!N31*(1-'EXPRESS 12'!$K$10)+ex!N31*(1-'EXPRESS 12'!$K$10)*$M$12</f>
        <v>2911.1</v>
      </c>
      <c r="O38" s="146">
        <f>ex!O31*(1-'EXPRESS 12'!$K$10)+ex!O31*(1-'EXPRESS 12'!$K$10)*$M$12</f>
        <v>3115.85</v>
      </c>
      <c r="P38" s="146">
        <f>ex!P31*(1-'EXPRESS 12'!$K$10)+ex!P31*(1-'EXPRESS 12'!$K$10)*$M$12</f>
        <v>3333.2</v>
      </c>
      <c r="Q38" s="146">
        <f>ex!Q31*(1-'EXPRESS 12'!$K$10)+ex!Q31*(1-'EXPRESS 12'!$K$10)*$M$12</f>
        <v>3469.6</v>
      </c>
      <c r="R38" s="130"/>
      <c r="S38" s="143"/>
      <c r="T38" s="269" t="str">
        <f>IF(ISERROR($AI$11),"",$AI$11)</f>
        <v/>
      </c>
      <c r="U38" s="269"/>
      <c r="V38" s="269"/>
      <c r="W38" s="269"/>
      <c r="X38" s="269"/>
      <c r="Y38" s="269"/>
      <c r="Z38" s="269"/>
      <c r="AA38" s="269"/>
      <c r="AB38" s="269"/>
      <c r="AC38" s="269"/>
      <c r="AD38" s="269"/>
      <c r="AE38" s="269"/>
      <c r="AF38" s="269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</row>
    <row r="39" spans="2:42" ht="13.35" customHeight="1" x14ac:dyDescent="0.2">
      <c r="B39" s="61"/>
      <c r="C39" s="59">
        <v>8.5</v>
      </c>
      <c r="D39" s="146">
        <f>ex!G32*(1-'EXPRESS 12'!$K$7)+ex!G32*(1-'EXPRESS 12'!$K$7)*$K$12</f>
        <v>1992.95</v>
      </c>
      <c r="E39" s="146">
        <f>ex!H32*(1-'EXPRESS 12'!$K$7)+ex!H32*(1-'EXPRESS 12'!$K$7)*$K$12</f>
        <v>2310.1</v>
      </c>
      <c r="F39" s="146">
        <f>ex!I32*(1-'EXPRESS 12'!$K$7)+ex!I32*(1-'EXPRESS 12'!$K$7)*$K$12</f>
        <v>2495</v>
      </c>
      <c r="G39" s="146">
        <f>ex!J32*(1-'EXPRESS 12'!$K$7)+ex!J32*(1-'EXPRESS 12'!$K$7)*$K$12</f>
        <v>2680.05</v>
      </c>
      <c r="H39" s="146">
        <f>ex!C32*(1-'EXPRESS 12'!$K$7)+ex!C32*(1-'EXPRESS 12'!$K$7)*$K$12</f>
        <v>2531.6</v>
      </c>
      <c r="I39" s="128"/>
      <c r="J39" s="146">
        <f>ex!D32*(1-'EXPRESS 12'!$K$10)+ex!D32*(1-'EXPRESS 12'!$K$10)*$M$12</f>
        <v>2531.6</v>
      </c>
      <c r="K39" s="146">
        <f>ex!K32*(1-'EXPRESS 12'!$K$10)+ex!K32*(1-'EXPRESS 12'!$K$10)*$M$12</f>
        <v>2502.6999999999998</v>
      </c>
      <c r="L39" s="146">
        <f>ex!L32*(1-'EXPRESS 12'!$K$10)+ex!L32*(1-'EXPRESS 12'!$K$10)*$M$12</f>
        <v>2560</v>
      </c>
      <c r="M39" s="146">
        <f>ex!M32*(1-'EXPRESS 12'!$K$10)+ex!M32*(1-'EXPRESS 12'!$K$10)*$M$12</f>
        <v>2787.15</v>
      </c>
      <c r="N39" s="146">
        <f>ex!N32*(1-'EXPRESS 12'!$K$10)+ex!N32*(1-'EXPRESS 12'!$K$10)*$M$12</f>
        <v>3012.5</v>
      </c>
      <c r="O39" s="146">
        <f>ex!O32*(1-'EXPRESS 12'!$K$10)+ex!O32*(1-'EXPRESS 12'!$K$10)*$M$12</f>
        <v>3219.5</v>
      </c>
      <c r="P39" s="146">
        <f>ex!P32*(1-'EXPRESS 12'!$K$10)+ex!P32*(1-'EXPRESS 12'!$K$10)*$M$12</f>
        <v>3438.75</v>
      </c>
      <c r="Q39" s="146">
        <f>ex!Q32*(1-'EXPRESS 12'!$K$10)+ex!Q32*(1-'EXPRESS 12'!$K$10)*$M$12</f>
        <v>3583.45</v>
      </c>
      <c r="R39" s="130"/>
      <c r="S39" s="143"/>
      <c r="T39" s="219"/>
      <c r="U39" s="219"/>
      <c r="V39" s="219"/>
      <c r="W39" s="219"/>
      <c r="X39" s="219"/>
      <c r="Y39" s="219"/>
      <c r="Z39" s="219"/>
      <c r="AA39" s="219"/>
      <c r="AB39" s="219"/>
      <c r="AC39" s="219"/>
      <c r="AD39" s="219"/>
      <c r="AE39" s="219"/>
      <c r="AF39" s="219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</row>
    <row r="40" spans="2:42" ht="13.35" customHeight="1" x14ac:dyDescent="0.2">
      <c r="B40" s="61"/>
      <c r="C40" s="59">
        <v>9</v>
      </c>
      <c r="D40" s="146">
        <f>ex!G33*(1-'EXPRESS 12'!$K$7)+ex!G33*(1-'EXPRESS 12'!$K$7)*$K$12</f>
        <v>2041.45</v>
      </c>
      <c r="E40" s="146">
        <f>ex!H33*(1-'EXPRESS 12'!$K$7)+ex!H33*(1-'EXPRESS 12'!$K$7)*$K$12</f>
        <v>2378</v>
      </c>
      <c r="F40" s="146">
        <f>ex!I33*(1-'EXPRESS 12'!$K$7)+ex!I33*(1-'EXPRESS 12'!$K$7)*$K$12</f>
        <v>2573.35</v>
      </c>
      <c r="G40" s="146">
        <f>ex!J33*(1-'EXPRESS 12'!$K$7)+ex!J33*(1-'EXPRESS 12'!$K$7)*$K$12</f>
        <v>2760.45</v>
      </c>
      <c r="H40" s="146">
        <f>ex!C33*(1-'EXPRESS 12'!$K$7)+ex!C33*(1-'EXPRESS 12'!$K$7)*$K$12</f>
        <v>2599.35</v>
      </c>
      <c r="I40" s="128"/>
      <c r="J40" s="146">
        <f>ex!D33*(1-'EXPRESS 12'!$K$10)+ex!D33*(1-'EXPRESS 12'!$K$10)*$M$12</f>
        <v>2599.35</v>
      </c>
      <c r="K40" s="146">
        <f>ex!K33*(1-'EXPRESS 12'!$K$10)+ex!K33*(1-'EXPRESS 12'!$K$10)*$M$12</f>
        <v>2576.5500000000002</v>
      </c>
      <c r="L40" s="146">
        <f>ex!L33*(1-'EXPRESS 12'!$K$10)+ex!L33*(1-'EXPRESS 12'!$K$10)*$M$12</f>
        <v>2635.45</v>
      </c>
      <c r="M40" s="146">
        <f>ex!M33*(1-'EXPRESS 12'!$K$10)+ex!M33*(1-'EXPRESS 12'!$K$10)*$M$12</f>
        <v>2871.75</v>
      </c>
      <c r="N40" s="146">
        <f>ex!N33*(1-'EXPRESS 12'!$K$10)+ex!N33*(1-'EXPRESS 12'!$K$10)*$M$12</f>
        <v>3111.75</v>
      </c>
      <c r="O40" s="146">
        <f>ex!O33*(1-'EXPRESS 12'!$K$10)+ex!O33*(1-'EXPRESS 12'!$K$10)*$M$12</f>
        <v>3325</v>
      </c>
      <c r="P40" s="146">
        <f>ex!P33*(1-'EXPRESS 12'!$K$10)+ex!P33*(1-'EXPRESS 12'!$K$10)*$M$12</f>
        <v>3549.6</v>
      </c>
      <c r="Q40" s="146">
        <f>ex!Q33*(1-'EXPRESS 12'!$K$10)+ex!Q33*(1-'EXPRESS 12'!$K$10)*$M$12</f>
        <v>3697.3</v>
      </c>
      <c r="R40" s="130"/>
      <c r="S40" s="143"/>
      <c r="T40" s="270" t="e">
        <f>IF(T36=AJ30,AJ37,IF(T37=AJ30,AJ37,IF(T38=AJ30,AJ37,"")))</f>
        <v>#REF!</v>
      </c>
      <c r="U40" s="270"/>
      <c r="V40" s="270"/>
      <c r="W40" s="270"/>
      <c r="X40" s="270"/>
      <c r="Y40" s="270"/>
      <c r="Z40" s="270"/>
      <c r="AA40" s="270"/>
      <c r="AB40" s="270"/>
      <c r="AC40" s="270"/>
      <c r="AD40" s="270"/>
      <c r="AE40" s="270"/>
      <c r="AF40" s="270"/>
      <c r="AG40" s="132"/>
      <c r="AH40" s="132"/>
      <c r="AI40" s="132"/>
      <c r="AJ40" s="132"/>
      <c r="AK40" s="132"/>
      <c r="AL40" s="132"/>
      <c r="AM40" s="132"/>
      <c r="AN40" s="132"/>
      <c r="AO40" s="132"/>
      <c r="AP40" s="132"/>
    </row>
    <row r="41" spans="2:42" ht="13.35" customHeight="1" x14ac:dyDescent="0.2">
      <c r="B41" s="61"/>
      <c r="C41" s="59">
        <v>9.5</v>
      </c>
      <c r="D41" s="146">
        <f>ex!G34*(1-'EXPRESS 12'!$K$7)+ex!G34*(1-'EXPRESS 12'!$K$7)*$K$12</f>
        <v>2090.1</v>
      </c>
      <c r="E41" s="146">
        <f>ex!H34*(1-'EXPRESS 12'!$K$7)+ex!H34*(1-'EXPRESS 12'!$K$7)*$K$12</f>
        <v>2445.8000000000002</v>
      </c>
      <c r="F41" s="146">
        <f>ex!I34*(1-'EXPRESS 12'!$K$7)+ex!I34*(1-'EXPRESS 12'!$K$7)*$K$12</f>
        <v>2651.4</v>
      </c>
      <c r="G41" s="146">
        <f>ex!J34*(1-'EXPRESS 12'!$K$7)+ex!J34*(1-'EXPRESS 12'!$K$7)*$K$12</f>
        <v>2840.4</v>
      </c>
      <c r="H41" s="146">
        <f>ex!C34*(1-'EXPRESS 12'!$K$7)+ex!C34*(1-'EXPRESS 12'!$K$7)*$K$12</f>
        <v>2667</v>
      </c>
      <c r="I41" s="128"/>
      <c r="J41" s="146">
        <f>ex!D34*(1-'EXPRESS 12'!$K$10)+ex!D34*(1-'EXPRESS 12'!$K$10)*$M$12</f>
        <v>2667</v>
      </c>
      <c r="K41" s="146">
        <f>ex!K34*(1-'EXPRESS 12'!$K$10)+ex!K34*(1-'EXPRESS 12'!$K$10)*$M$12</f>
        <v>2647.9</v>
      </c>
      <c r="L41" s="146">
        <f>ex!L34*(1-'EXPRESS 12'!$K$10)+ex!L34*(1-'EXPRESS 12'!$K$10)*$M$12</f>
        <v>2711.15</v>
      </c>
      <c r="M41" s="146">
        <f>ex!M34*(1-'EXPRESS 12'!$K$10)+ex!M34*(1-'EXPRESS 12'!$K$10)*$M$12</f>
        <v>2958.9</v>
      </c>
      <c r="N41" s="146">
        <f>ex!N34*(1-'EXPRESS 12'!$K$10)+ex!N34*(1-'EXPRESS 12'!$K$10)*$M$12</f>
        <v>3213.25</v>
      </c>
      <c r="O41" s="146">
        <f>ex!O34*(1-'EXPRESS 12'!$K$10)+ex!O34*(1-'EXPRESS 12'!$K$10)*$M$12</f>
        <v>3430.85</v>
      </c>
      <c r="P41" s="146">
        <f>ex!P34*(1-'EXPRESS 12'!$K$10)+ex!P34*(1-'EXPRESS 12'!$K$10)*$M$12</f>
        <v>3659.65</v>
      </c>
      <c r="Q41" s="146">
        <f>ex!Q34*(1-'EXPRESS 12'!$K$10)+ex!Q34*(1-'EXPRESS 12'!$K$10)*$M$12</f>
        <v>3813.1</v>
      </c>
      <c r="R41" s="130"/>
      <c r="S41" s="143"/>
      <c r="T41" s="266"/>
      <c r="U41" s="266"/>
      <c r="V41" s="266"/>
      <c r="W41" s="266"/>
      <c r="X41" s="266"/>
      <c r="Y41" s="266"/>
      <c r="Z41" s="266"/>
      <c r="AA41" s="266"/>
      <c r="AB41" s="266"/>
      <c r="AC41" s="266"/>
      <c r="AD41" s="266"/>
      <c r="AE41" s="266"/>
      <c r="AF41" s="266"/>
      <c r="AG41" s="132"/>
      <c r="AH41" s="132"/>
      <c r="AI41" s="132"/>
      <c r="AJ41" s="132"/>
      <c r="AK41" s="132"/>
      <c r="AL41" s="132"/>
      <c r="AM41" s="132"/>
      <c r="AN41" s="132"/>
      <c r="AO41" s="132"/>
      <c r="AP41" s="132"/>
    </row>
    <row r="42" spans="2:42" ht="13.35" customHeight="1" x14ac:dyDescent="0.2">
      <c r="B42" s="61"/>
      <c r="C42" s="59">
        <v>10</v>
      </c>
      <c r="D42" s="146">
        <f>ex!G35*(1-'EXPRESS 12'!$K$7)+ex!G35*(1-'EXPRESS 12'!$K$7)*$K$12</f>
        <v>2143</v>
      </c>
      <c r="E42" s="146">
        <f>ex!H35*(1-'EXPRESS 12'!$K$7)+ex!H35*(1-'EXPRESS 12'!$K$7)*$K$12</f>
        <v>2515.6999999999998</v>
      </c>
      <c r="F42" s="146">
        <f>ex!I35*(1-'EXPRESS 12'!$K$7)+ex!I35*(1-'EXPRESS 12'!$K$7)*$K$12</f>
        <v>2727.35</v>
      </c>
      <c r="G42" s="146">
        <f>ex!J35*(1-'EXPRESS 12'!$K$7)+ex!J35*(1-'EXPRESS 12'!$K$7)*$K$12</f>
        <v>2918.6</v>
      </c>
      <c r="H42" s="146">
        <f>ex!C35*(1-'EXPRESS 12'!$K$7)+ex!C35*(1-'EXPRESS 12'!$K$7)*$K$12</f>
        <v>2736.85</v>
      </c>
      <c r="I42" s="128"/>
      <c r="J42" s="146">
        <f>ex!D35*(1-'EXPRESS 12'!$K$10)+ex!D35*(1-'EXPRESS 12'!$K$10)*$M$12</f>
        <v>2736.85</v>
      </c>
      <c r="K42" s="146">
        <f>ex!K35*(1-'EXPRESS 12'!$K$10)+ex!K35*(1-'EXPRESS 12'!$K$10)*$M$12</f>
        <v>2719.35</v>
      </c>
      <c r="L42" s="146">
        <f>ex!L35*(1-'EXPRESS 12'!$K$10)+ex!L35*(1-'EXPRESS 12'!$K$10)*$M$12</f>
        <v>2788.75</v>
      </c>
      <c r="M42" s="146">
        <f>ex!M35*(1-'EXPRESS 12'!$K$10)+ex!M35*(1-'EXPRESS 12'!$K$10)*$M$12</f>
        <v>3043.6</v>
      </c>
      <c r="N42" s="146">
        <f>ex!N35*(1-'EXPRESS 12'!$K$10)+ex!N35*(1-'EXPRESS 12'!$K$10)*$M$12</f>
        <v>3312.4</v>
      </c>
      <c r="O42" s="146">
        <f>ex!O35*(1-'EXPRESS 12'!$K$10)+ex!O35*(1-'EXPRESS 12'!$K$10)*$M$12</f>
        <v>3536.5</v>
      </c>
      <c r="P42" s="146">
        <f>ex!P35*(1-'EXPRESS 12'!$K$10)+ex!P35*(1-'EXPRESS 12'!$K$10)*$M$12</f>
        <v>3768.4</v>
      </c>
      <c r="Q42" s="146">
        <f>ex!Q35*(1-'EXPRESS 12'!$K$10)+ex!Q35*(1-'EXPRESS 12'!$K$10)*$M$12</f>
        <v>3926.9</v>
      </c>
      <c r="R42" s="130"/>
      <c r="S42" s="143"/>
      <c r="T42" s="266" t="s">
        <v>55</v>
      </c>
      <c r="U42" s="266"/>
      <c r="V42" s="266"/>
      <c r="W42" s="266"/>
      <c r="X42" s="266"/>
      <c r="Y42" s="266"/>
      <c r="Z42" s="266"/>
      <c r="AA42" s="266"/>
      <c r="AB42" s="266"/>
      <c r="AC42" s="266"/>
      <c r="AD42" s="266"/>
      <c r="AE42" s="266"/>
      <c r="AF42" s="266"/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</row>
    <row r="43" spans="2:42" ht="13.35" customHeight="1" x14ac:dyDescent="0.2">
      <c r="B43" s="61"/>
      <c r="C43" s="59">
        <v>11</v>
      </c>
      <c r="D43" s="146">
        <f>ex!G36*(1-'EXPRESS 12'!$K$7)+ex!G36*(1-'EXPRESS 12'!$K$7)*$K$12</f>
        <v>2199.1999999999998</v>
      </c>
      <c r="E43" s="146">
        <f>ex!H36*(1-'EXPRESS 12'!$K$7)+ex!H36*(1-'EXPRESS 12'!$K$7)*$K$12</f>
        <v>2583.6</v>
      </c>
      <c r="F43" s="146">
        <f>ex!I36*(1-'EXPRESS 12'!$K$7)+ex!I36*(1-'EXPRESS 12'!$K$7)*$K$12</f>
        <v>2805.5</v>
      </c>
      <c r="G43" s="146">
        <f>ex!J36*(1-'EXPRESS 12'!$K$7)+ex!J36*(1-'EXPRESS 12'!$K$7)*$K$12</f>
        <v>3009.45</v>
      </c>
      <c r="H43" s="146">
        <f>ex!C36*(1-'EXPRESS 12'!$K$7)+ex!C36*(1-'EXPRESS 12'!$K$7)*$K$12</f>
        <v>2804.5</v>
      </c>
      <c r="I43" s="128"/>
      <c r="J43" s="146">
        <f>ex!D36*(1-'EXPRESS 12'!$K$10)+ex!D36*(1-'EXPRESS 12'!$K$10)*$M$12</f>
        <v>2804.5</v>
      </c>
      <c r="K43" s="146">
        <f>ex!K36*(1-'EXPRESS 12'!$K$10)+ex!K36*(1-'EXPRESS 12'!$K$10)*$M$12</f>
        <v>2797.55</v>
      </c>
      <c r="L43" s="146">
        <f>ex!L36*(1-'EXPRESS 12'!$K$10)+ex!L36*(1-'EXPRESS 12'!$K$10)*$M$12</f>
        <v>2874.65</v>
      </c>
      <c r="M43" s="146">
        <f>ex!M36*(1-'EXPRESS 12'!$K$10)+ex!M36*(1-'EXPRESS 12'!$K$10)*$M$12</f>
        <v>3134.5</v>
      </c>
      <c r="N43" s="146">
        <f>ex!N36*(1-'EXPRESS 12'!$K$10)+ex!N36*(1-'EXPRESS 12'!$K$10)*$M$12</f>
        <v>3436.5</v>
      </c>
      <c r="O43" s="146">
        <f>ex!O36*(1-'EXPRESS 12'!$K$10)+ex!O36*(1-'EXPRESS 12'!$K$10)*$M$12</f>
        <v>3671.25</v>
      </c>
      <c r="P43" s="146">
        <f>ex!P36*(1-'EXPRESS 12'!$K$10)+ex!P36*(1-'EXPRESS 12'!$K$10)*$M$12</f>
        <v>3943.4</v>
      </c>
      <c r="Q43" s="146">
        <f>ex!Q36*(1-'EXPRESS 12'!$K$10)+ex!Q36*(1-'EXPRESS 12'!$K$10)*$M$12</f>
        <v>4094.45</v>
      </c>
      <c r="R43" s="130"/>
      <c r="S43" s="143"/>
      <c r="T43" s="266" t="s">
        <v>56</v>
      </c>
      <c r="U43" s="266"/>
      <c r="V43" s="266"/>
      <c r="W43" s="266"/>
      <c r="X43" s="266"/>
      <c r="Y43" s="266"/>
      <c r="Z43" s="266"/>
      <c r="AA43" s="266"/>
      <c r="AB43" s="266"/>
      <c r="AC43" s="266"/>
      <c r="AD43" s="266"/>
      <c r="AE43" s="266"/>
      <c r="AF43" s="266"/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</row>
    <row r="44" spans="2:42" ht="13.35" customHeight="1" x14ac:dyDescent="0.2">
      <c r="B44" s="61"/>
      <c r="C44" s="59">
        <v>12</v>
      </c>
      <c r="D44" s="146">
        <f>ex!G37*(1-'EXPRESS 12'!$K$7)+ex!G37*(1-'EXPRESS 12'!$K$7)*$K$12</f>
        <v>2250.65</v>
      </c>
      <c r="E44" s="146">
        <f>ex!H37*(1-'EXPRESS 12'!$K$7)+ex!H37*(1-'EXPRESS 12'!$K$7)*$K$12</f>
        <v>2657.6</v>
      </c>
      <c r="F44" s="146">
        <f>ex!I37*(1-'EXPRESS 12'!$K$7)+ex!I37*(1-'EXPRESS 12'!$K$7)*$K$12</f>
        <v>2894</v>
      </c>
      <c r="G44" s="146">
        <f>ex!J37*(1-'EXPRESS 12'!$K$7)+ex!J37*(1-'EXPRESS 12'!$K$7)*$K$12</f>
        <v>3100.75</v>
      </c>
      <c r="H44" s="146">
        <f>ex!C37*(1-'EXPRESS 12'!$K$7)+ex!C37*(1-'EXPRESS 12'!$K$7)*$K$12</f>
        <v>2878.45</v>
      </c>
      <c r="I44" s="128"/>
      <c r="J44" s="146">
        <f>ex!D37*(1-'EXPRESS 12'!$K$10)+ex!D37*(1-'EXPRESS 12'!$K$10)*$M$12</f>
        <v>2878.45</v>
      </c>
      <c r="K44" s="146">
        <f>ex!K37*(1-'EXPRESS 12'!$K$10)+ex!K37*(1-'EXPRESS 12'!$K$10)*$M$12</f>
        <v>2875.3</v>
      </c>
      <c r="L44" s="146">
        <f>ex!L37*(1-'EXPRESS 12'!$K$10)+ex!L37*(1-'EXPRESS 12'!$K$10)*$M$12</f>
        <v>2962.35</v>
      </c>
      <c r="M44" s="146">
        <f>ex!M37*(1-'EXPRESS 12'!$K$10)+ex!M37*(1-'EXPRESS 12'!$K$10)*$M$12</f>
        <v>3221.45</v>
      </c>
      <c r="N44" s="146">
        <f>ex!N37*(1-'EXPRESS 12'!$K$10)+ex!N37*(1-'EXPRESS 12'!$K$10)*$M$12</f>
        <v>3558.6</v>
      </c>
      <c r="O44" s="146">
        <f>ex!O37*(1-'EXPRESS 12'!$K$10)+ex!O37*(1-'EXPRESS 12'!$K$10)*$M$12</f>
        <v>3806.05</v>
      </c>
      <c r="P44" s="146">
        <f>ex!P37*(1-'EXPRESS 12'!$K$10)+ex!P37*(1-'EXPRESS 12'!$K$10)*$M$12</f>
        <v>4094.45</v>
      </c>
      <c r="Q44" s="146">
        <f>ex!Q37*(1-'EXPRESS 12'!$K$10)+ex!Q37*(1-'EXPRESS 12'!$K$10)*$M$12</f>
        <v>4264</v>
      </c>
      <c r="R44" s="130"/>
      <c r="S44" s="143"/>
      <c r="T44" s="266" t="s">
        <v>57</v>
      </c>
      <c r="U44" s="266"/>
      <c r="V44" s="266"/>
      <c r="W44" s="266"/>
      <c r="X44" s="266"/>
      <c r="Y44" s="266"/>
      <c r="Z44" s="266"/>
      <c r="AA44" s="266"/>
      <c r="AB44" s="266"/>
      <c r="AC44" s="266"/>
      <c r="AD44" s="266"/>
      <c r="AE44" s="266"/>
      <c r="AF44" s="266"/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</row>
    <row r="45" spans="2:42" ht="13.35" customHeight="1" x14ac:dyDescent="0.2">
      <c r="B45" s="61"/>
      <c r="C45" s="59">
        <v>13</v>
      </c>
      <c r="D45" s="146">
        <f>ex!G38*(1-'EXPRESS 12'!$K$7)+ex!G38*(1-'EXPRESS 12'!$K$7)*$K$12</f>
        <v>2300</v>
      </c>
      <c r="E45" s="146">
        <f>ex!H38*(1-'EXPRESS 12'!$K$7)+ex!H38*(1-'EXPRESS 12'!$K$7)*$K$12</f>
        <v>2731.5</v>
      </c>
      <c r="F45" s="146">
        <f>ex!I38*(1-'EXPRESS 12'!$K$7)+ex!I38*(1-'EXPRESS 12'!$K$7)*$K$12</f>
        <v>2984.35</v>
      </c>
      <c r="G45" s="146">
        <f>ex!J38*(1-'EXPRESS 12'!$K$7)+ex!J38*(1-'EXPRESS 12'!$K$7)*$K$12</f>
        <v>3191.65</v>
      </c>
      <c r="H45" s="146">
        <f>ex!C38*(1-'EXPRESS 12'!$K$7)+ex!C38*(1-'EXPRESS 12'!$K$7)*$K$12</f>
        <v>2952.2</v>
      </c>
      <c r="I45" s="128"/>
      <c r="J45" s="146">
        <f>ex!D38*(1-'EXPRESS 12'!$K$10)+ex!D38*(1-'EXPRESS 12'!$K$10)*$M$12</f>
        <v>2952.2</v>
      </c>
      <c r="K45" s="146">
        <f>ex!K38*(1-'EXPRESS 12'!$K$10)+ex!K38*(1-'EXPRESS 12'!$K$10)*$M$12</f>
        <v>2953.7</v>
      </c>
      <c r="L45" s="146">
        <f>ex!L38*(1-'EXPRESS 12'!$K$10)+ex!L38*(1-'EXPRESS 12'!$K$10)*$M$12</f>
        <v>3048.4</v>
      </c>
      <c r="M45" s="146">
        <f>ex!M38*(1-'EXPRESS 12'!$K$10)+ex!M38*(1-'EXPRESS 12'!$K$10)*$M$12</f>
        <v>3306.45</v>
      </c>
      <c r="N45" s="146">
        <f>ex!N38*(1-'EXPRESS 12'!$K$10)+ex!N38*(1-'EXPRESS 12'!$K$10)*$M$12</f>
        <v>3682.75</v>
      </c>
      <c r="O45" s="146">
        <f>ex!O38*(1-'EXPRESS 12'!$K$10)+ex!O38*(1-'EXPRESS 12'!$K$10)*$M$12</f>
        <v>3942.8</v>
      </c>
      <c r="P45" s="146">
        <f>ex!P38*(1-'EXPRESS 12'!$K$10)+ex!P38*(1-'EXPRESS 12'!$K$10)*$M$12</f>
        <v>4247.3500000000004</v>
      </c>
      <c r="Q45" s="146">
        <f>ex!Q38*(1-'EXPRESS 12'!$K$10)+ex!Q38*(1-'EXPRESS 12'!$K$10)*$M$12</f>
        <v>4431.6499999999996</v>
      </c>
      <c r="R45" s="130"/>
      <c r="S45" s="143"/>
      <c r="T45" s="266" t="s">
        <v>58</v>
      </c>
      <c r="U45" s="266"/>
      <c r="V45" s="266"/>
      <c r="W45" s="266"/>
      <c r="X45" s="266"/>
      <c r="Y45" s="266"/>
      <c r="Z45" s="266"/>
      <c r="AA45" s="266"/>
      <c r="AB45" s="266"/>
      <c r="AC45" s="266"/>
      <c r="AD45" s="266"/>
      <c r="AE45" s="266"/>
      <c r="AF45" s="266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</row>
    <row r="46" spans="2:42" ht="13.35" customHeight="1" x14ac:dyDescent="0.2">
      <c r="B46" s="61"/>
      <c r="C46" s="59">
        <v>14</v>
      </c>
      <c r="D46" s="146">
        <f>ex!G39*(1-'EXPRESS 12'!$K$7)+ex!G39*(1-'EXPRESS 12'!$K$7)*$K$12</f>
        <v>2351.35</v>
      </c>
      <c r="E46" s="146">
        <f>ex!H39*(1-'EXPRESS 12'!$K$7)+ex!H39*(1-'EXPRESS 12'!$K$7)*$K$12</f>
        <v>2803.35</v>
      </c>
      <c r="F46" s="146">
        <f>ex!I39*(1-'EXPRESS 12'!$K$7)+ex!I39*(1-'EXPRESS 12'!$K$7)*$K$12</f>
        <v>3074.75</v>
      </c>
      <c r="G46" s="146">
        <f>ex!J39*(1-'EXPRESS 12'!$K$7)+ex!J39*(1-'EXPRESS 12'!$K$7)*$K$12</f>
        <v>3282.8</v>
      </c>
      <c r="H46" s="146">
        <f>ex!C39*(1-'EXPRESS 12'!$K$7)+ex!C39*(1-'EXPRESS 12'!$K$7)*$K$12</f>
        <v>3023.9</v>
      </c>
      <c r="I46" s="128"/>
      <c r="J46" s="146">
        <f>ex!D39*(1-'EXPRESS 12'!$K$10)+ex!D39*(1-'EXPRESS 12'!$K$10)*$M$12</f>
        <v>3023.9</v>
      </c>
      <c r="K46" s="146">
        <f>ex!K39*(1-'EXPRESS 12'!$K$10)+ex!K39*(1-'EXPRESS 12'!$K$10)*$M$12</f>
        <v>3034</v>
      </c>
      <c r="L46" s="146">
        <f>ex!L39*(1-'EXPRESS 12'!$K$10)+ex!L39*(1-'EXPRESS 12'!$K$10)*$M$12</f>
        <v>3134.5</v>
      </c>
      <c r="M46" s="146">
        <f>ex!M39*(1-'EXPRESS 12'!$K$10)+ex!M39*(1-'EXPRESS 12'!$K$10)*$M$12</f>
        <v>3391.25</v>
      </c>
      <c r="N46" s="146">
        <f>ex!N39*(1-'EXPRESS 12'!$K$10)+ex!N39*(1-'EXPRESS 12'!$K$10)*$M$12</f>
        <v>3807.05</v>
      </c>
      <c r="O46" s="146">
        <f>ex!O39*(1-'EXPRESS 12'!$K$10)+ex!O39*(1-'EXPRESS 12'!$K$10)*$M$12</f>
        <v>4077.4</v>
      </c>
      <c r="P46" s="146">
        <f>ex!P39*(1-'EXPRESS 12'!$K$10)+ex!P39*(1-'EXPRESS 12'!$K$10)*$M$12</f>
        <v>4398.55</v>
      </c>
      <c r="Q46" s="146">
        <f>ex!Q39*(1-'EXPRESS 12'!$K$10)+ex!Q39*(1-'EXPRESS 12'!$K$10)*$M$12</f>
        <v>4599.2</v>
      </c>
      <c r="R46" s="130"/>
      <c r="S46" s="143"/>
      <c r="T46" s="262" t="s">
        <v>59</v>
      </c>
      <c r="U46" s="262"/>
      <c r="V46" s="262"/>
      <c r="W46" s="262"/>
      <c r="X46" s="262"/>
      <c r="Y46" s="262"/>
      <c r="Z46" s="262"/>
      <c r="AA46" s="262"/>
      <c r="AB46" s="262"/>
      <c r="AC46" s="262"/>
      <c r="AD46" s="262"/>
      <c r="AE46" s="262"/>
      <c r="AF46" s="26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</row>
    <row r="47" spans="2:42" ht="13.35" customHeight="1" x14ac:dyDescent="0.2">
      <c r="B47" s="61"/>
      <c r="C47" s="59">
        <v>15</v>
      </c>
      <c r="D47" s="146">
        <f>ex!G40*(1-'EXPRESS 12'!$K$7)+ex!G40*(1-'EXPRESS 12'!$K$7)*$K$12</f>
        <v>2400.5</v>
      </c>
      <c r="E47" s="146">
        <f>ex!H40*(1-'EXPRESS 12'!$K$7)+ex!H40*(1-'EXPRESS 12'!$K$7)*$K$12</f>
        <v>2877.1</v>
      </c>
      <c r="F47" s="146">
        <f>ex!I40*(1-'EXPRESS 12'!$K$7)+ex!I40*(1-'EXPRESS 12'!$K$7)*$K$12</f>
        <v>3165</v>
      </c>
      <c r="G47" s="146">
        <f>ex!J40*(1-'EXPRESS 12'!$K$7)+ex!J40*(1-'EXPRESS 12'!$K$7)*$K$12</f>
        <v>3371.5</v>
      </c>
      <c r="H47" s="146">
        <f>ex!C40*(1-'EXPRESS 12'!$K$7)+ex!C40*(1-'EXPRESS 12'!$K$7)*$K$12</f>
        <v>3097.6</v>
      </c>
      <c r="I47" s="128"/>
      <c r="J47" s="146">
        <f>ex!D40*(1-'EXPRESS 12'!$K$10)+ex!D40*(1-'EXPRESS 12'!$K$10)*$M$12</f>
        <v>3097.6</v>
      </c>
      <c r="K47" s="146">
        <f>ex!K40*(1-'EXPRESS 12'!$K$10)+ex!K40*(1-'EXPRESS 12'!$K$10)*$M$12</f>
        <v>3111.95</v>
      </c>
      <c r="L47" s="146">
        <f>ex!L40*(1-'EXPRESS 12'!$K$10)+ex!L40*(1-'EXPRESS 12'!$K$10)*$M$12</f>
        <v>3222.45</v>
      </c>
      <c r="M47" s="146">
        <f>ex!M40*(1-'EXPRESS 12'!$K$10)+ex!M40*(1-'EXPRESS 12'!$K$10)*$M$12</f>
        <v>3478.15</v>
      </c>
      <c r="N47" s="146">
        <f>ex!N40*(1-'EXPRESS 12'!$K$10)+ex!N40*(1-'EXPRESS 12'!$K$10)*$M$12</f>
        <v>3931</v>
      </c>
      <c r="O47" s="146">
        <f>ex!O40*(1-'EXPRESS 12'!$K$10)+ex!O40*(1-'EXPRESS 12'!$K$10)*$M$12</f>
        <v>4212.3</v>
      </c>
      <c r="P47" s="146">
        <f>ex!P40*(1-'EXPRESS 12'!$K$10)+ex!P40*(1-'EXPRESS 12'!$K$10)*$M$12</f>
        <v>4551.6000000000004</v>
      </c>
      <c r="Q47" s="146">
        <f>ex!Q40*(1-'EXPRESS 12'!$K$10)+ex!Q40*(1-'EXPRESS 12'!$K$10)*$M$12</f>
        <v>4766.6000000000004</v>
      </c>
      <c r="R47" s="130"/>
      <c r="S47" s="143"/>
      <c r="T47" s="262"/>
      <c r="U47" s="262"/>
      <c r="V47" s="262"/>
      <c r="W47" s="262"/>
      <c r="X47" s="262"/>
      <c r="Y47" s="262"/>
      <c r="Z47" s="262"/>
      <c r="AA47" s="262"/>
      <c r="AB47" s="262"/>
      <c r="AC47" s="262"/>
      <c r="AD47" s="262"/>
      <c r="AE47" s="262"/>
      <c r="AF47" s="262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</row>
    <row r="48" spans="2:42" ht="13.35" customHeight="1" x14ac:dyDescent="0.2">
      <c r="B48" s="61"/>
      <c r="C48" s="59">
        <v>16</v>
      </c>
      <c r="D48" s="146">
        <f>ex!G41*(1-'EXPRESS 12'!$K$7)+ex!G41*(1-'EXPRESS 12'!$K$7)*$K$12</f>
        <v>2450</v>
      </c>
      <c r="E48" s="146">
        <f>ex!H41*(1-'EXPRESS 12'!$K$7)+ex!H41*(1-'EXPRESS 12'!$K$7)*$K$12</f>
        <v>2949.2</v>
      </c>
      <c r="F48" s="146">
        <f>ex!I41*(1-'EXPRESS 12'!$K$7)+ex!I41*(1-'EXPRESS 12'!$K$7)*$K$12</f>
        <v>3254.25</v>
      </c>
      <c r="G48" s="146">
        <f>ex!J41*(1-'EXPRESS 12'!$K$7)+ex!J41*(1-'EXPRESS 12'!$K$7)*$K$12</f>
        <v>3460.45</v>
      </c>
      <c r="H48" s="146">
        <f>ex!C41*(1-'EXPRESS 12'!$K$7)+ex!C41*(1-'EXPRESS 12'!$K$7)*$K$12</f>
        <v>3169.55</v>
      </c>
      <c r="I48" s="128"/>
      <c r="J48" s="146">
        <f>ex!D41*(1-'EXPRESS 12'!$K$10)+ex!D41*(1-'EXPRESS 12'!$K$10)*$M$12</f>
        <v>3169.55</v>
      </c>
      <c r="K48" s="146">
        <f>ex!K41*(1-'EXPRESS 12'!$K$10)+ex!K41*(1-'EXPRESS 12'!$K$10)*$M$12</f>
        <v>3192.95</v>
      </c>
      <c r="L48" s="146">
        <f>ex!L41*(1-'EXPRESS 12'!$K$10)+ex!L41*(1-'EXPRESS 12'!$K$10)*$M$12</f>
        <v>3308.5</v>
      </c>
      <c r="M48" s="146">
        <f>ex!M41*(1-'EXPRESS 12'!$K$10)+ex!M41*(1-'EXPRESS 12'!$K$10)*$M$12</f>
        <v>3562.95</v>
      </c>
      <c r="N48" s="146">
        <f>ex!N41*(1-'EXPRESS 12'!$K$10)+ex!N41*(1-'EXPRESS 12'!$K$10)*$M$12</f>
        <v>4055.15</v>
      </c>
      <c r="O48" s="146">
        <f>ex!O41*(1-'EXPRESS 12'!$K$10)+ex!O41*(1-'EXPRESS 12'!$K$10)*$M$12</f>
        <v>4347.05</v>
      </c>
      <c r="P48" s="146">
        <f>ex!P41*(1-'EXPRESS 12'!$K$10)+ex!P41*(1-'EXPRESS 12'!$K$10)*$M$12</f>
        <v>4702.6499999999996</v>
      </c>
      <c r="Q48" s="146">
        <f>ex!Q41*(1-'EXPRESS 12'!$K$10)+ex!Q41*(1-'EXPRESS 12'!$K$10)*$M$12</f>
        <v>4936.45</v>
      </c>
      <c r="R48" s="130"/>
      <c r="S48" s="143"/>
      <c r="T48" s="220"/>
      <c r="U48" s="220"/>
      <c r="V48" s="220"/>
      <c r="W48" s="220"/>
      <c r="X48" s="220"/>
      <c r="Y48" s="220"/>
      <c r="Z48" s="220"/>
      <c r="AA48" s="220"/>
      <c r="AB48" s="220"/>
      <c r="AC48" s="220"/>
      <c r="AD48" s="220"/>
      <c r="AE48" s="220"/>
      <c r="AF48" s="220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</row>
    <row r="49" spans="2:42" ht="13.35" customHeight="1" x14ac:dyDescent="0.2">
      <c r="B49" s="61"/>
      <c r="C49" s="59">
        <v>17</v>
      </c>
      <c r="D49" s="146">
        <f>ex!G42*(1-'EXPRESS 12'!$K$7)+ex!G42*(1-'EXPRESS 12'!$K$7)*$K$12</f>
        <v>2501.3000000000002</v>
      </c>
      <c r="E49" s="146">
        <f>ex!H42*(1-'EXPRESS 12'!$K$7)+ex!H42*(1-'EXPRESS 12'!$K$7)*$K$12</f>
        <v>3017.8</v>
      </c>
      <c r="F49" s="146">
        <f>ex!I42*(1-'EXPRESS 12'!$K$7)+ex!I42*(1-'EXPRESS 12'!$K$7)*$K$12</f>
        <v>3335.7</v>
      </c>
      <c r="G49" s="146">
        <f>ex!J42*(1-'EXPRESS 12'!$K$7)+ex!J42*(1-'EXPRESS 12'!$K$7)*$K$12</f>
        <v>3551.6</v>
      </c>
      <c r="H49" s="146">
        <f>ex!C42*(1-'EXPRESS 12'!$K$7)+ex!C42*(1-'EXPRESS 12'!$K$7)*$K$12</f>
        <v>3238</v>
      </c>
      <c r="I49" s="128"/>
      <c r="J49" s="146">
        <f>ex!D42*(1-'EXPRESS 12'!$K$10)+ex!D42*(1-'EXPRESS 12'!$K$10)*$M$12</f>
        <v>3238</v>
      </c>
      <c r="K49" s="146">
        <f>ex!K42*(1-'EXPRESS 12'!$K$10)+ex!K42*(1-'EXPRESS 12'!$K$10)*$M$12</f>
        <v>3269.95</v>
      </c>
      <c r="L49" s="146">
        <f>ex!L42*(1-'EXPRESS 12'!$K$10)+ex!L42*(1-'EXPRESS 12'!$K$10)*$M$12</f>
        <v>3396.5</v>
      </c>
      <c r="M49" s="146">
        <f>ex!M42*(1-'EXPRESS 12'!$K$10)+ex!M42*(1-'EXPRESS 12'!$K$10)*$M$12</f>
        <v>3649.6</v>
      </c>
      <c r="N49" s="146">
        <f>ex!N42*(1-'EXPRESS 12'!$K$10)+ex!N42*(1-'EXPRESS 12'!$K$10)*$M$12</f>
        <v>4179.3</v>
      </c>
      <c r="O49" s="146">
        <f>ex!O42*(1-'EXPRESS 12'!$K$10)+ex!O42*(1-'EXPRESS 12'!$K$10)*$M$12</f>
        <v>4483.7</v>
      </c>
      <c r="P49" s="146">
        <f>ex!P42*(1-'EXPRESS 12'!$K$10)+ex!P42*(1-'EXPRESS 12'!$K$10)*$M$12</f>
        <v>4855.75</v>
      </c>
      <c r="Q49" s="146">
        <f>ex!Q42*(1-'EXPRESS 12'!$K$10)+ex!Q42*(1-'EXPRESS 12'!$K$10)*$M$12</f>
        <v>5104</v>
      </c>
      <c r="R49" s="130"/>
      <c r="S49" s="143"/>
      <c r="T49" s="263"/>
      <c r="U49" s="263"/>
      <c r="V49" s="263"/>
      <c r="W49" s="263"/>
      <c r="X49" s="263"/>
      <c r="Y49" s="263"/>
      <c r="Z49" s="263"/>
      <c r="AA49" s="263"/>
      <c r="AB49" s="263"/>
      <c r="AC49" s="263"/>
      <c r="AD49" s="263"/>
      <c r="AE49" s="263"/>
      <c r="AF49" s="263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</row>
    <row r="50" spans="2:42" ht="13.35" customHeight="1" x14ac:dyDescent="0.2">
      <c r="B50" s="61"/>
      <c r="C50" s="59">
        <v>18</v>
      </c>
      <c r="D50" s="146">
        <f>ex!G43*(1-'EXPRESS 12'!$K$7)+ex!G43*(1-'EXPRESS 12'!$K$7)*$K$12</f>
        <v>2552.6999999999998</v>
      </c>
      <c r="E50" s="146">
        <f>ex!H43*(1-'EXPRESS 12'!$K$7)+ex!H43*(1-'EXPRESS 12'!$K$7)*$K$12</f>
        <v>3088.4</v>
      </c>
      <c r="F50" s="146">
        <f>ex!I43*(1-'EXPRESS 12'!$K$7)+ex!I43*(1-'EXPRESS 12'!$K$7)*$K$12</f>
        <v>3413.05</v>
      </c>
      <c r="G50" s="146">
        <f>ex!J43*(1-'EXPRESS 12'!$K$7)+ex!J43*(1-'EXPRESS 12'!$K$7)*$K$12</f>
        <v>3642.65</v>
      </c>
      <c r="H50" s="146">
        <f>ex!C43*(1-'EXPRESS 12'!$K$7)+ex!C43*(1-'EXPRESS 12'!$K$7)*$K$12</f>
        <v>3308.35</v>
      </c>
      <c r="I50" s="128"/>
      <c r="J50" s="146">
        <f>ex!D43*(1-'EXPRESS 12'!$K$10)+ex!D43*(1-'EXPRESS 12'!$K$10)*$M$12</f>
        <v>3308.35</v>
      </c>
      <c r="K50" s="146">
        <f>ex!K43*(1-'EXPRESS 12'!$K$10)+ex!K43*(1-'EXPRESS 12'!$K$10)*$M$12</f>
        <v>3350.2</v>
      </c>
      <c r="L50" s="146">
        <f>ex!L43*(1-'EXPRESS 12'!$K$10)+ex!L43*(1-'EXPRESS 12'!$K$10)*$M$12</f>
        <v>3482.55</v>
      </c>
      <c r="M50" s="146">
        <f>ex!M43*(1-'EXPRESS 12'!$K$10)+ex!M43*(1-'EXPRESS 12'!$K$10)*$M$12</f>
        <v>3734.45</v>
      </c>
      <c r="N50" s="146">
        <f>ex!N43*(1-'EXPRESS 12'!$K$10)+ex!N43*(1-'EXPRESS 12'!$K$10)*$M$12</f>
        <v>4301.3</v>
      </c>
      <c r="O50" s="146">
        <f>ex!O43*(1-'EXPRESS 12'!$K$10)+ex!O43*(1-'EXPRESS 12'!$K$10)*$M$12</f>
        <v>4618.45</v>
      </c>
      <c r="P50" s="146">
        <f>ex!P43*(1-'EXPRESS 12'!$K$10)+ex!P43*(1-'EXPRESS 12'!$K$10)*$M$12</f>
        <v>5008.7</v>
      </c>
      <c r="Q50" s="146">
        <f>ex!Q43*(1-'EXPRESS 12'!$K$10)+ex!Q43*(1-'EXPRESS 12'!$K$10)*$M$12</f>
        <v>5271.65</v>
      </c>
      <c r="R50" s="130"/>
      <c r="S50" s="143"/>
      <c r="T50" s="264" t="s">
        <v>658</v>
      </c>
      <c r="U50" s="264"/>
      <c r="V50" s="264"/>
      <c r="W50" s="264"/>
      <c r="X50" s="264"/>
      <c r="Y50" s="264"/>
      <c r="Z50" s="264"/>
      <c r="AA50" s="264"/>
      <c r="AB50" s="264"/>
      <c r="AC50" s="264"/>
      <c r="AD50" s="264"/>
      <c r="AE50" s="264"/>
      <c r="AF50" s="264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</row>
    <row r="51" spans="2:42" ht="13.35" customHeight="1" x14ac:dyDescent="0.2">
      <c r="B51" s="61"/>
      <c r="C51" s="59">
        <v>19</v>
      </c>
      <c r="D51" s="146">
        <f>ex!G44*(1-'EXPRESS 12'!$K$7)+ex!G44*(1-'EXPRESS 12'!$K$7)*$K$12</f>
        <v>2602.1</v>
      </c>
      <c r="E51" s="146">
        <f>ex!H44*(1-'EXPRESS 12'!$K$7)+ex!H44*(1-'EXPRESS 12'!$K$7)*$K$12</f>
        <v>3156.95</v>
      </c>
      <c r="F51" s="146">
        <f>ex!I44*(1-'EXPRESS 12'!$K$7)+ex!I44*(1-'EXPRESS 12'!$K$7)*$K$12</f>
        <v>3495</v>
      </c>
      <c r="G51" s="146">
        <f>ex!J44*(1-'EXPRESS 12'!$K$7)+ex!J44*(1-'EXPRESS 12'!$K$7)*$K$12</f>
        <v>3733.65</v>
      </c>
      <c r="H51" s="146">
        <f>ex!C44*(1-'EXPRESS 12'!$K$7)+ex!C44*(1-'EXPRESS 12'!$K$7)*$K$12</f>
        <v>3376.8</v>
      </c>
      <c r="I51" s="128"/>
      <c r="J51" s="146">
        <f>ex!D44*(1-'EXPRESS 12'!$K$10)+ex!D44*(1-'EXPRESS 12'!$K$10)*$M$12</f>
        <v>3376.8</v>
      </c>
      <c r="K51" s="146">
        <f>ex!K44*(1-'EXPRESS 12'!$K$10)+ex!K44*(1-'EXPRESS 12'!$K$10)*$M$12</f>
        <v>3423.9</v>
      </c>
      <c r="L51" s="146">
        <f>ex!L44*(1-'EXPRESS 12'!$K$10)+ex!L44*(1-'EXPRESS 12'!$K$10)*$M$12</f>
        <v>3570.65</v>
      </c>
      <c r="M51" s="146">
        <f>ex!M44*(1-'EXPRESS 12'!$K$10)+ex!M44*(1-'EXPRESS 12'!$K$10)*$M$12</f>
        <v>3821.7</v>
      </c>
      <c r="N51" s="146">
        <f>ex!N44*(1-'EXPRESS 12'!$K$10)+ex!N44*(1-'EXPRESS 12'!$K$10)*$M$12</f>
        <v>4425.5</v>
      </c>
      <c r="O51" s="146">
        <f>ex!O44*(1-'EXPRESS 12'!$K$10)+ex!O44*(1-'EXPRESS 12'!$K$10)*$M$12</f>
        <v>4753.25</v>
      </c>
      <c r="P51" s="146">
        <f>ex!P44*(1-'EXPRESS 12'!$K$10)+ex!P44*(1-'EXPRESS 12'!$K$10)*$M$12</f>
        <v>5159.8999999999996</v>
      </c>
      <c r="Q51" s="146">
        <f>ex!Q44*(1-'EXPRESS 12'!$K$10)+ex!Q44*(1-'EXPRESS 12'!$K$10)*$M$12</f>
        <v>5441.1</v>
      </c>
      <c r="R51" s="130"/>
      <c r="S51" s="143"/>
      <c r="T51" s="264"/>
      <c r="U51" s="264"/>
      <c r="V51" s="264"/>
      <c r="W51" s="264"/>
      <c r="X51" s="264"/>
      <c r="Y51" s="264"/>
      <c r="Z51" s="264"/>
      <c r="AA51" s="264"/>
      <c r="AB51" s="264"/>
      <c r="AC51" s="264"/>
      <c r="AD51" s="264"/>
      <c r="AE51" s="264"/>
      <c r="AF51" s="264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</row>
    <row r="52" spans="2:42" ht="13.35" customHeight="1" x14ac:dyDescent="0.2">
      <c r="B52" s="61"/>
      <c r="C52" s="59">
        <v>20</v>
      </c>
      <c r="D52" s="146">
        <f>ex!G45*(1-'EXPRESS 12'!$K$7)+ex!G45*(1-'EXPRESS 12'!$K$7)*$K$12</f>
        <v>2651.4</v>
      </c>
      <c r="E52" s="146">
        <f>ex!H45*(1-'EXPRESS 12'!$K$7)+ex!H45*(1-'EXPRESS 12'!$K$7)*$K$12</f>
        <v>3227.6</v>
      </c>
      <c r="F52" s="146">
        <f>ex!I45*(1-'EXPRESS 12'!$K$7)+ex!I45*(1-'EXPRESS 12'!$K$7)*$K$12</f>
        <v>3576.55</v>
      </c>
      <c r="G52" s="146">
        <f>ex!J45*(1-'EXPRESS 12'!$K$7)+ex!J45*(1-'EXPRESS 12'!$K$7)*$K$12</f>
        <v>3824.6</v>
      </c>
      <c r="H52" s="146">
        <f>ex!C45*(1-'EXPRESS 12'!$K$7)+ex!C45*(1-'EXPRESS 12'!$K$7)*$K$12</f>
        <v>3447.3</v>
      </c>
      <c r="I52" s="128"/>
      <c r="J52" s="146">
        <f>ex!D45*(1-'EXPRESS 12'!$K$10)+ex!D45*(1-'EXPRESS 12'!$K$10)*$M$12</f>
        <v>3447.3</v>
      </c>
      <c r="K52" s="146">
        <f>ex!K45*(1-'EXPRESS 12'!$K$10)+ex!K45*(1-'EXPRESS 12'!$K$10)*$M$12</f>
        <v>3508</v>
      </c>
      <c r="L52" s="146">
        <f>ex!L45*(1-'EXPRESS 12'!$K$10)+ex!L45*(1-'EXPRESS 12'!$K$10)*$M$12</f>
        <v>3656.55</v>
      </c>
      <c r="M52" s="146">
        <f>ex!M45*(1-'EXPRESS 12'!$K$10)+ex!M45*(1-'EXPRESS 12'!$K$10)*$M$12</f>
        <v>3906.15</v>
      </c>
      <c r="N52" s="146">
        <f>ex!N45*(1-'EXPRESS 12'!$K$10)+ex!N45*(1-'EXPRESS 12'!$K$10)*$M$12</f>
        <v>4549.55</v>
      </c>
      <c r="O52" s="146">
        <f>ex!O45*(1-'EXPRESS 12'!$K$10)+ex!O45*(1-'EXPRESS 12'!$K$10)*$M$12</f>
        <v>4887.95</v>
      </c>
      <c r="P52" s="146">
        <f>ex!P45*(1-'EXPRESS 12'!$K$10)+ex!P45*(1-'EXPRESS 12'!$K$10)*$M$12</f>
        <v>5312.95</v>
      </c>
      <c r="Q52" s="146">
        <f>ex!Q45*(1-'EXPRESS 12'!$K$10)+ex!Q45*(1-'EXPRESS 12'!$K$10)*$M$12</f>
        <v>5606.75</v>
      </c>
      <c r="R52" s="130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  <c r="AE52" s="143"/>
      <c r="AF52" s="130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</row>
    <row r="53" spans="2:42" ht="13.35" customHeight="1" x14ac:dyDescent="0.2">
      <c r="B53" s="61"/>
      <c r="C53" s="59">
        <v>21</v>
      </c>
      <c r="D53" s="146">
        <f>ex!G46*(1-'EXPRESS 12'!$K$7)+ex!G46*(1-'EXPRESS 12'!$K$7)*$K$12</f>
        <v>2701.75</v>
      </c>
      <c r="E53" s="146">
        <f>ex!H46*(1-'EXPRESS 12'!$K$7)+ex!H46*(1-'EXPRESS 12'!$K$7)*$K$12</f>
        <v>3292.15</v>
      </c>
      <c r="F53" s="146">
        <f>ex!I46*(1-'EXPRESS 12'!$K$7)+ex!I46*(1-'EXPRESS 12'!$K$7)*$K$12</f>
        <v>3676.1</v>
      </c>
      <c r="G53" s="146">
        <f>ex!J46*(1-'EXPRESS 12'!$K$7)+ex!J46*(1-'EXPRESS 12'!$K$7)*$K$12</f>
        <v>3934.85</v>
      </c>
      <c r="H53" s="146">
        <f>ex!C46*(1-'EXPRESS 12'!$K$7)+ex!C46*(1-'EXPRESS 12'!$K$7)*$K$12</f>
        <v>3511.9</v>
      </c>
      <c r="I53" s="128"/>
      <c r="J53" s="146">
        <f>ex!D46*(1-'EXPRESS 12'!$K$10)+ex!D46*(1-'EXPRESS 12'!$K$10)*$M$12</f>
        <v>3511.9</v>
      </c>
      <c r="K53" s="146">
        <f>ex!K46*(1-'EXPRESS 12'!$K$10)+ex!K46*(1-'EXPRESS 12'!$K$10)*$M$12</f>
        <v>3671.25</v>
      </c>
      <c r="L53" s="146">
        <f>ex!L46*(1-'EXPRESS 12'!$K$10)+ex!L46*(1-'EXPRESS 12'!$K$10)*$M$12</f>
        <v>3813.8</v>
      </c>
      <c r="M53" s="146">
        <f>ex!M46*(1-'EXPRESS 12'!$K$10)+ex!M46*(1-'EXPRESS 12'!$K$10)*$M$12</f>
        <v>4044.7</v>
      </c>
      <c r="N53" s="146">
        <f>ex!N46*(1-'EXPRESS 12'!$K$10)+ex!N46*(1-'EXPRESS 12'!$K$10)*$M$12</f>
        <v>4695.2</v>
      </c>
      <c r="O53" s="146">
        <f>ex!O46*(1-'EXPRESS 12'!$K$10)+ex!O46*(1-'EXPRESS 12'!$K$10)*$M$12</f>
        <v>5110.05</v>
      </c>
      <c r="P53" s="146">
        <f>ex!P46*(1-'EXPRESS 12'!$K$10)+ex!P46*(1-'EXPRESS 12'!$K$10)*$M$12</f>
        <v>5523.45</v>
      </c>
      <c r="Q53" s="146">
        <f>ex!Q46*(1-'EXPRESS 12'!$K$10)+ex!Q46*(1-'EXPRESS 12'!$K$10)*$M$12</f>
        <v>5920.9</v>
      </c>
      <c r="R53" s="130"/>
      <c r="S53" s="143"/>
      <c r="T53" s="143"/>
      <c r="U53" s="143"/>
      <c r="V53" s="143"/>
      <c r="W53" s="143"/>
      <c r="X53" s="143"/>
      <c r="Y53" s="143"/>
      <c r="Z53" s="143"/>
      <c r="AA53" s="143"/>
      <c r="AB53" s="143"/>
      <c r="AC53" s="143"/>
      <c r="AD53" s="143"/>
      <c r="AE53" s="143"/>
      <c r="AF53" s="130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</row>
    <row r="54" spans="2:42" ht="13.35" customHeight="1" x14ac:dyDescent="0.2">
      <c r="B54" s="61"/>
      <c r="C54" s="59">
        <v>22</v>
      </c>
      <c r="D54" s="146">
        <f>ex!G47*(1-'EXPRESS 12'!$K$7)+ex!G47*(1-'EXPRESS 12'!$K$7)*$K$12</f>
        <v>2732.9</v>
      </c>
      <c r="E54" s="146">
        <f>ex!H47*(1-'EXPRESS 12'!$K$7)+ex!H47*(1-'EXPRESS 12'!$K$7)*$K$12</f>
        <v>3343.15</v>
      </c>
      <c r="F54" s="146">
        <f>ex!I47*(1-'EXPRESS 12'!$K$7)+ex!I47*(1-'EXPRESS 12'!$K$7)*$K$12</f>
        <v>3758.3</v>
      </c>
      <c r="G54" s="146">
        <f>ex!J47*(1-'EXPRESS 12'!$K$7)+ex!J47*(1-'EXPRESS 12'!$K$7)*$K$12</f>
        <v>4026.35</v>
      </c>
      <c r="H54" s="146">
        <f>ex!C47*(1-'EXPRESS 12'!$K$7)+ex!C47*(1-'EXPRESS 12'!$K$7)*$K$12</f>
        <v>3562.75</v>
      </c>
      <c r="I54" s="128"/>
      <c r="J54" s="146">
        <f>ex!D47*(1-'EXPRESS 12'!$K$10)+ex!D47*(1-'EXPRESS 12'!$K$10)*$M$12</f>
        <v>3562.75</v>
      </c>
      <c r="K54" s="146">
        <f>ex!K47*(1-'EXPRESS 12'!$K$10)+ex!K47*(1-'EXPRESS 12'!$K$10)*$M$12</f>
        <v>3751.75</v>
      </c>
      <c r="L54" s="146">
        <f>ex!L47*(1-'EXPRESS 12'!$K$10)+ex!L47*(1-'EXPRESS 12'!$K$10)*$M$12</f>
        <v>3902.25</v>
      </c>
      <c r="M54" s="146">
        <f>ex!M47*(1-'EXPRESS 12'!$K$10)+ex!M47*(1-'EXPRESS 12'!$K$10)*$M$12</f>
        <v>4130</v>
      </c>
      <c r="N54" s="146">
        <f>ex!N47*(1-'EXPRESS 12'!$K$10)+ex!N47*(1-'EXPRESS 12'!$K$10)*$M$12</f>
        <v>4780.05</v>
      </c>
      <c r="O54" s="146">
        <f>ex!O47*(1-'EXPRESS 12'!$K$10)+ex!O47*(1-'EXPRESS 12'!$K$10)*$M$12</f>
        <v>5208.25</v>
      </c>
      <c r="P54" s="146">
        <f>ex!P47*(1-'EXPRESS 12'!$K$10)+ex!P47*(1-'EXPRESS 12'!$K$10)*$M$12</f>
        <v>5638.95</v>
      </c>
      <c r="Q54" s="146">
        <f>ex!Q47*(1-'EXPRESS 12'!$K$10)+ex!Q47*(1-'EXPRESS 12'!$K$10)*$M$12</f>
        <v>6070.6</v>
      </c>
      <c r="R54" s="130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  <c r="AF54" s="130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</row>
    <row r="55" spans="2:42" ht="13.35" customHeight="1" x14ac:dyDescent="0.2">
      <c r="B55" s="61"/>
      <c r="C55" s="59">
        <v>23</v>
      </c>
      <c r="D55" s="146">
        <f>ex!G48*(1-'EXPRESS 12'!$K$7)+ex!G48*(1-'EXPRESS 12'!$K$7)*$K$12</f>
        <v>2762</v>
      </c>
      <c r="E55" s="146">
        <f>ex!H48*(1-'EXPRESS 12'!$K$7)+ex!H48*(1-'EXPRESS 12'!$K$7)*$K$12</f>
        <v>3394.35</v>
      </c>
      <c r="F55" s="146">
        <f>ex!I48*(1-'EXPRESS 12'!$K$7)+ex!I48*(1-'EXPRESS 12'!$K$7)*$K$12</f>
        <v>3838.2</v>
      </c>
      <c r="G55" s="146">
        <f>ex!J48*(1-'EXPRESS 12'!$K$7)+ex!J48*(1-'EXPRESS 12'!$K$7)*$K$12</f>
        <v>4115.6499999999996</v>
      </c>
      <c r="H55" s="146">
        <f>ex!C48*(1-'EXPRESS 12'!$K$7)+ex!C48*(1-'EXPRESS 12'!$K$7)*$K$12</f>
        <v>3613.75</v>
      </c>
      <c r="I55" s="128"/>
      <c r="J55" s="146">
        <f>ex!D48*(1-'EXPRESS 12'!$K$10)+ex!D48*(1-'EXPRESS 12'!$K$10)*$M$12</f>
        <v>3613.75</v>
      </c>
      <c r="K55" s="146">
        <f>ex!K48*(1-'EXPRESS 12'!$K$10)+ex!K48*(1-'EXPRESS 12'!$K$10)*$M$12</f>
        <v>3832.25</v>
      </c>
      <c r="L55" s="146">
        <f>ex!L48*(1-'EXPRESS 12'!$K$10)+ex!L48*(1-'EXPRESS 12'!$K$10)*$M$12</f>
        <v>3988.8</v>
      </c>
      <c r="M55" s="146">
        <f>ex!M48*(1-'EXPRESS 12'!$K$10)+ex!M48*(1-'EXPRESS 12'!$K$10)*$M$12</f>
        <v>4215.05</v>
      </c>
      <c r="N55" s="146">
        <f>ex!N48*(1-'EXPRESS 12'!$K$10)+ex!N48*(1-'EXPRESS 12'!$K$10)*$M$12</f>
        <v>4871.45</v>
      </c>
      <c r="O55" s="146">
        <f>ex!O48*(1-'EXPRESS 12'!$K$10)+ex!O48*(1-'EXPRESS 12'!$K$10)*$M$12</f>
        <v>5312.55</v>
      </c>
      <c r="P55" s="146">
        <f>ex!P48*(1-'EXPRESS 12'!$K$10)+ex!P48*(1-'EXPRESS 12'!$K$10)*$M$12</f>
        <v>5761.5</v>
      </c>
      <c r="Q55" s="146">
        <f>ex!Q48*(1-'EXPRESS 12'!$K$10)+ex!Q48*(1-'EXPRESS 12'!$K$10)*$M$12</f>
        <v>6222.35</v>
      </c>
      <c r="R55" s="130"/>
      <c r="S55" s="143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143"/>
      <c r="AF55" s="130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</row>
    <row r="56" spans="2:42" ht="13.35" customHeight="1" x14ac:dyDescent="0.2">
      <c r="B56" s="61"/>
      <c r="C56" s="59">
        <v>24</v>
      </c>
      <c r="D56" s="146">
        <f>ex!G49*(1-'EXPRESS 12'!$K$7)+ex!G49*(1-'EXPRESS 12'!$K$7)*$K$12</f>
        <v>2795</v>
      </c>
      <c r="E56" s="146">
        <f>ex!H49*(1-'EXPRESS 12'!$K$7)+ex!H49*(1-'EXPRESS 12'!$K$7)*$K$12</f>
        <v>3442.95</v>
      </c>
      <c r="F56" s="146">
        <f>ex!I49*(1-'EXPRESS 12'!$K$7)+ex!I49*(1-'EXPRESS 12'!$K$7)*$K$12</f>
        <v>3920.25</v>
      </c>
      <c r="G56" s="146">
        <f>ex!J49*(1-'EXPRESS 12'!$K$7)+ex!J49*(1-'EXPRESS 12'!$K$7)*$K$12</f>
        <v>4207.1499999999996</v>
      </c>
      <c r="H56" s="146">
        <f>ex!C49*(1-'EXPRESS 12'!$K$7)+ex!C49*(1-'EXPRESS 12'!$K$7)*$K$12</f>
        <v>3662.3</v>
      </c>
      <c r="I56" s="128"/>
      <c r="J56" s="146">
        <f>ex!D49*(1-'EXPRESS 12'!$K$10)+ex!D49*(1-'EXPRESS 12'!$K$10)*$M$12</f>
        <v>3662.3</v>
      </c>
      <c r="K56" s="146">
        <f>ex!K49*(1-'EXPRESS 12'!$K$10)+ex!K49*(1-'EXPRESS 12'!$K$10)*$M$12</f>
        <v>3912.65</v>
      </c>
      <c r="L56" s="146">
        <f>ex!L49*(1-'EXPRESS 12'!$K$10)+ex!L49*(1-'EXPRESS 12'!$K$10)*$M$12</f>
        <v>4077.2</v>
      </c>
      <c r="M56" s="146">
        <f>ex!M49*(1-'EXPRESS 12'!$K$10)+ex!M49*(1-'EXPRESS 12'!$K$10)*$M$12</f>
        <v>4302.3</v>
      </c>
      <c r="N56" s="146">
        <f>ex!N49*(1-'EXPRESS 12'!$K$10)+ex!N49*(1-'EXPRESS 12'!$K$10)*$M$12</f>
        <v>4964.8999999999996</v>
      </c>
      <c r="O56" s="146">
        <f>ex!O49*(1-'EXPRESS 12'!$K$10)+ex!O49*(1-'EXPRESS 12'!$K$10)*$M$12</f>
        <v>5416.85</v>
      </c>
      <c r="P56" s="146">
        <f>ex!P49*(1-'EXPRESS 12'!$K$10)+ex!P49*(1-'EXPRESS 12'!$K$10)*$M$12</f>
        <v>5884.35</v>
      </c>
      <c r="Q56" s="146">
        <f>ex!Q49*(1-'EXPRESS 12'!$K$10)+ex!Q49*(1-'EXPRESS 12'!$K$10)*$M$12</f>
        <v>6369.9</v>
      </c>
      <c r="R56" s="130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  <c r="AF56" s="130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</row>
    <row r="57" spans="2:42" ht="13.35" customHeight="1" x14ac:dyDescent="0.2">
      <c r="B57" s="61"/>
      <c r="C57" s="59">
        <v>25</v>
      </c>
      <c r="D57" s="146">
        <f>ex!G50*(1-'EXPRESS 12'!$K$7)+ex!G50*(1-'EXPRESS 12'!$K$7)*$K$12</f>
        <v>2826.1</v>
      </c>
      <c r="E57" s="146">
        <f>ex!H50*(1-'EXPRESS 12'!$K$7)+ex!H50*(1-'EXPRESS 12'!$K$7)*$K$12</f>
        <v>3493.95</v>
      </c>
      <c r="F57" s="146">
        <f>ex!I50*(1-'EXPRESS 12'!$K$7)+ex!I50*(1-'EXPRESS 12'!$K$7)*$K$12</f>
        <v>4002.5</v>
      </c>
      <c r="G57" s="146">
        <f>ex!J50*(1-'EXPRESS 12'!$K$7)+ex!J50*(1-'EXPRESS 12'!$K$7)*$K$12</f>
        <v>4298.7</v>
      </c>
      <c r="H57" s="146">
        <f>ex!C50*(1-'EXPRESS 12'!$K$7)+ex!C50*(1-'EXPRESS 12'!$K$7)*$K$12</f>
        <v>3713.2</v>
      </c>
      <c r="I57" s="128"/>
      <c r="J57" s="146">
        <f>ex!D50*(1-'EXPRESS 12'!$K$10)+ex!D50*(1-'EXPRESS 12'!$K$10)*$M$12</f>
        <v>3713.2</v>
      </c>
      <c r="K57" s="146">
        <f>ex!K50*(1-'EXPRESS 12'!$K$10)+ex!K50*(1-'EXPRESS 12'!$K$10)*$M$12</f>
        <v>4003.15</v>
      </c>
      <c r="L57" s="146">
        <f>ex!L50*(1-'EXPRESS 12'!$K$10)+ex!L50*(1-'EXPRESS 12'!$K$10)*$M$12</f>
        <v>4163.3999999999996</v>
      </c>
      <c r="M57" s="146">
        <f>ex!M50*(1-'EXPRESS 12'!$K$10)+ex!M50*(1-'EXPRESS 12'!$K$10)*$M$12</f>
        <v>4391.75</v>
      </c>
      <c r="N57" s="146">
        <f>ex!N50*(1-'EXPRESS 12'!$K$10)+ex!N50*(1-'EXPRESS 12'!$K$10)*$M$12</f>
        <v>5056.3500000000004</v>
      </c>
      <c r="O57" s="146">
        <f>ex!O50*(1-'EXPRESS 12'!$K$10)+ex!O50*(1-'EXPRESS 12'!$K$10)*$M$12</f>
        <v>5514.05</v>
      </c>
      <c r="P57" s="146">
        <f>ex!P50*(1-'EXPRESS 12'!$K$10)+ex!P50*(1-'EXPRESS 12'!$K$10)*$M$12</f>
        <v>5998.25</v>
      </c>
      <c r="Q57" s="146">
        <f>ex!Q50*(1-'EXPRESS 12'!$K$10)+ex!Q50*(1-'EXPRESS 12'!$K$10)*$M$12</f>
        <v>6521.7</v>
      </c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</row>
    <row r="58" spans="2:42" ht="13.35" customHeight="1" x14ac:dyDescent="0.2">
      <c r="B58" s="61"/>
      <c r="C58" s="59">
        <v>26</v>
      </c>
      <c r="D58" s="146">
        <f>ex!G51*(1-'EXPRESS 12'!$K$7)+ex!G51*(1-'EXPRESS 12'!$K$7)*$K$12</f>
        <v>2903.9</v>
      </c>
      <c r="E58" s="146">
        <f>ex!H51*(1-'EXPRESS 12'!$K$7)+ex!H51*(1-'EXPRESS 12'!$K$7)*$K$12</f>
        <v>3589.4</v>
      </c>
      <c r="F58" s="146">
        <f>ex!I51*(1-'EXPRESS 12'!$K$7)+ex!I51*(1-'EXPRESS 12'!$K$7)*$K$12</f>
        <v>4132.3</v>
      </c>
      <c r="G58" s="146">
        <f>ex!J51*(1-'EXPRESS 12'!$K$7)+ex!J51*(1-'EXPRESS 12'!$K$7)*$K$12</f>
        <v>4390.2</v>
      </c>
      <c r="H58" s="146">
        <f>ex!C51*(1-'EXPRESS 12'!$K$7)+ex!C51*(1-'EXPRESS 12'!$K$7)*$K$12</f>
        <v>3808.45</v>
      </c>
      <c r="I58" s="128"/>
      <c r="J58" s="146">
        <f>ex!D51*(1-'EXPRESS 12'!$K$10)+ex!D51*(1-'EXPRESS 12'!$K$10)*$M$12</f>
        <v>3808.45</v>
      </c>
      <c r="K58" s="146">
        <f>ex!K51*(1-'EXPRESS 12'!$K$10)+ex!K51*(1-'EXPRESS 12'!$K$10)*$M$12</f>
        <v>4091.5</v>
      </c>
      <c r="L58" s="146">
        <f>ex!L51*(1-'EXPRESS 12'!$K$10)+ex!L51*(1-'EXPRESS 12'!$K$10)*$M$12</f>
        <v>4249.8500000000004</v>
      </c>
      <c r="M58" s="146">
        <f>ex!M51*(1-'EXPRESS 12'!$K$10)+ex!M51*(1-'EXPRESS 12'!$K$10)*$M$12</f>
        <v>4474.45</v>
      </c>
      <c r="N58" s="146">
        <f>ex!N51*(1-'EXPRESS 12'!$K$10)+ex!N51*(1-'EXPRESS 12'!$K$10)*$M$12</f>
        <v>5147.8999999999996</v>
      </c>
      <c r="O58" s="146">
        <f>ex!O51*(1-'EXPRESS 12'!$K$10)+ex!O51*(1-'EXPRESS 12'!$K$10)*$M$12</f>
        <v>5620.25</v>
      </c>
      <c r="P58" s="146">
        <f>ex!P51*(1-'EXPRESS 12'!$K$10)+ex!P51*(1-'EXPRESS 12'!$K$10)*$M$12</f>
        <v>6120.75</v>
      </c>
      <c r="Q58" s="146">
        <f>ex!Q51*(1-'EXPRESS 12'!$K$10)+ex!Q51*(1-'EXPRESS 12'!$K$10)*$M$12</f>
        <v>6673.2</v>
      </c>
      <c r="R58" s="130"/>
      <c r="S58" s="130"/>
      <c r="T58" s="130"/>
      <c r="U58" s="130"/>
      <c r="V58" s="130"/>
      <c r="W58" s="130"/>
      <c r="X58" s="130"/>
      <c r="Y58" s="130"/>
      <c r="Z58" s="130"/>
      <c r="AA58" s="130"/>
      <c r="AB58" s="130"/>
      <c r="AC58" s="130"/>
      <c r="AD58" s="130"/>
      <c r="AE58" s="130"/>
      <c r="AF58" s="130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</row>
    <row r="59" spans="2:42" ht="13.35" customHeight="1" x14ac:dyDescent="0.2">
      <c r="B59" s="61"/>
      <c r="C59" s="59">
        <v>27</v>
      </c>
      <c r="D59" s="146">
        <f>ex!G52*(1-'EXPRESS 12'!$K$7)+ex!G52*(1-'EXPRESS 12'!$K$7)*$K$12</f>
        <v>2943</v>
      </c>
      <c r="E59" s="146">
        <f>ex!H52*(1-'EXPRESS 12'!$K$7)+ex!H52*(1-'EXPRESS 12'!$K$7)*$K$12</f>
        <v>3643</v>
      </c>
      <c r="F59" s="146">
        <f>ex!I52*(1-'EXPRESS 12'!$K$7)+ex!I52*(1-'EXPRESS 12'!$K$7)*$K$12</f>
        <v>4213.1000000000004</v>
      </c>
      <c r="G59" s="146">
        <f>ex!J52*(1-'EXPRESS 12'!$K$7)+ex!J52*(1-'EXPRESS 12'!$K$7)*$K$12</f>
        <v>4481.55</v>
      </c>
      <c r="H59" s="146">
        <f>ex!C52*(1-'EXPRESS 12'!$K$7)+ex!C52*(1-'EXPRESS 12'!$K$7)*$K$12</f>
        <v>3862</v>
      </c>
      <c r="I59" s="128"/>
      <c r="J59" s="146">
        <f>ex!D52*(1-'EXPRESS 12'!$K$10)+ex!D52*(1-'EXPRESS 12'!$K$10)*$M$12</f>
        <v>3862</v>
      </c>
      <c r="K59" s="146">
        <f>ex!K52*(1-'EXPRESS 12'!$K$10)+ex!K52*(1-'EXPRESS 12'!$K$10)*$M$12</f>
        <v>4180.1499999999996</v>
      </c>
      <c r="L59" s="146">
        <f>ex!L52*(1-'EXPRESS 12'!$K$10)+ex!L52*(1-'EXPRESS 12'!$K$10)*$M$12</f>
        <v>4338.25</v>
      </c>
      <c r="M59" s="146">
        <f>ex!M52*(1-'EXPRESS 12'!$K$10)+ex!M52*(1-'EXPRESS 12'!$K$10)*$M$12</f>
        <v>4549.45</v>
      </c>
      <c r="N59" s="146">
        <f>ex!N52*(1-'EXPRESS 12'!$K$10)+ex!N52*(1-'EXPRESS 12'!$K$10)*$M$12</f>
        <v>5227.25</v>
      </c>
      <c r="O59" s="146">
        <f>ex!O52*(1-'EXPRESS 12'!$K$10)+ex!O52*(1-'EXPRESS 12'!$K$10)*$M$12</f>
        <v>5712</v>
      </c>
      <c r="P59" s="146">
        <f>ex!P52*(1-'EXPRESS 12'!$K$10)+ex!P52*(1-'EXPRESS 12'!$K$10)*$M$12</f>
        <v>6229.1</v>
      </c>
      <c r="Q59" s="146">
        <f>ex!Q52*(1-'EXPRESS 12'!$K$10)+ex!Q52*(1-'EXPRESS 12'!$K$10)*$M$12</f>
        <v>6823.15</v>
      </c>
      <c r="R59" s="130"/>
      <c r="S59" s="130"/>
      <c r="T59" s="130"/>
      <c r="U59" s="130"/>
      <c r="V59" s="130"/>
      <c r="W59" s="130"/>
      <c r="X59" s="130"/>
      <c r="Y59" s="130"/>
      <c r="Z59" s="130"/>
      <c r="AA59" s="130"/>
      <c r="AB59" s="130"/>
      <c r="AC59" s="130"/>
      <c r="AD59" s="130"/>
      <c r="AE59" s="130"/>
      <c r="AF59" s="130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</row>
    <row r="60" spans="2:42" ht="13.35" customHeight="1" x14ac:dyDescent="0.2">
      <c r="B60" s="61"/>
      <c r="C60" s="59">
        <v>28</v>
      </c>
      <c r="D60" s="146">
        <f>ex!G53*(1-'EXPRESS 12'!$K$7)+ex!G53*(1-'EXPRESS 12'!$K$7)*$K$12</f>
        <v>2984.4</v>
      </c>
      <c r="E60" s="146">
        <f>ex!H53*(1-'EXPRESS 12'!$K$7)+ex!H53*(1-'EXPRESS 12'!$K$7)*$K$12</f>
        <v>3698.8</v>
      </c>
      <c r="F60" s="146">
        <f>ex!I53*(1-'EXPRESS 12'!$K$7)+ex!I53*(1-'EXPRESS 12'!$K$7)*$K$12</f>
        <v>4295.3</v>
      </c>
      <c r="G60" s="146">
        <f>ex!J53*(1-'EXPRESS 12'!$K$7)+ex!J53*(1-'EXPRESS 12'!$K$7)*$K$12</f>
        <v>4573.1499999999996</v>
      </c>
      <c r="H60" s="146">
        <f>ex!C53*(1-'EXPRESS 12'!$K$7)+ex!C53*(1-'EXPRESS 12'!$K$7)*$K$12</f>
        <v>3917.7</v>
      </c>
      <c r="I60" s="128"/>
      <c r="J60" s="146">
        <f>ex!D53*(1-'EXPRESS 12'!$K$10)+ex!D53*(1-'EXPRESS 12'!$K$10)*$M$12</f>
        <v>3917.7</v>
      </c>
      <c r="K60" s="146">
        <f>ex!K53*(1-'EXPRESS 12'!$K$10)+ex!K53*(1-'EXPRESS 12'!$K$10)*$M$12</f>
        <v>4268.7</v>
      </c>
      <c r="L60" s="146">
        <f>ex!L53*(1-'EXPRESS 12'!$K$10)+ex!L53*(1-'EXPRESS 12'!$K$10)*$M$12</f>
        <v>4424.8</v>
      </c>
      <c r="M60" s="146">
        <f>ex!M53*(1-'EXPRESS 12'!$K$10)+ex!M53*(1-'EXPRESS 12'!$K$10)*$M$12</f>
        <v>4640.95</v>
      </c>
      <c r="N60" s="146">
        <f>ex!N53*(1-'EXPRESS 12'!$K$10)+ex!N53*(1-'EXPRESS 12'!$K$10)*$M$12</f>
        <v>5318.5</v>
      </c>
      <c r="O60" s="146">
        <f>ex!O53*(1-'EXPRESS 12'!$K$10)+ex!O53*(1-'EXPRESS 12'!$K$10)*$M$12</f>
        <v>5816.2</v>
      </c>
      <c r="P60" s="146">
        <f>ex!P53*(1-'EXPRESS 12'!$K$10)+ex!P53*(1-'EXPRESS 12'!$K$10)*$M$12</f>
        <v>6353.85</v>
      </c>
      <c r="Q60" s="146">
        <f>ex!Q53*(1-'EXPRESS 12'!$K$10)+ex!Q53*(1-'EXPRESS 12'!$K$10)*$M$12</f>
        <v>6972.8</v>
      </c>
      <c r="R60" s="130"/>
      <c r="S60" s="130"/>
      <c r="T60" s="130"/>
      <c r="U60" s="130"/>
      <c r="V60" s="130"/>
      <c r="W60" s="130"/>
      <c r="X60" s="130"/>
      <c r="Y60" s="130"/>
      <c r="Z60" s="130"/>
      <c r="AA60" s="130"/>
      <c r="AB60" s="130"/>
      <c r="AC60" s="130"/>
      <c r="AD60" s="130"/>
      <c r="AE60" s="130"/>
      <c r="AF60" s="130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</row>
    <row r="61" spans="2:42" ht="13.35" customHeight="1" x14ac:dyDescent="0.2">
      <c r="B61" s="61"/>
      <c r="C61" s="59">
        <v>29</v>
      </c>
      <c r="D61" s="146">
        <f>ex!G54*(1-'EXPRESS 12'!$K$7)+ex!G54*(1-'EXPRESS 12'!$K$7)*$K$12</f>
        <v>3023.55</v>
      </c>
      <c r="E61" s="146">
        <f>ex!H54*(1-'EXPRESS 12'!$K$7)+ex!H54*(1-'EXPRESS 12'!$K$7)*$K$12</f>
        <v>3752.6</v>
      </c>
      <c r="F61" s="146">
        <f>ex!I54*(1-'EXPRESS 12'!$K$7)+ex!I54*(1-'EXPRESS 12'!$K$7)*$K$12</f>
        <v>4379.8500000000004</v>
      </c>
      <c r="G61" s="146">
        <f>ex!J54*(1-'EXPRESS 12'!$K$7)+ex!J54*(1-'EXPRESS 12'!$K$7)*$K$12</f>
        <v>4664.8</v>
      </c>
      <c r="H61" s="146">
        <f>ex!C54*(1-'EXPRESS 12'!$K$7)+ex!C54*(1-'EXPRESS 12'!$K$7)*$K$12</f>
        <v>3971.35</v>
      </c>
      <c r="I61" s="128"/>
      <c r="J61" s="146">
        <f>ex!D54*(1-'EXPRESS 12'!$K$10)+ex!D54*(1-'EXPRESS 12'!$K$10)*$M$12</f>
        <v>3971.35</v>
      </c>
      <c r="K61" s="146">
        <f>ex!K54*(1-'EXPRESS 12'!$K$10)+ex!K54*(1-'EXPRESS 12'!$K$10)*$M$12</f>
        <v>4335.05</v>
      </c>
      <c r="L61" s="146">
        <f>ex!L54*(1-'EXPRESS 12'!$K$10)+ex!L54*(1-'EXPRESS 12'!$K$10)*$M$12</f>
        <v>4504.3500000000004</v>
      </c>
      <c r="M61" s="146">
        <f>ex!M54*(1-'EXPRESS 12'!$K$10)+ex!M54*(1-'EXPRESS 12'!$K$10)*$M$12</f>
        <v>4721.3999999999996</v>
      </c>
      <c r="N61" s="146">
        <f>ex!N54*(1-'EXPRESS 12'!$K$10)+ex!N54*(1-'EXPRESS 12'!$K$10)*$M$12</f>
        <v>5401.3</v>
      </c>
      <c r="O61" s="146">
        <f>ex!O54*(1-'EXPRESS 12'!$K$10)+ex!O54*(1-'EXPRESS 12'!$K$10)*$M$12</f>
        <v>5913.55</v>
      </c>
      <c r="P61" s="146">
        <f>ex!P54*(1-'EXPRESS 12'!$K$10)+ex!P54*(1-'EXPRESS 12'!$K$10)*$M$12</f>
        <v>6467.4</v>
      </c>
      <c r="Q61" s="146">
        <f>ex!Q54*(1-'EXPRESS 12'!$K$10)+ex!Q54*(1-'EXPRESS 12'!$K$10)*$M$12</f>
        <v>7139.2</v>
      </c>
      <c r="R61" s="130"/>
      <c r="S61" s="130"/>
      <c r="T61" s="130"/>
      <c r="U61" s="130"/>
      <c r="V61" s="130"/>
      <c r="W61" s="130"/>
      <c r="X61" s="130"/>
      <c r="Y61" s="130"/>
      <c r="Z61" s="130"/>
      <c r="AA61" s="130"/>
      <c r="AB61" s="130"/>
      <c r="AC61" s="130"/>
      <c r="AD61" s="130"/>
      <c r="AE61" s="130"/>
      <c r="AF61" s="130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</row>
    <row r="62" spans="2:42" ht="13.35" customHeight="1" x14ac:dyDescent="0.2">
      <c r="B62" s="61"/>
      <c r="C62" s="59">
        <v>30</v>
      </c>
      <c r="D62" s="146">
        <f>ex!G55*(1-'EXPRESS 12'!$K$7)+ex!G55*(1-'EXPRESS 12'!$K$7)*$K$12</f>
        <v>3098.7</v>
      </c>
      <c r="E62" s="146">
        <f>ex!H55*(1-'EXPRESS 12'!$K$7)+ex!H55*(1-'EXPRESS 12'!$K$7)*$K$12</f>
        <v>3853.1</v>
      </c>
      <c r="F62" s="146">
        <f>ex!I55*(1-'EXPRESS 12'!$K$7)+ex!I55*(1-'EXPRESS 12'!$K$7)*$K$12</f>
        <v>4530.1499999999996</v>
      </c>
      <c r="G62" s="146">
        <f>ex!J55*(1-'EXPRESS 12'!$K$7)+ex!J55*(1-'EXPRESS 12'!$K$7)*$K$12</f>
        <v>4825.1000000000004</v>
      </c>
      <c r="H62" s="146">
        <f>ex!C55*(1-'EXPRESS 12'!$K$7)+ex!C55*(1-'EXPRESS 12'!$K$7)*$K$12</f>
        <v>4071.7</v>
      </c>
      <c r="I62" s="128"/>
      <c r="J62" s="146">
        <f>ex!D55*(1-'EXPRESS 12'!$K$10)+ex!D55*(1-'EXPRESS 12'!$K$10)*$M$12</f>
        <v>4071.7</v>
      </c>
      <c r="K62" s="146">
        <f>ex!K55*(1-'EXPRESS 12'!$K$10)+ex!K55*(1-'EXPRESS 12'!$K$10)*$M$12</f>
        <v>4472.8500000000004</v>
      </c>
      <c r="L62" s="146">
        <f>ex!L55*(1-'EXPRESS 12'!$K$10)+ex!L55*(1-'EXPRESS 12'!$K$10)*$M$12</f>
        <v>4656.6000000000004</v>
      </c>
      <c r="M62" s="146">
        <f>ex!M55*(1-'EXPRESS 12'!$K$10)+ex!M55*(1-'EXPRESS 12'!$K$10)*$M$12</f>
        <v>4881.3999999999996</v>
      </c>
      <c r="N62" s="146">
        <f>ex!N55*(1-'EXPRESS 12'!$K$10)+ex!N55*(1-'EXPRESS 12'!$K$10)*$M$12</f>
        <v>5584.75</v>
      </c>
      <c r="O62" s="146">
        <f>ex!O55*(1-'EXPRESS 12'!$K$10)+ex!O55*(1-'EXPRESS 12'!$K$10)*$M$12</f>
        <v>6106.65</v>
      </c>
      <c r="P62" s="146">
        <f>ex!P55*(1-'EXPRESS 12'!$K$10)+ex!P55*(1-'EXPRESS 12'!$K$10)*$M$12</f>
        <v>6689.25</v>
      </c>
      <c r="Q62" s="146">
        <f>ex!Q55*(1-'EXPRESS 12'!$K$10)+ex!Q55*(1-'EXPRESS 12'!$K$10)*$M$12</f>
        <v>7384.75</v>
      </c>
      <c r="R62" s="130"/>
      <c r="S62" s="130"/>
      <c r="T62" s="130"/>
      <c r="U62" s="130"/>
      <c r="V62" s="130"/>
      <c r="W62" s="130"/>
      <c r="X62" s="130"/>
      <c r="Y62" s="130"/>
      <c r="Z62" s="130"/>
      <c r="AA62" s="130"/>
      <c r="AB62" s="130"/>
      <c r="AC62" s="130"/>
      <c r="AD62" s="130"/>
      <c r="AE62" s="130"/>
      <c r="AF62" s="130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</row>
    <row r="63" spans="2:42" ht="13.35" customHeight="1" x14ac:dyDescent="0.2">
      <c r="B63" s="61"/>
      <c r="C63" s="59">
        <v>31</v>
      </c>
      <c r="D63" s="146">
        <f>ex!G56*(1-'EXPRESS 12'!$K$7)+ex!G56*(1-'EXPRESS 12'!$K$7)*$K$12</f>
        <v>3200.6</v>
      </c>
      <c r="E63" s="146">
        <f>ex!H56*(1-'EXPRESS 12'!$K$7)+ex!H56*(1-'EXPRESS 12'!$K$7)*$K$12</f>
        <v>3980.6</v>
      </c>
      <c r="F63" s="146">
        <f>ex!I56*(1-'EXPRESS 12'!$K$7)+ex!I56*(1-'EXPRESS 12'!$K$7)*$K$12</f>
        <v>4681.1000000000004</v>
      </c>
      <c r="G63" s="146">
        <f>ex!J56*(1-'EXPRESS 12'!$K$7)+ex!J56*(1-'EXPRESS 12'!$K$7)*$K$12</f>
        <v>4985</v>
      </c>
      <c r="H63" s="146">
        <f>ex!C56*(1-'EXPRESS 12'!$K$7)+ex!C56*(1-'EXPRESS 12'!$K$7)*$K$12</f>
        <v>4198.8999999999996</v>
      </c>
      <c r="I63" s="128"/>
      <c r="J63" s="146">
        <f>ex!D56*(1-'EXPRESS 12'!$K$10)+ex!D56*(1-'EXPRESS 12'!$K$10)*$M$12</f>
        <v>4198.8999999999996</v>
      </c>
      <c r="K63" s="146">
        <f>ex!K56*(1-'EXPRESS 12'!$K$10)+ex!K56*(1-'EXPRESS 12'!$K$10)*$M$12</f>
        <v>4621.7</v>
      </c>
      <c r="L63" s="146">
        <f>ex!L56*(1-'EXPRESS 12'!$K$10)+ex!L56*(1-'EXPRESS 12'!$K$10)*$M$12</f>
        <v>4811.1499999999996</v>
      </c>
      <c r="M63" s="146">
        <f>ex!M56*(1-'EXPRESS 12'!$K$10)+ex!M56*(1-'EXPRESS 12'!$K$10)*$M$12</f>
        <v>5043.45</v>
      </c>
      <c r="N63" s="146">
        <f>ex!N56*(1-'EXPRESS 12'!$K$10)+ex!N56*(1-'EXPRESS 12'!$K$10)*$M$12</f>
        <v>5770.5</v>
      </c>
      <c r="O63" s="146">
        <f>ex!O56*(1-'EXPRESS 12'!$K$10)+ex!O56*(1-'EXPRESS 12'!$K$10)*$M$12</f>
        <v>6309.8</v>
      </c>
      <c r="P63" s="146">
        <f>ex!P56*(1-'EXPRESS 12'!$K$10)+ex!P56*(1-'EXPRESS 12'!$K$10)*$M$12</f>
        <v>6911.85</v>
      </c>
      <c r="Q63" s="146">
        <f>ex!Q56*(1-'EXPRESS 12'!$K$10)+ex!Q56*(1-'EXPRESS 12'!$K$10)*$M$12</f>
        <v>7629.7</v>
      </c>
      <c r="R63" s="130"/>
      <c r="S63" s="130"/>
      <c r="T63" s="130"/>
      <c r="U63" s="130"/>
      <c r="V63" s="130"/>
      <c r="W63" s="130"/>
      <c r="X63" s="130"/>
      <c r="Y63" s="130"/>
      <c r="Z63" s="130"/>
      <c r="AA63" s="130"/>
      <c r="AB63" s="130"/>
      <c r="AC63" s="130"/>
      <c r="AD63" s="130"/>
      <c r="AE63" s="130"/>
      <c r="AF63" s="130"/>
      <c r="AP63" s="142"/>
    </row>
    <row r="64" spans="2:42" ht="13.35" customHeight="1" x14ac:dyDescent="0.2">
      <c r="B64" s="61"/>
      <c r="C64" s="59">
        <v>32</v>
      </c>
      <c r="D64" s="146">
        <f>ex!G57*(1-'EXPRESS 12'!$K$7)+ex!G57*(1-'EXPRESS 12'!$K$7)*$K$12</f>
        <v>3234.9</v>
      </c>
      <c r="E64" s="146">
        <f>ex!H57*(1-'EXPRESS 12'!$K$7)+ex!H57*(1-'EXPRESS 12'!$K$7)*$K$12</f>
        <v>4036</v>
      </c>
      <c r="F64" s="146">
        <f>ex!I57*(1-'EXPRESS 12'!$K$7)+ex!I57*(1-'EXPRESS 12'!$K$7)*$K$12</f>
        <v>4780.95</v>
      </c>
      <c r="G64" s="146">
        <f>ex!J57*(1-'EXPRESS 12'!$K$7)+ex!J57*(1-'EXPRESS 12'!$K$7)*$K$12</f>
        <v>5102.2</v>
      </c>
      <c r="H64" s="146">
        <f>ex!C57*(1-'EXPRESS 12'!$K$7)+ex!C57*(1-'EXPRESS 12'!$K$7)*$K$12</f>
        <v>4254.25</v>
      </c>
      <c r="I64" s="128"/>
      <c r="J64" s="146">
        <f>ex!D57*(1-'EXPRESS 12'!$K$10)+ex!D57*(1-'EXPRESS 12'!$K$10)*$M$12</f>
        <v>4254.25</v>
      </c>
      <c r="K64" s="146">
        <f>ex!K57*(1-'EXPRESS 12'!$K$10)+ex!K57*(1-'EXPRESS 12'!$K$10)*$M$12</f>
        <v>4737.8500000000004</v>
      </c>
      <c r="L64" s="146">
        <f>ex!L57*(1-'EXPRESS 12'!$K$10)+ex!L57*(1-'EXPRESS 12'!$K$10)*$M$12</f>
        <v>4925.1000000000004</v>
      </c>
      <c r="M64" s="146">
        <f>ex!M57*(1-'EXPRESS 12'!$K$10)+ex!M57*(1-'EXPRESS 12'!$K$10)*$M$12</f>
        <v>5160.95</v>
      </c>
      <c r="N64" s="146">
        <f>ex!N57*(1-'EXPRESS 12'!$K$10)+ex!N57*(1-'EXPRESS 12'!$K$10)*$M$12</f>
        <v>5889.45</v>
      </c>
      <c r="O64" s="146">
        <f>ex!O57*(1-'EXPRESS 12'!$K$10)+ex!O57*(1-'EXPRESS 12'!$K$10)*$M$12</f>
        <v>6439</v>
      </c>
      <c r="P64" s="146">
        <f>ex!P57*(1-'EXPRESS 12'!$K$10)+ex!P57*(1-'EXPRESS 12'!$K$10)*$M$12</f>
        <v>7064.45</v>
      </c>
      <c r="Q64" s="146">
        <f>ex!Q57*(1-'EXPRESS 12'!$K$10)+ex!Q57*(1-'EXPRESS 12'!$K$10)*$M$12</f>
        <v>7827.3</v>
      </c>
      <c r="R64" s="130"/>
      <c r="S64" s="130"/>
      <c r="T64" s="130"/>
      <c r="U64" s="130"/>
      <c r="V64" s="130"/>
      <c r="W64" s="130"/>
      <c r="X64" s="130"/>
      <c r="Y64" s="130"/>
      <c r="Z64" s="130"/>
      <c r="AA64" s="130"/>
      <c r="AB64" s="130"/>
      <c r="AC64" s="130"/>
      <c r="AD64" s="130"/>
      <c r="AE64" s="130"/>
      <c r="AF64" s="130"/>
      <c r="AP64" s="142"/>
    </row>
    <row r="65" spans="2:42" ht="13.35" customHeight="1" x14ac:dyDescent="0.2">
      <c r="B65" s="61"/>
      <c r="C65" s="59">
        <v>33</v>
      </c>
      <c r="D65" s="146">
        <f>ex!G58*(1-'EXPRESS 12'!$K$7)+ex!G58*(1-'EXPRESS 12'!$K$7)*$K$12</f>
        <v>3267.05</v>
      </c>
      <c r="E65" s="146">
        <f>ex!H58*(1-'EXPRESS 12'!$K$7)+ex!H58*(1-'EXPRESS 12'!$K$7)*$K$12</f>
        <v>4090.65</v>
      </c>
      <c r="F65" s="146">
        <f>ex!I58*(1-'EXPRESS 12'!$K$7)+ex!I58*(1-'EXPRESS 12'!$K$7)*$K$12</f>
        <v>4865.95</v>
      </c>
      <c r="G65" s="146">
        <f>ex!J58*(1-'EXPRESS 12'!$K$7)+ex!J58*(1-'EXPRESS 12'!$K$7)*$K$12</f>
        <v>5196.8999999999996</v>
      </c>
      <c r="H65" s="146">
        <f>ex!C58*(1-'EXPRESS 12'!$K$7)+ex!C58*(1-'EXPRESS 12'!$K$7)*$K$12</f>
        <v>4308.7</v>
      </c>
      <c r="I65" s="128"/>
      <c r="J65" s="146">
        <f>ex!D58*(1-'EXPRESS 12'!$K$10)+ex!D58*(1-'EXPRESS 12'!$K$10)*$M$12</f>
        <v>4308.7</v>
      </c>
      <c r="K65" s="146">
        <f>ex!K58*(1-'EXPRESS 12'!$K$10)+ex!K58*(1-'EXPRESS 12'!$K$10)*$M$12</f>
        <v>4822.1499999999996</v>
      </c>
      <c r="L65" s="146">
        <f>ex!L58*(1-'EXPRESS 12'!$K$10)+ex!L58*(1-'EXPRESS 12'!$K$10)*$M$12</f>
        <v>5016.45</v>
      </c>
      <c r="M65" s="146">
        <f>ex!M58*(1-'EXPRESS 12'!$K$10)+ex!M58*(1-'EXPRESS 12'!$K$10)*$M$12</f>
        <v>5253.4</v>
      </c>
      <c r="N65" s="146">
        <f>ex!N58*(1-'EXPRESS 12'!$K$10)+ex!N58*(1-'EXPRESS 12'!$K$10)*$M$12</f>
        <v>5981.75</v>
      </c>
      <c r="O65" s="146">
        <f>ex!O58*(1-'EXPRESS 12'!$K$10)+ex!O58*(1-'EXPRESS 12'!$K$10)*$M$12</f>
        <v>6548.5</v>
      </c>
      <c r="P65" s="146">
        <f>ex!P58*(1-'EXPRESS 12'!$K$10)+ex!P58*(1-'EXPRESS 12'!$K$10)*$M$12</f>
        <v>7191.35</v>
      </c>
      <c r="Q65" s="146">
        <f>ex!Q58*(1-'EXPRESS 12'!$K$10)+ex!Q58*(1-'EXPRESS 12'!$K$10)*$M$12</f>
        <v>7981.8</v>
      </c>
      <c r="R65" s="130"/>
      <c r="S65" s="130"/>
      <c r="T65" s="130"/>
      <c r="U65" s="130"/>
      <c r="V65" s="130"/>
      <c r="W65" s="130"/>
      <c r="X65" s="130"/>
      <c r="Y65" s="130"/>
      <c r="Z65" s="130"/>
      <c r="AA65" s="130"/>
      <c r="AB65" s="130"/>
      <c r="AC65" s="130"/>
      <c r="AD65" s="130"/>
      <c r="AE65" s="130"/>
      <c r="AF65" s="130"/>
      <c r="AP65" s="142"/>
    </row>
    <row r="66" spans="2:42" ht="13.35" customHeight="1" x14ac:dyDescent="0.2">
      <c r="B66" s="61"/>
      <c r="C66" s="59">
        <v>34</v>
      </c>
      <c r="D66" s="146">
        <f>ex!G59*(1-'EXPRESS 12'!$K$7)+ex!G59*(1-'EXPRESS 12'!$K$7)*$K$12</f>
        <v>3299.25</v>
      </c>
      <c r="E66" s="146">
        <f>ex!H59*(1-'EXPRESS 12'!$K$7)+ex!H59*(1-'EXPRESS 12'!$K$7)*$K$12</f>
        <v>4143.25</v>
      </c>
      <c r="F66" s="146">
        <f>ex!I59*(1-'EXPRESS 12'!$K$7)+ex!I59*(1-'EXPRESS 12'!$K$7)*$K$12</f>
        <v>4953.05</v>
      </c>
      <c r="G66" s="146">
        <f>ex!J59*(1-'EXPRESS 12'!$K$7)+ex!J59*(1-'EXPRESS 12'!$K$7)*$K$12</f>
        <v>5291.4</v>
      </c>
      <c r="H66" s="146">
        <f>ex!C59*(1-'EXPRESS 12'!$K$7)+ex!C59*(1-'EXPRESS 12'!$K$7)*$K$12</f>
        <v>4361.2</v>
      </c>
      <c r="I66" s="128"/>
      <c r="J66" s="146">
        <f>ex!D59*(1-'EXPRESS 12'!$K$10)+ex!D59*(1-'EXPRESS 12'!$K$10)*$M$12</f>
        <v>4361.2</v>
      </c>
      <c r="K66" s="146">
        <f>ex!K59*(1-'EXPRESS 12'!$K$10)+ex!K59*(1-'EXPRESS 12'!$K$10)*$M$12</f>
        <v>4889.3999999999996</v>
      </c>
      <c r="L66" s="146">
        <f>ex!L59*(1-'EXPRESS 12'!$K$10)+ex!L59*(1-'EXPRESS 12'!$K$10)*$M$12</f>
        <v>5105.6000000000004</v>
      </c>
      <c r="M66" s="146">
        <f>ex!M59*(1-'EXPRESS 12'!$K$10)+ex!M59*(1-'EXPRESS 12'!$K$10)*$M$12</f>
        <v>5343.8</v>
      </c>
      <c r="N66" s="146">
        <f>ex!N59*(1-'EXPRESS 12'!$K$10)+ex!N59*(1-'EXPRESS 12'!$K$10)*$M$12</f>
        <v>6076.15</v>
      </c>
      <c r="O66" s="146">
        <f>ex!O59*(1-'EXPRESS 12'!$K$10)+ex!O59*(1-'EXPRESS 12'!$K$10)*$M$12</f>
        <v>6658.2</v>
      </c>
      <c r="P66" s="146">
        <f>ex!P59*(1-'EXPRESS 12'!$K$10)+ex!P59*(1-'EXPRESS 12'!$K$10)*$M$12</f>
        <v>7318.1</v>
      </c>
      <c r="Q66" s="146">
        <f>ex!Q59*(1-'EXPRESS 12'!$K$10)+ex!Q59*(1-'EXPRESS 12'!$K$10)*$M$12</f>
        <v>8136.7</v>
      </c>
      <c r="R66" s="130"/>
      <c r="S66" s="130"/>
      <c r="T66" s="130"/>
      <c r="U66" s="130"/>
      <c r="V66" s="130"/>
      <c r="W66" s="130"/>
      <c r="X66" s="130"/>
      <c r="Y66" s="130"/>
      <c r="Z66" s="130"/>
      <c r="AA66" s="130"/>
      <c r="AB66" s="130"/>
      <c r="AC66" s="130"/>
      <c r="AD66" s="130"/>
      <c r="AE66" s="130"/>
      <c r="AF66" s="130"/>
      <c r="AP66" s="142"/>
    </row>
    <row r="67" spans="2:42" ht="13.35" customHeight="1" x14ac:dyDescent="0.2">
      <c r="B67" s="61"/>
      <c r="C67" s="59">
        <v>35</v>
      </c>
      <c r="D67" s="146">
        <f>ex!G60*(1-'EXPRESS 12'!$K$7)+ex!G60*(1-'EXPRESS 12'!$K$7)*$K$12</f>
        <v>3333.65</v>
      </c>
      <c r="E67" s="146">
        <f>ex!H60*(1-'EXPRESS 12'!$K$7)+ex!H60*(1-'EXPRESS 12'!$K$7)*$K$12</f>
        <v>4196.1000000000004</v>
      </c>
      <c r="F67" s="146">
        <f>ex!I60*(1-'EXPRESS 12'!$K$7)+ex!I60*(1-'EXPRESS 12'!$K$7)*$K$12</f>
        <v>5037.8</v>
      </c>
      <c r="G67" s="146">
        <f>ex!J60*(1-'EXPRESS 12'!$K$7)+ex!J60*(1-'EXPRESS 12'!$K$7)*$K$12</f>
        <v>5386</v>
      </c>
      <c r="H67" s="146">
        <f>ex!C60*(1-'EXPRESS 12'!$K$7)+ex!C60*(1-'EXPRESS 12'!$K$7)*$K$12</f>
        <v>4413.95</v>
      </c>
      <c r="I67" s="128"/>
      <c r="J67" s="146">
        <f>ex!D60*(1-'EXPRESS 12'!$K$10)+ex!D60*(1-'EXPRESS 12'!$K$10)*$M$12</f>
        <v>4413.95</v>
      </c>
      <c r="K67" s="146">
        <f>ex!K60*(1-'EXPRESS 12'!$K$10)+ex!K60*(1-'EXPRESS 12'!$K$10)*$M$12</f>
        <v>4956.6499999999996</v>
      </c>
      <c r="L67" s="146">
        <f>ex!L60*(1-'EXPRESS 12'!$K$10)+ex!L60*(1-'EXPRESS 12'!$K$10)*$M$12</f>
        <v>5195.1499999999996</v>
      </c>
      <c r="M67" s="146">
        <f>ex!M60*(1-'EXPRESS 12'!$K$10)+ex!M60*(1-'EXPRESS 12'!$K$10)*$M$12</f>
        <v>5431.6</v>
      </c>
      <c r="N67" s="146">
        <f>ex!N60*(1-'EXPRESS 12'!$K$10)+ex!N60*(1-'EXPRESS 12'!$K$10)*$M$12</f>
        <v>6168.55</v>
      </c>
      <c r="O67" s="146">
        <f>ex!O60*(1-'EXPRESS 12'!$K$10)+ex!O60*(1-'EXPRESS 12'!$K$10)*$M$12</f>
        <v>6768.45</v>
      </c>
      <c r="P67" s="146">
        <f>ex!P60*(1-'EXPRESS 12'!$K$10)+ex!P60*(1-'EXPRESS 12'!$K$10)*$M$12</f>
        <v>7444.65</v>
      </c>
      <c r="Q67" s="146">
        <f>ex!Q60*(1-'EXPRESS 12'!$K$10)+ex!Q60*(1-'EXPRESS 12'!$K$10)*$M$12</f>
        <v>8291.25</v>
      </c>
      <c r="R67" s="130"/>
      <c r="S67" s="130"/>
      <c r="T67" s="130"/>
      <c r="U67" s="130"/>
      <c r="V67" s="130"/>
      <c r="W67" s="130"/>
      <c r="X67" s="130"/>
      <c r="Y67" s="130"/>
      <c r="Z67" s="130"/>
      <c r="AA67" s="130"/>
      <c r="AB67" s="130"/>
      <c r="AC67" s="130"/>
      <c r="AD67" s="130"/>
      <c r="AE67" s="130"/>
      <c r="AF67" s="130"/>
      <c r="AP67" s="142"/>
    </row>
    <row r="68" spans="2:42" ht="13.35" customHeight="1" x14ac:dyDescent="0.2">
      <c r="B68" s="61"/>
      <c r="C68" s="59">
        <v>40</v>
      </c>
      <c r="D68" s="146">
        <f>ex!G61*(1-'EXPRESS 12'!$K$7)+ex!G61*(1-'EXPRESS 12'!$K$7)*$K$12</f>
        <v>3491.65</v>
      </c>
      <c r="E68" s="146">
        <f>ex!H61*(1-'EXPRESS 12'!$K$7)+ex!H61*(1-'EXPRESS 12'!$K$7)*$K$12</f>
        <v>4453.1000000000004</v>
      </c>
      <c r="F68" s="146">
        <f>ex!I61*(1-'EXPRESS 12'!$K$7)+ex!I61*(1-'EXPRESS 12'!$K$7)*$K$12</f>
        <v>5361.15</v>
      </c>
      <c r="G68" s="146">
        <f>ex!J61*(1-'EXPRESS 12'!$K$7)+ex!J61*(1-'EXPRESS 12'!$K$7)*$K$12</f>
        <v>5757.4</v>
      </c>
      <c r="H68" s="146">
        <f>ex!C61*(1-'EXPRESS 12'!$K$7)+ex!C61*(1-'EXPRESS 12'!$K$7)*$K$12</f>
        <v>4670.6000000000004</v>
      </c>
      <c r="I68" s="128"/>
      <c r="J68" s="146">
        <f>ex!D61*(1-'EXPRESS 12'!$K$10)+ex!D61*(1-'EXPRESS 12'!$K$10)*$M$12</f>
        <v>4670.6000000000004</v>
      </c>
      <c r="K68" s="146">
        <f>ex!K61*(1-'EXPRESS 12'!$K$10)+ex!K61*(1-'EXPRESS 12'!$K$10)*$M$12</f>
        <v>5304.4</v>
      </c>
      <c r="L68" s="146">
        <f>ex!L61*(1-'EXPRESS 12'!$K$10)+ex!L61*(1-'EXPRESS 12'!$K$10)*$M$12</f>
        <v>5580.25</v>
      </c>
      <c r="M68" s="146">
        <f>ex!M61*(1-'EXPRESS 12'!$K$10)+ex!M61*(1-'EXPRESS 12'!$K$10)*$M$12</f>
        <v>5844.05</v>
      </c>
      <c r="N68" s="146">
        <f>ex!N61*(1-'EXPRESS 12'!$K$10)+ex!N61*(1-'EXPRESS 12'!$K$10)*$M$12</f>
        <v>6636.95</v>
      </c>
      <c r="O68" s="146">
        <f>ex!O61*(1-'EXPRESS 12'!$K$10)+ex!O61*(1-'EXPRESS 12'!$K$10)*$M$12</f>
        <v>7336.35</v>
      </c>
      <c r="P68" s="146">
        <f>ex!P61*(1-'EXPRESS 12'!$K$10)+ex!P61*(1-'EXPRESS 12'!$K$10)*$M$12</f>
        <v>8061.3</v>
      </c>
      <c r="Q68" s="146">
        <f>ex!Q61*(1-'EXPRESS 12'!$K$10)+ex!Q61*(1-'EXPRESS 12'!$K$10)*$M$12</f>
        <v>9064.6</v>
      </c>
      <c r="R68" s="130"/>
      <c r="S68" s="130"/>
      <c r="T68" s="130"/>
      <c r="U68" s="130"/>
      <c r="V68" s="130"/>
      <c r="W68" s="130"/>
      <c r="X68" s="130"/>
      <c r="Y68" s="130"/>
      <c r="Z68" s="130"/>
      <c r="AA68" s="130"/>
      <c r="AB68" s="130"/>
      <c r="AC68" s="130"/>
      <c r="AD68" s="130"/>
      <c r="AE68" s="130"/>
      <c r="AF68" s="130"/>
      <c r="AP68" s="142"/>
    </row>
    <row r="69" spans="2:42" ht="13.35" customHeight="1" x14ac:dyDescent="0.2">
      <c r="B69" s="61"/>
      <c r="C69" s="59">
        <v>45</v>
      </c>
      <c r="D69" s="146">
        <f>ex!G62*(1-'EXPRESS 12'!$K$7)+ex!G62*(1-'EXPRESS 12'!$K$7)*$K$12</f>
        <v>3650.1</v>
      </c>
      <c r="E69" s="146">
        <f>ex!H62*(1-'EXPRESS 12'!$K$7)+ex!H62*(1-'EXPRESS 12'!$K$7)*$K$12</f>
        <v>4707.75</v>
      </c>
      <c r="F69" s="146">
        <f>ex!I62*(1-'EXPRESS 12'!$K$7)+ex!I62*(1-'EXPRESS 12'!$K$7)*$K$12</f>
        <v>5687.3</v>
      </c>
      <c r="G69" s="146">
        <f>ex!J62*(1-'EXPRESS 12'!$K$7)+ex!J62*(1-'EXPRESS 12'!$K$7)*$K$12</f>
        <v>6128.85</v>
      </c>
      <c r="H69" s="146">
        <f>ex!C62*(1-'EXPRESS 12'!$K$7)+ex!C62*(1-'EXPRESS 12'!$K$7)*$K$12</f>
        <v>4924.75</v>
      </c>
      <c r="I69" s="128"/>
      <c r="J69" s="146">
        <f>ex!D62*(1-'EXPRESS 12'!$K$10)+ex!D62*(1-'EXPRESS 12'!$K$10)*$M$12</f>
        <v>4924.75</v>
      </c>
      <c r="K69" s="146">
        <f>ex!K62*(1-'EXPRESS 12'!$K$10)+ex!K62*(1-'EXPRESS 12'!$K$10)*$M$12</f>
        <v>5656.85</v>
      </c>
      <c r="L69" s="146">
        <f>ex!L62*(1-'EXPRESS 12'!$K$10)+ex!L62*(1-'EXPRESS 12'!$K$10)*$M$12</f>
        <v>5963.55</v>
      </c>
      <c r="M69" s="146">
        <f>ex!M62*(1-'EXPRESS 12'!$K$10)+ex!M62*(1-'EXPRESS 12'!$K$10)*$M$12</f>
        <v>6256.8</v>
      </c>
      <c r="N69" s="146">
        <f>ex!N62*(1-'EXPRESS 12'!$K$10)+ex!N62*(1-'EXPRESS 12'!$K$10)*$M$12</f>
        <v>7103.05</v>
      </c>
      <c r="O69" s="146">
        <f>ex!O62*(1-'EXPRESS 12'!$K$10)+ex!O62*(1-'EXPRESS 12'!$K$10)*$M$12</f>
        <v>7904.6</v>
      </c>
      <c r="P69" s="146">
        <f>ex!P62*(1-'EXPRESS 12'!$K$10)+ex!P62*(1-'EXPRESS 12'!$K$10)*$M$12</f>
        <v>8677.9</v>
      </c>
      <c r="Q69" s="146">
        <f>ex!Q62*(1-'EXPRESS 12'!$K$10)+ex!Q62*(1-'EXPRESS 12'!$K$10)*$M$12</f>
        <v>9835.9500000000007</v>
      </c>
      <c r="R69" s="130"/>
      <c r="S69" s="130"/>
      <c r="T69" s="130"/>
      <c r="U69" s="130"/>
      <c r="V69" s="130"/>
      <c r="W69" s="130"/>
      <c r="X69" s="130"/>
      <c r="Y69" s="130"/>
      <c r="Z69" s="130"/>
      <c r="AA69" s="130"/>
      <c r="AB69" s="130"/>
      <c r="AC69" s="130"/>
      <c r="AD69" s="130"/>
      <c r="AE69" s="130"/>
      <c r="AF69" s="130"/>
      <c r="AP69" s="142"/>
    </row>
    <row r="70" spans="2:42" ht="13.35" customHeight="1" x14ac:dyDescent="0.2">
      <c r="B70" s="61"/>
      <c r="C70" s="59">
        <v>50</v>
      </c>
      <c r="D70" s="146">
        <f>ex!G63*(1-'EXPRESS 12'!$K$7)+ex!G63*(1-'EXPRESS 12'!$K$7)*$K$12</f>
        <v>3808.3</v>
      </c>
      <c r="E70" s="146">
        <f>ex!H63*(1-'EXPRESS 12'!$K$7)+ex!H63*(1-'EXPRESS 12'!$K$7)*$K$12</f>
        <v>4962.25</v>
      </c>
      <c r="F70" s="146">
        <f>ex!I63*(1-'EXPRESS 12'!$K$7)+ex!I63*(1-'EXPRESS 12'!$K$7)*$K$12</f>
        <v>6015</v>
      </c>
      <c r="G70" s="146">
        <f>ex!J63*(1-'EXPRESS 12'!$K$7)+ex!J63*(1-'EXPRESS 12'!$K$7)*$K$12</f>
        <v>6500.25</v>
      </c>
      <c r="H70" s="146">
        <f>ex!C63*(1-'EXPRESS 12'!$K$7)+ex!C63*(1-'EXPRESS 12'!$K$7)*$K$12</f>
        <v>5178.75</v>
      </c>
      <c r="I70" s="128"/>
      <c r="J70" s="146">
        <f>ex!D63*(1-'EXPRESS 12'!$K$10)+ex!D63*(1-'EXPRESS 12'!$K$10)*$M$12</f>
        <v>5178.75</v>
      </c>
      <c r="K70" s="146">
        <f>ex!K63*(1-'EXPRESS 12'!$K$10)+ex!K63*(1-'EXPRESS 12'!$K$10)*$M$12</f>
        <v>5982.45</v>
      </c>
      <c r="L70" s="146">
        <f>ex!L63*(1-'EXPRESS 12'!$K$10)+ex!L63*(1-'EXPRESS 12'!$K$10)*$M$12</f>
        <v>6300.9</v>
      </c>
      <c r="M70" s="146">
        <f>ex!M63*(1-'EXPRESS 12'!$K$10)+ex!M63*(1-'EXPRESS 12'!$K$10)*$M$12</f>
        <v>6667.1</v>
      </c>
      <c r="N70" s="146">
        <f>ex!N63*(1-'EXPRESS 12'!$K$10)+ex!N63*(1-'EXPRESS 12'!$K$10)*$M$12</f>
        <v>7571.3</v>
      </c>
      <c r="O70" s="146">
        <f>ex!O63*(1-'EXPRESS 12'!$K$10)+ex!O63*(1-'EXPRESS 12'!$K$10)*$M$12</f>
        <v>8473</v>
      </c>
      <c r="P70" s="146">
        <f>ex!P63*(1-'EXPRESS 12'!$K$10)+ex!P63*(1-'EXPRESS 12'!$K$10)*$M$12</f>
        <v>9294.5499999999993</v>
      </c>
      <c r="Q70" s="146">
        <f>ex!Q63*(1-'EXPRESS 12'!$K$10)+ex!Q63*(1-'EXPRESS 12'!$K$10)*$M$12</f>
        <v>10605.1</v>
      </c>
      <c r="R70" s="130"/>
      <c r="S70" s="130"/>
      <c r="T70" s="130"/>
      <c r="U70" s="130"/>
      <c r="V70" s="130"/>
      <c r="W70" s="130"/>
      <c r="X70" s="130"/>
      <c r="Y70" s="130"/>
      <c r="Z70" s="130"/>
      <c r="AA70" s="130"/>
      <c r="AB70" s="130"/>
      <c r="AC70" s="130"/>
      <c r="AD70" s="130"/>
      <c r="AE70" s="130"/>
      <c r="AF70" s="130"/>
      <c r="AP70" s="142"/>
    </row>
    <row r="71" spans="2:42" ht="13.35" customHeight="1" x14ac:dyDescent="0.2">
      <c r="B71" s="61"/>
      <c r="C71" s="59">
        <v>55</v>
      </c>
      <c r="D71" s="146">
        <f>ex!G64*(1-'EXPRESS 12'!$K$7)+ex!G64*(1-'EXPRESS 12'!$K$7)*$K$12</f>
        <v>3968.75</v>
      </c>
      <c r="E71" s="146">
        <f>ex!H64*(1-'EXPRESS 12'!$K$7)+ex!H64*(1-'EXPRESS 12'!$K$7)*$K$12</f>
        <v>5214.6000000000004</v>
      </c>
      <c r="F71" s="146">
        <f>ex!I64*(1-'EXPRESS 12'!$K$7)+ex!I64*(1-'EXPRESS 12'!$K$7)*$K$12</f>
        <v>6340.95</v>
      </c>
      <c r="G71" s="146">
        <f>ex!J64*(1-'EXPRESS 12'!$K$7)+ex!J64*(1-'EXPRESS 12'!$K$7)*$K$12</f>
        <v>6871.6</v>
      </c>
      <c r="H71" s="146">
        <f>ex!C64*(1-'EXPRESS 12'!$K$7)+ex!C64*(1-'EXPRESS 12'!$K$7)*$K$12</f>
        <v>5430.5</v>
      </c>
      <c r="I71" s="128"/>
      <c r="J71" s="146">
        <f>ex!D64*(1-'EXPRESS 12'!$K$10)+ex!D64*(1-'EXPRESS 12'!$K$10)*$M$12</f>
        <v>5430.5</v>
      </c>
      <c r="K71" s="146">
        <f>ex!K64*(1-'EXPRESS 12'!$K$10)+ex!K64*(1-'EXPRESS 12'!$K$10)*$M$12</f>
        <v>6336</v>
      </c>
      <c r="L71" s="146">
        <f>ex!L64*(1-'EXPRESS 12'!$K$10)+ex!L64*(1-'EXPRESS 12'!$K$10)*$M$12</f>
        <v>6638.25</v>
      </c>
      <c r="M71" s="146">
        <f>ex!M64*(1-'EXPRESS 12'!$K$10)+ex!M64*(1-'EXPRESS 12'!$K$10)*$M$12</f>
        <v>7079.55</v>
      </c>
      <c r="N71" s="146">
        <f>ex!N64*(1-'EXPRESS 12'!$K$10)+ex!N64*(1-'EXPRESS 12'!$K$10)*$M$12</f>
        <v>8037.75</v>
      </c>
      <c r="O71" s="146">
        <f>ex!O64*(1-'EXPRESS 12'!$K$10)+ex!O64*(1-'EXPRESS 12'!$K$10)*$M$12</f>
        <v>9054.1</v>
      </c>
      <c r="P71" s="146">
        <f>ex!P64*(1-'EXPRESS 12'!$K$10)+ex!P64*(1-'EXPRESS 12'!$K$10)*$M$12</f>
        <v>9911.2000000000007</v>
      </c>
      <c r="Q71" s="146">
        <f>ex!Q64*(1-'EXPRESS 12'!$K$10)+ex!Q64*(1-'EXPRESS 12'!$K$10)*$M$12</f>
        <v>11378.5</v>
      </c>
      <c r="R71" s="130"/>
      <c r="S71" s="130"/>
      <c r="T71" s="130"/>
      <c r="U71" s="130"/>
      <c r="V71" s="130"/>
      <c r="W71" s="130"/>
      <c r="X71" s="130"/>
      <c r="Y71" s="130"/>
      <c r="Z71" s="130"/>
      <c r="AA71" s="130"/>
      <c r="AB71" s="130"/>
      <c r="AC71" s="130"/>
      <c r="AD71" s="130"/>
      <c r="AE71" s="130"/>
      <c r="AF71" s="130"/>
      <c r="AP71" s="142"/>
    </row>
    <row r="72" spans="2:42" ht="13.35" customHeight="1" x14ac:dyDescent="0.2">
      <c r="B72" s="61"/>
      <c r="C72" s="59">
        <v>60</v>
      </c>
      <c r="D72" s="146">
        <f>ex!G65*(1-'EXPRESS 12'!$K$7)+ex!G65*(1-'EXPRESS 12'!$K$7)*$K$12</f>
        <v>4127.25</v>
      </c>
      <c r="E72" s="146">
        <f>ex!H65*(1-'EXPRESS 12'!$K$7)+ex!H65*(1-'EXPRESS 12'!$K$7)*$K$12</f>
        <v>5471.35</v>
      </c>
      <c r="F72" s="146">
        <f>ex!I65*(1-'EXPRESS 12'!$K$7)+ex!I65*(1-'EXPRESS 12'!$K$7)*$K$12</f>
        <v>6664.25</v>
      </c>
      <c r="G72" s="146">
        <f>ex!J65*(1-'EXPRESS 12'!$K$7)+ex!J65*(1-'EXPRESS 12'!$K$7)*$K$12</f>
        <v>7243.35</v>
      </c>
      <c r="H72" s="146">
        <f>ex!C65*(1-'EXPRESS 12'!$K$7)+ex!C65*(1-'EXPRESS 12'!$K$7)*$K$12</f>
        <v>5686.85</v>
      </c>
      <c r="I72" s="128"/>
      <c r="J72" s="146">
        <f>ex!D65*(1-'EXPRESS 12'!$K$10)+ex!D65*(1-'EXPRESS 12'!$K$10)*$M$12</f>
        <v>5686.85</v>
      </c>
      <c r="K72" s="146">
        <f>ex!K65*(1-'EXPRESS 12'!$K$10)+ex!K65*(1-'EXPRESS 12'!$K$10)*$M$12</f>
        <v>6689.3</v>
      </c>
      <c r="L72" s="146">
        <f>ex!L65*(1-'EXPRESS 12'!$K$10)+ex!L65*(1-'EXPRESS 12'!$K$10)*$M$12</f>
        <v>6977.85</v>
      </c>
      <c r="M72" s="146">
        <f>ex!M65*(1-'EXPRESS 12'!$K$10)+ex!M65*(1-'EXPRESS 12'!$K$10)*$M$12</f>
        <v>7491.95</v>
      </c>
      <c r="N72" s="146">
        <f>ex!N65*(1-'EXPRESS 12'!$K$10)+ex!N65*(1-'EXPRESS 12'!$K$10)*$M$12</f>
        <v>8522.5499999999993</v>
      </c>
      <c r="O72" s="146">
        <f>ex!O65*(1-'EXPRESS 12'!$K$10)+ex!O65*(1-'EXPRESS 12'!$K$10)*$M$12</f>
        <v>9633.15</v>
      </c>
      <c r="P72" s="146">
        <f>ex!P65*(1-'EXPRESS 12'!$K$10)+ex!P65*(1-'EXPRESS 12'!$K$10)*$M$12</f>
        <v>10527.8</v>
      </c>
      <c r="Q72" s="146">
        <f>ex!Q65*(1-'EXPRESS 12'!$K$10)+ex!Q65*(1-'EXPRESS 12'!$K$10)*$M$12</f>
        <v>12149.7</v>
      </c>
      <c r="R72" s="130"/>
      <c r="S72" s="130"/>
      <c r="T72" s="130"/>
      <c r="U72" s="130"/>
      <c r="V72" s="130"/>
      <c r="W72" s="130"/>
      <c r="X72" s="130"/>
      <c r="Y72" s="130"/>
      <c r="Z72" s="130"/>
      <c r="AA72" s="130"/>
      <c r="AB72" s="130"/>
      <c r="AC72" s="130"/>
      <c r="AD72" s="130"/>
      <c r="AE72" s="130"/>
      <c r="AF72" s="130"/>
      <c r="AP72" s="142"/>
    </row>
    <row r="73" spans="2:42" ht="13.35" customHeight="1" x14ac:dyDescent="0.2">
      <c r="B73" s="61"/>
      <c r="C73" s="59">
        <v>65</v>
      </c>
      <c r="D73" s="146">
        <f>ex!G66*(1-'EXPRESS 12'!$K$7)+ex!G66*(1-'EXPRESS 12'!$K$7)*$K$12</f>
        <v>4285.3</v>
      </c>
      <c r="E73" s="146">
        <f>ex!H66*(1-'EXPRESS 12'!$K$7)+ex!H66*(1-'EXPRESS 12'!$K$7)*$K$12</f>
        <v>5726.15</v>
      </c>
      <c r="F73" s="146">
        <f>ex!I66*(1-'EXPRESS 12'!$K$7)+ex!I66*(1-'EXPRESS 12'!$K$7)*$K$12</f>
        <v>6990.05</v>
      </c>
      <c r="G73" s="146">
        <f>ex!J66*(1-'EXPRESS 12'!$K$7)+ex!J66*(1-'EXPRESS 12'!$K$7)*$K$12</f>
        <v>7617</v>
      </c>
      <c r="H73" s="146">
        <f>ex!C66*(1-'EXPRESS 12'!$K$7)+ex!C66*(1-'EXPRESS 12'!$K$7)*$K$12</f>
        <v>5941.2</v>
      </c>
      <c r="I73" s="128"/>
      <c r="J73" s="146">
        <f>ex!D66*(1-'EXPRESS 12'!$K$10)+ex!D66*(1-'EXPRESS 12'!$K$10)*$M$12</f>
        <v>5941.2</v>
      </c>
      <c r="K73" s="146">
        <f>ex!K66*(1-'EXPRESS 12'!$K$10)+ex!K66*(1-'EXPRESS 12'!$K$10)*$M$12</f>
        <v>7042.75</v>
      </c>
      <c r="L73" s="146">
        <f>ex!L66*(1-'EXPRESS 12'!$K$10)+ex!L66*(1-'EXPRESS 12'!$K$10)*$M$12</f>
        <v>7315.35</v>
      </c>
      <c r="M73" s="146">
        <f>ex!M66*(1-'EXPRESS 12'!$K$10)+ex!M66*(1-'EXPRESS 12'!$K$10)*$M$12</f>
        <v>7902.4</v>
      </c>
      <c r="N73" s="146">
        <f>ex!N66*(1-'EXPRESS 12'!$K$10)+ex!N66*(1-'EXPRESS 12'!$K$10)*$M$12</f>
        <v>8990.9</v>
      </c>
      <c r="O73" s="146">
        <f>ex!O66*(1-'EXPRESS 12'!$K$10)+ex!O66*(1-'EXPRESS 12'!$K$10)*$M$12</f>
        <v>10212.4</v>
      </c>
      <c r="P73" s="146">
        <f>ex!P66*(1-'EXPRESS 12'!$K$10)+ex!P66*(1-'EXPRESS 12'!$K$10)*$M$12</f>
        <v>11144.15</v>
      </c>
      <c r="Q73" s="146">
        <f>ex!Q66*(1-'EXPRESS 12'!$K$10)+ex!Q66*(1-'EXPRESS 12'!$K$10)*$M$12</f>
        <v>12920.9</v>
      </c>
      <c r="R73" s="130"/>
      <c r="S73" s="130"/>
      <c r="T73" s="130"/>
      <c r="U73" s="130"/>
      <c r="V73" s="130"/>
      <c r="W73" s="130"/>
      <c r="X73" s="130"/>
      <c r="Y73" s="130"/>
      <c r="Z73" s="130"/>
      <c r="AA73" s="130"/>
      <c r="AB73" s="130"/>
      <c r="AC73" s="130"/>
      <c r="AD73" s="130"/>
      <c r="AE73" s="130"/>
      <c r="AF73" s="130"/>
      <c r="AP73" s="142"/>
    </row>
    <row r="74" spans="2:42" ht="13.35" customHeight="1" x14ac:dyDescent="0.2">
      <c r="B74" s="61"/>
      <c r="C74" s="59">
        <v>70</v>
      </c>
      <c r="D74" s="146">
        <f>ex!G67*(1-'EXPRESS 12'!$K$7)+ex!G67*(1-'EXPRESS 12'!$K$7)*$K$12</f>
        <v>4446.1499999999996</v>
      </c>
      <c r="E74" s="146">
        <f>ex!H67*(1-'EXPRESS 12'!$K$7)+ex!H67*(1-'EXPRESS 12'!$K$7)*$K$12</f>
        <v>5980.6</v>
      </c>
      <c r="F74" s="146">
        <f>ex!I67*(1-'EXPRESS 12'!$K$7)+ex!I67*(1-'EXPRESS 12'!$K$7)*$K$12</f>
        <v>7315.75</v>
      </c>
      <c r="G74" s="146">
        <f>ex!J67*(1-'EXPRESS 12'!$K$7)+ex!J67*(1-'EXPRESS 12'!$K$7)*$K$12</f>
        <v>7988.5</v>
      </c>
      <c r="H74" s="146">
        <f>ex!C67*(1-'EXPRESS 12'!$K$7)+ex!C67*(1-'EXPRESS 12'!$K$7)*$K$12</f>
        <v>6195.2</v>
      </c>
      <c r="I74" s="128"/>
      <c r="J74" s="146">
        <f>ex!D67*(1-'EXPRESS 12'!$K$10)+ex!D67*(1-'EXPRESS 12'!$K$10)*$M$12</f>
        <v>6195.2</v>
      </c>
      <c r="K74" s="146">
        <f>ex!K67*(1-'EXPRESS 12'!$K$10)+ex!K67*(1-'EXPRESS 12'!$K$10)*$M$12</f>
        <v>7395.95</v>
      </c>
      <c r="L74" s="146">
        <f>ex!L67*(1-'EXPRESS 12'!$K$10)+ex!L67*(1-'EXPRESS 12'!$K$10)*$M$12</f>
        <v>7655</v>
      </c>
      <c r="M74" s="146">
        <f>ex!M67*(1-'EXPRESS 12'!$K$10)+ex!M67*(1-'EXPRESS 12'!$K$10)*$M$12</f>
        <v>8314.7999999999993</v>
      </c>
      <c r="N74" s="146">
        <f>ex!N67*(1-'EXPRESS 12'!$K$10)+ex!N67*(1-'EXPRESS 12'!$K$10)*$M$12</f>
        <v>9464.2999999999993</v>
      </c>
      <c r="O74" s="146">
        <f>ex!O67*(1-'EXPRESS 12'!$K$10)+ex!O67*(1-'EXPRESS 12'!$K$10)*$M$12</f>
        <v>10793.25</v>
      </c>
      <c r="P74" s="146">
        <f>ex!P67*(1-'EXPRESS 12'!$K$10)+ex!P67*(1-'EXPRESS 12'!$K$10)*$M$12</f>
        <v>11760.65</v>
      </c>
      <c r="Q74" s="146">
        <f>ex!Q67*(1-'EXPRESS 12'!$K$10)+ex!Q67*(1-'EXPRESS 12'!$K$10)*$M$12</f>
        <v>13690</v>
      </c>
      <c r="R74" s="130"/>
      <c r="S74" s="130"/>
      <c r="T74" s="130"/>
      <c r="U74" s="130"/>
      <c r="V74" s="130"/>
      <c r="W74" s="130"/>
      <c r="X74" s="130"/>
      <c r="Y74" s="130"/>
      <c r="Z74" s="130"/>
      <c r="AA74" s="130"/>
      <c r="AB74" s="130"/>
      <c r="AC74" s="130"/>
      <c r="AD74" s="130"/>
      <c r="AE74" s="130"/>
      <c r="AF74" s="130"/>
      <c r="AP74" s="142"/>
    </row>
    <row r="75" spans="2:42" x14ac:dyDescent="0.2">
      <c r="B75" s="61"/>
      <c r="C75" s="59"/>
      <c r="D75" s="253"/>
      <c r="E75" s="253"/>
      <c r="F75" s="253"/>
      <c r="G75" s="253"/>
      <c r="H75" s="253"/>
      <c r="I75" s="128"/>
      <c r="J75" s="253"/>
      <c r="K75" s="253"/>
      <c r="L75" s="253"/>
      <c r="M75" s="253"/>
      <c r="N75" s="253"/>
      <c r="O75" s="253"/>
      <c r="P75" s="253"/>
      <c r="Q75" s="253"/>
      <c r="R75" s="130"/>
      <c r="S75" s="130"/>
      <c r="T75" s="130"/>
      <c r="U75" s="130"/>
      <c r="V75" s="130"/>
      <c r="W75" s="130"/>
      <c r="X75" s="130"/>
      <c r="Y75" s="130"/>
      <c r="Z75" s="130"/>
      <c r="AA75" s="130"/>
      <c r="AB75" s="130"/>
      <c r="AC75" s="130"/>
      <c r="AD75" s="130"/>
      <c r="AE75" s="130"/>
      <c r="AF75" s="130"/>
      <c r="AP75" s="142"/>
    </row>
    <row r="76" spans="2:42" x14ac:dyDescent="0.2">
      <c r="B76" s="61"/>
      <c r="C76" s="59" t="s">
        <v>60</v>
      </c>
      <c r="D76" s="146">
        <f>ex!G68*(1-'EXPRESS 12'!$K$7)+ex!G68*(1-'EXPRESS 12'!$K$7)*$K$12</f>
        <v>63.51</v>
      </c>
      <c r="E76" s="146">
        <f>ex!H68*(1-'EXPRESS 12'!$K$7)+ex!H68*(1-'EXPRESS 12'!$K$7)*$K$12</f>
        <v>85.43</v>
      </c>
      <c r="F76" s="146">
        <f>ex!I68*(1-'EXPRESS 12'!$K$7)+ex!I68*(1-'EXPRESS 12'!$K$7)*$K$12</f>
        <v>104.51</v>
      </c>
      <c r="G76" s="146">
        <f>ex!J68*(1-'EXPRESS 12'!$K$7)+ex!J68*(1-'EXPRESS 12'!$K$7)*$K$12</f>
        <v>114.12</v>
      </c>
      <c r="H76" s="146">
        <f>ex!C68*(1-'EXPRESS 12'!$K$7)+ex!C68*(1-'EXPRESS 12'!$K$7)*$K$12</f>
        <v>88.5</v>
      </c>
      <c r="I76" s="128"/>
      <c r="J76" s="146">
        <f>ex!D68*(1-'EXPRESS 12'!$K$10)+ex!D68*(1-'EXPRESS 12'!$K$10)*$M$12</f>
        <v>88.5</v>
      </c>
      <c r="K76" s="146">
        <f>ex!K68*(1-'EXPRESS 12'!$K$10)+ex!K68*(1-'EXPRESS 12'!$K$10)*$M$12</f>
        <v>105.65</v>
      </c>
      <c r="L76" s="146">
        <f>ex!L68*(1-'EXPRESS 12'!$K$10)+ex!L68*(1-'EXPRESS 12'!$K$10)*$M$12</f>
        <v>109.35</v>
      </c>
      <c r="M76" s="146">
        <f>ex!M68*(1-'EXPRESS 12'!$K$10)+ex!M68*(1-'EXPRESS 12'!$K$10)*$M$12</f>
        <v>118.78</v>
      </c>
      <c r="N76" s="146">
        <f>ex!N68*(1-'EXPRESS 12'!$K$10)+ex!N68*(1-'EXPRESS 12'!$K$10)*$M$12</f>
        <v>135.19999999999999</v>
      </c>
      <c r="O76" s="146">
        <f>ex!O68*(1-'EXPRESS 12'!$K$10)+ex!O68*(1-'EXPRESS 12'!$K$10)*$M$12</f>
        <v>154.18</v>
      </c>
      <c r="P76" s="146">
        <f>ex!P68*(1-'EXPRESS 12'!$K$10)+ex!P68*(1-'EXPRESS 12'!$K$10)*$M$12</f>
        <v>168</v>
      </c>
      <c r="Q76" s="146">
        <f>ex!Q68*(1-'EXPRESS 12'!$K$10)+ex!Q68*(1-'EXPRESS 12'!$K$10)*$M$12</f>
        <v>195.57</v>
      </c>
      <c r="R76" s="130"/>
      <c r="S76" s="130"/>
      <c r="T76" s="130"/>
      <c r="U76" s="130"/>
      <c r="V76" s="130"/>
      <c r="W76" s="130"/>
      <c r="X76" s="130"/>
      <c r="Y76" s="130"/>
      <c r="Z76" s="130"/>
      <c r="AA76" s="130"/>
      <c r="AB76" s="130"/>
      <c r="AC76" s="130"/>
      <c r="AD76" s="130"/>
      <c r="AE76" s="130"/>
      <c r="AF76" s="130"/>
      <c r="AP76" s="142"/>
    </row>
    <row r="77" spans="2:42" x14ac:dyDescent="0.2">
      <c r="B77" s="61"/>
      <c r="C77" s="59" t="s">
        <v>61</v>
      </c>
      <c r="D77" s="146">
        <f>ex!G69*(1-'EXPRESS 12'!$K$7)+ex!G69*(1-'EXPRESS 12'!$K$7)*$K$12</f>
        <v>4446.1499999999996</v>
      </c>
      <c r="E77" s="146">
        <f>ex!H69*(1-'EXPRESS 12'!$K$7)+ex!H69*(1-'EXPRESS 12'!$K$7)*$K$12</f>
        <v>5980.6</v>
      </c>
      <c r="F77" s="146">
        <f>ex!I69*(1-'EXPRESS 12'!$K$7)+ex!I69*(1-'EXPRESS 12'!$K$7)*$K$12</f>
        <v>7315.75</v>
      </c>
      <c r="G77" s="146">
        <f>ex!J69*(1-'EXPRESS 12'!$K$7)+ex!J69*(1-'EXPRESS 12'!$K$7)*$K$12</f>
        <v>7988.5</v>
      </c>
      <c r="H77" s="146">
        <f>ex!C69*(1-'EXPRESS 12'!$K$7)+ex!C69*(1-'EXPRESS 12'!$K$7)*$K$12</f>
        <v>6195.2</v>
      </c>
      <c r="I77" s="128"/>
      <c r="J77" s="146">
        <f>ex!D69*(1-'EXPRESS 12'!$K$10)+ex!D69*(1-'EXPRESS 12'!$K$10)*$M$12</f>
        <v>6195.2</v>
      </c>
      <c r="K77" s="146">
        <f>ex!K69*(1-'EXPRESS 12'!$K$10)+ex!K69*(1-'EXPRESS 12'!$K$10)*$M$12</f>
        <v>7395.95</v>
      </c>
      <c r="L77" s="146">
        <f>ex!L69*(1-'EXPRESS 12'!$K$10)+ex!L69*(1-'EXPRESS 12'!$K$10)*$M$12</f>
        <v>7655</v>
      </c>
      <c r="M77" s="146">
        <f>ex!M69*(1-'EXPRESS 12'!$K$10)+ex!M69*(1-'EXPRESS 12'!$K$10)*$M$12</f>
        <v>8314.7999999999993</v>
      </c>
      <c r="N77" s="146">
        <f>ex!N69*(1-'EXPRESS 12'!$K$10)+ex!N69*(1-'EXPRESS 12'!$K$10)*$M$12</f>
        <v>9464.2999999999993</v>
      </c>
      <c r="O77" s="146">
        <f>ex!O69*(1-'EXPRESS 12'!$K$10)+ex!O69*(1-'EXPRESS 12'!$K$10)*$M$12</f>
        <v>10793.25</v>
      </c>
      <c r="P77" s="146">
        <f>ex!P69*(1-'EXPRESS 12'!$K$10)+ex!P69*(1-'EXPRESS 12'!$K$10)*$M$12</f>
        <v>11760.65</v>
      </c>
      <c r="Q77" s="146">
        <f>ex!Q69*(1-'EXPRESS 12'!$K$10)+ex!Q69*(1-'EXPRESS 12'!$K$10)*$M$12</f>
        <v>13690</v>
      </c>
      <c r="R77" s="130"/>
      <c r="S77" s="130"/>
      <c r="T77" s="130"/>
      <c r="U77" s="130"/>
      <c r="V77" s="130"/>
      <c r="W77" s="130"/>
      <c r="X77" s="130"/>
      <c r="Y77" s="130"/>
      <c r="Z77" s="130"/>
      <c r="AA77" s="130"/>
      <c r="AB77" s="130"/>
      <c r="AC77" s="130"/>
      <c r="AD77" s="130"/>
      <c r="AE77" s="130"/>
      <c r="AF77" s="130"/>
      <c r="AP77" s="142"/>
    </row>
    <row r="78" spans="2:42" x14ac:dyDescent="0.2">
      <c r="B78" s="130"/>
      <c r="C78" s="130"/>
      <c r="D78" s="130"/>
      <c r="E78" s="130"/>
      <c r="F78" s="130"/>
      <c r="G78" s="167"/>
      <c r="H78" s="167"/>
      <c r="I78" s="130"/>
      <c r="J78" s="130"/>
      <c r="K78" s="130"/>
      <c r="L78" s="130"/>
      <c r="M78" s="130"/>
      <c r="N78" s="130"/>
      <c r="O78" s="130"/>
      <c r="P78" s="130"/>
      <c r="Q78" s="130"/>
      <c r="R78" s="130"/>
      <c r="S78" s="130"/>
      <c r="T78" s="130"/>
      <c r="U78" s="130"/>
      <c r="V78" s="130"/>
      <c r="W78" s="130"/>
      <c r="X78" s="130"/>
      <c r="Y78" s="130"/>
      <c r="Z78" s="130"/>
      <c r="AA78" s="130"/>
      <c r="AB78" s="130"/>
      <c r="AC78" s="130"/>
      <c r="AD78" s="130"/>
      <c r="AE78" s="130"/>
      <c r="AF78" s="130"/>
      <c r="AP78" s="130"/>
    </row>
    <row r="79" spans="2:42" x14ac:dyDescent="0.2">
      <c r="B79" s="130"/>
      <c r="C79" s="130"/>
      <c r="D79" s="130"/>
      <c r="E79" s="130"/>
      <c r="F79" s="130"/>
      <c r="G79" s="167"/>
      <c r="H79" s="167"/>
      <c r="I79" s="130"/>
      <c r="J79" s="130"/>
      <c r="K79" s="130"/>
      <c r="L79" s="130"/>
      <c r="M79" s="130"/>
      <c r="N79" s="130"/>
      <c r="O79" s="130"/>
      <c r="P79" s="130"/>
      <c r="Q79" s="130"/>
      <c r="R79" s="130"/>
      <c r="S79" s="130"/>
      <c r="T79" s="130"/>
      <c r="U79" s="130"/>
      <c r="V79" s="130"/>
      <c r="W79" s="130"/>
      <c r="X79" s="130"/>
      <c r="Y79" s="130"/>
      <c r="Z79" s="130"/>
      <c r="AA79" s="130"/>
      <c r="AB79" s="130"/>
      <c r="AC79" s="130"/>
      <c r="AD79" s="130"/>
      <c r="AE79" s="130"/>
      <c r="AF79" s="130"/>
      <c r="AP79" s="130"/>
    </row>
    <row r="80" spans="2:42" x14ac:dyDescent="0.2">
      <c r="B80" s="130"/>
      <c r="C80" s="130"/>
      <c r="D80" s="130"/>
      <c r="E80" s="130"/>
      <c r="F80" s="130"/>
      <c r="G80" s="167"/>
      <c r="H80" s="167"/>
      <c r="I80" s="130"/>
      <c r="J80" s="130"/>
      <c r="K80" s="130"/>
      <c r="L80" s="130"/>
      <c r="M80" s="130"/>
      <c r="N80" s="130"/>
      <c r="O80" s="130"/>
      <c r="P80" s="130"/>
      <c r="Q80" s="130"/>
      <c r="R80" s="130"/>
      <c r="S80" s="130"/>
      <c r="T80" s="130"/>
      <c r="U80" s="130"/>
      <c r="V80" s="130"/>
      <c r="W80" s="130"/>
      <c r="X80" s="130"/>
      <c r="Y80" s="130"/>
      <c r="Z80" s="130"/>
      <c r="AA80" s="130"/>
      <c r="AB80" s="130"/>
      <c r="AC80" s="130"/>
      <c r="AD80" s="130"/>
      <c r="AE80" s="130"/>
      <c r="AF80" s="130"/>
      <c r="AP80" s="130"/>
    </row>
    <row r="81" spans="32:41" x14ac:dyDescent="0.2">
      <c r="AF81" s="130"/>
    </row>
    <row r="82" spans="32:41" x14ac:dyDescent="0.2">
      <c r="AF82" s="130"/>
    </row>
    <row r="83" spans="32:41" x14ac:dyDescent="0.2">
      <c r="AF83" s="130"/>
    </row>
    <row r="84" spans="32:41" x14ac:dyDescent="0.2">
      <c r="AF84" s="130"/>
    </row>
    <row r="85" spans="32:41" x14ac:dyDescent="0.2">
      <c r="AF85" s="130"/>
    </row>
    <row r="86" spans="32:41" x14ac:dyDescent="0.2">
      <c r="AF86" s="130"/>
    </row>
    <row r="87" spans="32:41" x14ac:dyDescent="0.2">
      <c r="AF87" s="130"/>
    </row>
    <row r="88" spans="32:41" x14ac:dyDescent="0.2">
      <c r="AF88" s="130"/>
    </row>
    <row r="89" spans="32:41" x14ac:dyDescent="0.2">
      <c r="AF89" s="130"/>
    </row>
    <row r="90" spans="32:41" x14ac:dyDescent="0.2">
      <c r="AF90" s="130"/>
    </row>
    <row r="91" spans="32:41" x14ac:dyDescent="0.2">
      <c r="AF91" s="130"/>
    </row>
    <row r="92" spans="32:41" x14ac:dyDescent="0.2">
      <c r="AF92" s="130"/>
    </row>
    <row r="93" spans="32:41" ht="11.25" x14ac:dyDescent="0.2">
      <c r="AF93" s="130"/>
      <c r="AG93" s="132"/>
      <c r="AH93" s="132"/>
      <c r="AI93" s="132"/>
      <c r="AJ93" s="132"/>
      <c r="AK93" s="132"/>
      <c r="AL93" s="132"/>
      <c r="AM93" s="132"/>
      <c r="AN93" s="132"/>
      <c r="AO93" s="132"/>
    </row>
    <row r="94" spans="32:41" ht="11.25" x14ac:dyDescent="0.2">
      <c r="AF94" s="130"/>
      <c r="AG94" s="132"/>
      <c r="AH94" s="132"/>
      <c r="AI94" s="132"/>
      <c r="AJ94" s="132"/>
      <c r="AK94" s="132"/>
      <c r="AL94" s="132"/>
      <c r="AM94" s="132"/>
      <c r="AN94" s="132"/>
      <c r="AO94" s="132"/>
    </row>
    <row r="95" spans="32:41" ht="11.25" x14ac:dyDescent="0.2">
      <c r="AF95" s="130"/>
      <c r="AG95" s="132"/>
      <c r="AH95" s="132"/>
      <c r="AI95" s="132"/>
      <c r="AJ95" s="132"/>
      <c r="AK95" s="132"/>
      <c r="AL95" s="132"/>
      <c r="AM95" s="132"/>
      <c r="AN95" s="132"/>
      <c r="AO95" s="132"/>
    </row>
    <row r="96" spans="32:41" ht="11.25" x14ac:dyDescent="0.2">
      <c r="AF96" s="130"/>
      <c r="AG96" s="132"/>
      <c r="AH96" s="132"/>
      <c r="AI96" s="132"/>
      <c r="AJ96" s="132"/>
      <c r="AK96" s="132"/>
      <c r="AL96" s="132"/>
      <c r="AM96" s="132"/>
      <c r="AN96" s="132"/>
      <c r="AO96" s="132"/>
    </row>
  </sheetData>
  <protectedRanges>
    <protectedRange sqref="S16" name="Range1_2_1"/>
    <protectedRange sqref="T18 V18:X18 Z18:AA18 AC18:AD18" name="Range1_1_1_1"/>
  </protectedRanges>
  <mergeCells count="40">
    <mergeCell ref="R4:AD5"/>
    <mergeCell ref="T14:AF15"/>
    <mergeCell ref="T16:V16"/>
    <mergeCell ref="W16:Z16"/>
    <mergeCell ref="AA16:AC16"/>
    <mergeCell ref="AD16:AF16"/>
    <mergeCell ref="S6:AD7"/>
    <mergeCell ref="T21:AB21"/>
    <mergeCell ref="AC21:AE21"/>
    <mergeCell ref="T18:V18"/>
    <mergeCell ref="W18:Z18"/>
    <mergeCell ref="AA18:AC18"/>
    <mergeCell ref="AD18:AF18"/>
    <mergeCell ref="T20:AB20"/>
    <mergeCell ref="AC20:AE20"/>
    <mergeCell ref="T31:AF32"/>
    <mergeCell ref="U33:AF33"/>
    <mergeCell ref="T34:AF35"/>
    <mergeCell ref="T36:AF36"/>
    <mergeCell ref="T24:AF25"/>
    <mergeCell ref="T26:AF26"/>
    <mergeCell ref="T27:AF27"/>
    <mergeCell ref="T28:AF28"/>
    <mergeCell ref="T29:AF29"/>
    <mergeCell ref="T50:AF51"/>
    <mergeCell ref="T19:V19"/>
    <mergeCell ref="AA19:AC19"/>
    <mergeCell ref="AD19:AF19"/>
    <mergeCell ref="W19:Z19"/>
    <mergeCell ref="T43:AF43"/>
    <mergeCell ref="T44:AF44"/>
    <mergeCell ref="T45:AF45"/>
    <mergeCell ref="T46:AF47"/>
    <mergeCell ref="T49:AF49"/>
    <mergeCell ref="T37:AF37"/>
    <mergeCell ref="T38:AF38"/>
    <mergeCell ref="T40:AF40"/>
    <mergeCell ref="T41:AF41"/>
    <mergeCell ref="T42:AF42"/>
    <mergeCell ref="U30:AF30"/>
  </mergeCells>
  <phoneticPr fontId="15" type="noConversion"/>
  <conditionalFormatting sqref="D15:D77">
    <cfRule type="expression" dxfId="40" priority="43" stopIfTrue="1">
      <formula>$G$4=3</formula>
    </cfRule>
  </conditionalFormatting>
  <conditionalFormatting sqref="E15:E77">
    <cfRule type="expression" dxfId="39" priority="6">
      <formula>$G$4=4</formula>
    </cfRule>
  </conditionalFormatting>
  <conditionalFormatting sqref="F15:F77">
    <cfRule type="expression" dxfId="38" priority="45" stopIfTrue="1">
      <formula>$G$4=5</formula>
    </cfRule>
  </conditionalFormatting>
  <conditionalFormatting sqref="G15:G77">
    <cfRule type="expression" dxfId="37" priority="61" stopIfTrue="1">
      <formula>$G$4=6</formula>
    </cfRule>
  </conditionalFormatting>
  <conditionalFormatting sqref="G4:H4">
    <cfRule type="cellIs" dxfId="36" priority="1" stopIfTrue="1" operator="equal">
      <formula>0</formula>
    </cfRule>
  </conditionalFormatting>
  <conditionalFormatting sqref="H15:H77">
    <cfRule type="expression" dxfId="35" priority="9" stopIfTrue="1">
      <formula>$G$4=704</formula>
    </cfRule>
  </conditionalFormatting>
  <conditionalFormatting sqref="J15:J77">
    <cfRule type="expression" dxfId="34" priority="14" stopIfTrue="1">
      <formula>$G$4=704</formula>
    </cfRule>
  </conditionalFormatting>
  <conditionalFormatting sqref="K15:K77">
    <cfRule type="expression" dxfId="33" priority="48" stopIfTrue="1">
      <formula>$G$4=7</formula>
    </cfRule>
  </conditionalFormatting>
  <conditionalFormatting sqref="L15:L77">
    <cfRule type="expression" dxfId="32" priority="49" stopIfTrue="1">
      <formula>$G$4=8</formula>
    </cfRule>
  </conditionalFormatting>
  <conditionalFormatting sqref="M15:M77">
    <cfRule type="expression" dxfId="31" priority="50" stopIfTrue="1">
      <formula>$G$4=9</formula>
    </cfRule>
  </conditionalFormatting>
  <conditionalFormatting sqref="N15:N77">
    <cfRule type="expression" dxfId="30" priority="51" stopIfTrue="1">
      <formula>$G$4=10</formula>
    </cfRule>
  </conditionalFormatting>
  <conditionalFormatting sqref="O15:O77">
    <cfRule type="expression" dxfId="29" priority="52" stopIfTrue="1">
      <formula>$G$4=11</formula>
    </cfRule>
  </conditionalFormatting>
  <conditionalFormatting sqref="P15:P77">
    <cfRule type="expression" dxfId="28" priority="53" stopIfTrue="1">
      <formula>$G$4=12</formula>
    </cfRule>
  </conditionalFormatting>
  <conditionalFormatting sqref="Q15:Q77">
    <cfRule type="expression" dxfId="27" priority="54" stopIfTrue="1">
      <formula>$G$4=13</formula>
    </cfRule>
  </conditionalFormatting>
  <conditionalFormatting sqref="S6:AD7">
    <cfRule type="expression" dxfId="26" priority="11">
      <formula>$G$4=704</formula>
    </cfRule>
  </conditionalFormatting>
  <hyperlinks>
    <hyperlink ref="F12" r:id="rId1" xr:uid="{C41D915B-DE83-4FB3-ACBB-8241972A49DA}"/>
  </hyperlinks>
  <pageMargins left="0.75" right="0.75" top="1" bottom="1" header="0.5" footer="0.5"/>
  <pageSetup paperSize="9" scale="59" orientation="portrait" verticalDpi="300" r:id="rId2"/>
  <headerFooter alignWithMargins="0"/>
  <colBreaks count="1" manualBreakCount="1">
    <brk id="17" max="1048575" man="1"/>
  </col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5" name="Drop Down 1">
              <controlPr defaultSize="0" autoLine="0" autoPict="0">
                <anchor moveWithCells="1">
                  <from>
                    <xdr:col>1</xdr:col>
                    <xdr:colOff>247650</xdr:colOff>
                    <xdr:row>2</xdr:row>
                    <xdr:rowOff>133350</xdr:rowOff>
                  </from>
                  <to>
                    <xdr:col>3</xdr:col>
                    <xdr:colOff>609600</xdr:colOff>
                    <xdr:row>4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/>
  <dimension ref="A1:CS70"/>
  <sheetViews>
    <sheetView zoomScale="70" zoomScaleNormal="70" workbookViewId="0">
      <selection activeCell="P3" sqref="P3"/>
    </sheetView>
  </sheetViews>
  <sheetFormatPr defaultColWidth="9.42578125" defaultRowHeight="12.75" x14ac:dyDescent="0.2"/>
  <cols>
    <col min="1" max="1" width="20.42578125" style="17" customWidth="1"/>
    <col min="2" max="2" width="21.5703125" style="17" customWidth="1"/>
    <col min="3" max="4" width="15" style="17" customWidth="1"/>
    <col min="5" max="5" width="5.42578125" style="17" hidden="1" customWidth="1"/>
    <col min="6" max="6" width="7" style="17" hidden="1" customWidth="1"/>
    <col min="7" max="18" width="13.5703125" style="17" customWidth="1"/>
    <col min="19" max="21" width="21.5703125" style="17" customWidth="1"/>
    <col min="22" max="23" width="13.5703125" style="17" hidden="1" customWidth="1"/>
    <col min="24" max="35" width="13.5703125" style="17" customWidth="1"/>
    <col min="36" max="36" width="17.42578125" style="17" hidden="1" customWidth="1"/>
    <col min="37" max="44" width="13.5703125" style="17" hidden="1" customWidth="1"/>
    <col min="45" max="50" width="0" style="17" hidden="1" customWidth="1"/>
    <col min="51" max="51" width="18.5703125" style="17" hidden="1" customWidth="1"/>
    <col min="52" max="63" width="0" style="17" hidden="1" customWidth="1"/>
    <col min="64" max="64" width="11.42578125" style="17" hidden="1" customWidth="1"/>
    <col min="65" max="66" width="11.42578125" style="17" customWidth="1"/>
    <col min="67" max="67" width="11.42578125" style="17" hidden="1" customWidth="1"/>
    <col min="68" max="68" width="0" style="17" hidden="1" customWidth="1"/>
    <col min="69" max="82" width="9.42578125" style="17"/>
    <col min="83" max="97" width="0" style="17" hidden="1" customWidth="1"/>
    <col min="98" max="16384" width="9.42578125" style="17"/>
  </cols>
  <sheetData>
    <row r="1" spans="1:97" ht="21.2" customHeight="1" x14ac:dyDescent="0.3">
      <c r="A1" s="19" t="s">
        <v>62</v>
      </c>
      <c r="E1" s="20"/>
      <c r="F1" s="21"/>
      <c r="G1" s="21" t="s">
        <v>65</v>
      </c>
      <c r="H1" s="21"/>
      <c r="I1" s="21"/>
      <c r="J1" s="21"/>
      <c r="V1" s="20"/>
      <c r="W1" s="21"/>
      <c r="X1" s="21" t="s">
        <v>66</v>
      </c>
      <c r="Y1" s="21"/>
      <c r="Z1" s="21"/>
      <c r="AA1" s="21"/>
      <c r="AM1" s="17" t="s">
        <v>66</v>
      </c>
    </row>
    <row r="2" spans="1:97" ht="29.25" customHeight="1" x14ac:dyDescent="0.2">
      <c r="A2" s="20" t="s">
        <v>63</v>
      </c>
      <c r="B2" s="22" t="s">
        <v>64</v>
      </c>
      <c r="C2" s="22"/>
      <c r="D2" s="22"/>
      <c r="E2" s="23"/>
      <c r="S2" s="22" t="s">
        <v>64</v>
      </c>
      <c r="T2" s="22"/>
      <c r="U2" s="22"/>
      <c r="V2" s="23"/>
      <c r="AJ2" s="154" t="s">
        <v>64</v>
      </c>
      <c r="AY2" s="154" t="s">
        <v>64</v>
      </c>
    </row>
    <row r="3" spans="1:97" x14ac:dyDescent="0.2">
      <c r="A3" s="20" t="s">
        <v>67</v>
      </c>
      <c r="B3" s="20" t="s">
        <v>110</v>
      </c>
      <c r="C3" s="20"/>
      <c r="D3" s="20"/>
      <c r="S3" s="20" t="s">
        <v>110</v>
      </c>
      <c r="T3" s="20"/>
      <c r="U3" s="20"/>
      <c r="AJ3" s="155" t="s">
        <v>110</v>
      </c>
      <c r="AY3" s="155" t="s">
        <v>110</v>
      </c>
    </row>
    <row r="4" spans="1:97" x14ac:dyDescent="0.2">
      <c r="A4" s="20" t="s">
        <v>70</v>
      </c>
      <c r="B4" s="182">
        <v>45648</v>
      </c>
      <c r="C4" s="9"/>
      <c r="D4" s="9"/>
      <c r="S4" s="182">
        <v>45284</v>
      </c>
      <c r="T4" s="9"/>
      <c r="U4" s="9"/>
      <c r="AJ4" s="89">
        <v>43094</v>
      </c>
      <c r="AK4" s="100"/>
      <c r="AL4" s="100"/>
      <c r="AM4" s="100"/>
      <c r="AN4" s="100"/>
      <c r="AO4" s="100"/>
      <c r="AP4" s="100"/>
      <c r="AQ4" s="100"/>
      <c r="AR4" s="100"/>
      <c r="AS4" s="100"/>
      <c r="AT4" s="100"/>
      <c r="AU4" s="100"/>
      <c r="AV4" s="100"/>
      <c r="AW4" s="100"/>
      <c r="AX4" s="100"/>
      <c r="AY4" s="89">
        <v>42370</v>
      </c>
      <c r="AZ4" s="100"/>
      <c r="BA4" s="100"/>
      <c r="BB4" s="100"/>
      <c r="BC4" s="100"/>
      <c r="BD4" s="100"/>
      <c r="BE4" s="100"/>
      <c r="BF4" s="100"/>
      <c r="BG4" s="100"/>
      <c r="BH4" s="100"/>
      <c r="BI4" s="100"/>
      <c r="BJ4" s="100"/>
      <c r="BK4" s="100"/>
      <c r="BL4" s="100"/>
      <c r="BM4" s="100"/>
      <c r="BN4" s="100"/>
      <c r="BO4" s="100"/>
      <c r="BP4" s="100"/>
      <c r="BQ4" s="100"/>
      <c r="CG4" s="89">
        <v>42005</v>
      </c>
      <c r="CH4" s="100"/>
      <c r="CI4" s="100"/>
      <c r="CJ4" s="100"/>
      <c r="CK4" s="100"/>
      <c r="CL4" s="100"/>
      <c r="CM4" s="100"/>
      <c r="CN4" s="100"/>
      <c r="CO4" s="100"/>
      <c r="CP4" s="100"/>
      <c r="CQ4" s="100"/>
      <c r="CR4" s="100"/>
      <c r="CS4" s="100"/>
    </row>
    <row r="5" spans="1:97" x14ac:dyDescent="0.2">
      <c r="A5" s="20" t="s">
        <v>71</v>
      </c>
      <c r="B5" s="24" t="s">
        <v>72</v>
      </c>
      <c r="C5" s="24"/>
      <c r="D5" s="24"/>
      <c r="S5" s="24" t="s">
        <v>72</v>
      </c>
      <c r="T5" s="24"/>
      <c r="U5" s="24"/>
      <c r="AJ5" s="101" t="s">
        <v>72</v>
      </c>
      <c r="AK5" s="100"/>
      <c r="AL5" s="100"/>
      <c r="AM5" s="100"/>
      <c r="AN5" s="100"/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1" t="s">
        <v>72</v>
      </c>
      <c r="AZ5" s="100"/>
      <c r="BA5" s="100"/>
      <c r="BB5" s="100"/>
      <c r="BC5" s="100"/>
      <c r="BD5" s="100"/>
      <c r="BE5" s="100"/>
      <c r="BF5" s="100"/>
      <c r="BG5" s="100"/>
      <c r="BH5" s="100"/>
      <c r="BI5" s="100"/>
      <c r="BJ5" s="100"/>
      <c r="BK5" s="100"/>
      <c r="BL5" s="100"/>
      <c r="BM5" s="100"/>
      <c r="BN5" s="100"/>
      <c r="BO5" s="100"/>
      <c r="BP5" s="100"/>
      <c r="BQ5" s="100"/>
      <c r="BR5" s="100"/>
      <c r="BS5" s="100"/>
      <c r="CG5" s="101" t="s">
        <v>72</v>
      </c>
      <c r="CH5" s="100"/>
      <c r="CI5" s="100"/>
      <c r="CJ5" s="100"/>
      <c r="CK5" s="100"/>
      <c r="CL5" s="100"/>
      <c r="CM5" s="100"/>
      <c r="CN5" s="100"/>
      <c r="CO5" s="100"/>
      <c r="CP5" s="100"/>
      <c r="CQ5" s="100"/>
      <c r="CR5" s="100"/>
      <c r="CS5" s="100"/>
    </row>
    <row r="6" spans="1:97" ht="18" customHeight="1" x14ac:dyDescent="0.2">
      <c r="B6" s="25"/>
      <c r="C6" s="25"/>
      <c r="D6" s="25"/>
      <c r="E6" s="26"/>
      <c r="S6" s="25"/>
      <c r="T6" s="25"/>
      <c r="U6" s="25"/>
      <c r="V6" s="26"/>
      <c r="AJ6" s="102"/>
      <c r="AK6" s="103"/>
      <c r="AL6" s="100"/>
      <c r="AM6" s="100"/>
      <c r="AN6" s="100"/>
      <c r="AO6" s="100"/>
      <c r="AP6" s="100"/>
      <c r="AQ6" s="100"/>
      <c r="AR6" s="100"/>
      <c r="AS6" s="100"/>
      <c r="AT6" s="100"/>
      <c r="AU6" s="100"/>
      <c r="AV6" s="100"/>
      <c r="AW6" s="100"/>
      <c r="AX6" s="100"/>
      <c r="AY6" s="100"/>
      <c r="AZ6" s="100"/>
      <c r="BA6" s="100"/>
      <c r="BB6" s="100"/>
      <c r="BC6" s="100"/>
      <c r="BD6" s="100"/>
      <c r="BE6" s="100"/>
      <c r="BF6" s="100"/>
      <c r="BG6" s="100"/>
      <c r="BH6" s="100"/>
      <c r="BI6" s="100"/>
      <c r="BJ6" s="100"/>
      <c r="BK6" s="100"/>
      <c r="BL6" s="100"/>
      <c r="BM6" s="100"/>
      <c r="BN6" s="100"/>
      <c r="BO6" s="100"/>
      <c r="BP6" s="100"/>
      <c r="BQ6" s="100"/>
      <c r="BR6" s="100"/>
      <c r="BS6" s="100"/>
      <c r="CG6" s="102"/>
      <c r="CH6" s="103"/>
      <c r="CI6" s="100"/>
      <c r="CJ6" s="100"/>
      <c r="CK6" s="100"/>
      <c r="CL6" s="100"/>
      <c r="CM6" s="100"/>
      <c r="CN6" s="100"/>
      <c r="CO6" s="100"/>
      <c r="CP6" s="100"/>
      <c r="CQ6" s="100"/>
      <c r="CR6" s="100"/>
      <c r="CS6" s="100"/>
    </row>
    <row r="7" spans="1:97" ht="30.75" customHeight="1" x14ac:dyDescent="0.2">
      <c r="A7" s="27"/>
      <c r="B7" s="28"/>
      <c r="C7" s="18" t="s">
        <v>75</v>
      </c>
      <c r="D7" s="18" t="s">
        <v>76</v>
      </c>
      <c r="E7" s="29" t="s">
        <v>73</v>
      </c>
      <c r="F7" s="29" t="s">
        <v>74</v>
      </c>
      <c r="G7" s="18" t="s">
        <v>77</v>
      </c>
      <c r="H7" s="18" t="s">
        <v>78</v>
      </c>
      <c r="I7" s="18" t="s">
        <v>79</v>
      </c>
      <c r="J7" s="18" t="s">
        <v>80</v>
      </c>
      <c r="K7" s="18" t="s">
        <v>81</v>
      </c>
      <c r="L7" s="18" t="s">
        <v>82</v>
      </c>
      <c r="M7" s="18" t="s">
        <v>83</v>
      </c>
      <c r="N7" s="41" t="s">
        <v>84</v>
      </c>
      <c r="O7" s="41" t="s">
        <v>85</v>
      </c>
      <c r="P7" s="41" t="s">
        <v>86</v>
      </c>
      <c r="Q7" s="41" t="s">
        <v>87</v>
      </c>
      <c r="S7" s="28"/>
      <c r="T7" s="18" t="s">
        <v>75</v>
      </c>
      <c r="U7" s="18" t="s">
        <v>76</v>
      </c>
      <c r="V7" s="29" t="s">
        <v>73</v>
      </c>
      <c r="W7" s="29" t="s">
        <v>74</v>
      </c>
      <c r="X7" s="18" t="s">
        <v>77</v>
      </c>
      <c r="Y7" s="18" t="s">
        <v>78</v>
      </c>
      <c r="Z7" s="18" t="s">
        <v>79</v>
      </c>
      <c r="AA7" s="18" t="s">
        <v>80</v>
      </c>
      <c r="AB7" s="18" t="s">
        <v>81</v>
      </c>
      <c r="AC7" s="18" t="s">
        <v>82</v>
      </c>
      <c r="AD7" s="18" t="s">
        <v>83</v>
      </c>
      <c r="AE7" s="41" t="s">
        <v>84</v>
      </c>
      <c r="AF7" s="41" t="s">
        <v>85</v>
      </c>
      <c r="AG7" s="41" t="s">
        <v>86</v>
      </c>
      <c r="AH7" s="41" t="s">
        <v>87</v>
      </c>
      <c r="AJ7" s="104"/>
      <c r="AK7" s="105" t="s">
        <v>73</v>
      </c>
      <c r="AL7" s="105" t="s">
        <v>74</v>
      </c>
      <c r="AM7" s="99" t="s">
        <v>77</v>
      </c>
      <c r="AN7" s="99" t="s">
        <v>78</v>
      </c>
      <c r="AO7" s="99" t="s">
        <v>79</v>
      </c>
      <c r="AP7" s="99" t="s">
        <v>80</v>
      </c>
      <c r="AQ7" s="99" t="s">
        <v>81</v>
      </c>
      <c r="AR7" s="99" t="s">
        <v>82</v>
      </c>
      <c r="AS7" s="99" t="s">
        <v>83</v>
      </c>
      <c r="AT7" s="117" t="s">
        <v>84</v>
      </c>
      <c r="AU7" s="117" t="s">
        <v>85</v>
      </c>
      <c r="AV7" s="117" t="s">
        <v>86</v>
      </c>
      <c r="AW7" s="117" t="s">
        <v>87</v>
      </c>
      <c r="AX7" s="153"/>
      <c r="AY7" s="104"/>
      <c r="AZ7" s="105" t="s">
        <v>73</v>
      </c>
      <c r="BA7" s="105" t="s">
        <v>74</v>
      </c>
      <c r="BB7" s="99" t="s">
        <v>77</v>
      </c>
      <c r="BC7" s="99" t="s">
        <v>78</v>
      </c>
      <c r="BD7" s="99" t="s">
        <v>79</v>
      </c>
      <c r="BE7" s="99">
        <v>6</v>
      </c>
      <c r="BF7" s="99" t="s">
        <v>81</v>
      </c>
      <c r="BG7" s="99" t="s">
        <v>82</v>
      </c>
      <c r="BH7" s="99" t="s">
        <v>83</v>
      </c>
      <c r="BI7" s="117" t="s">
        <v>84</v>
      </c>
      <c r="BJ7" s="117" t="s">
        <v>85</v>
      </c>
      <c r="BK7" s="117" t="s">
        <v>86</v>
      </c>
      <c r="BL7" s="117" t="s">
        <v>87</v>
      </c>
      <c r="BM7" s="17" t="s">
        <v>88</v>
      </c>
      <c r="BO7" s="153"/>
      <c r="BP7" s="153"/>
      <c r="BQ7" s="100"/>
      <c r="BR7" s="100"/>
      <c r="BS7" s="100"/>
      <c r="CG7" s="104"/>
      <c r="CH7" s="105" t="s">
        <v>73</v>
      </c>
      <c r="CI7" s="105" t="s">
        <v>74</v>
      </c>
      <c r="CJ7" s="99" t="s">
        <v>77</v>
      </c>
      <c r="CK7" s="99" t="s">
        <v>78</v>
      </c>
      <c r="CL7" s="99" t="s">
        <v>79</v>
      </c>
      <c r="CM7" s="99" t="s">
        <v>81</v>
      </c>
      <c r="CN7" s="99" t="s">
        <v>82</v>
      </c>
      <c r="CO7" s="99" t="s">
        <v>83</v>
      </c>
      <c r="CP7" s="117" t="s">
        <v>84</v>
      </c>
      <c r="CQ7" s="117" t="s">
        <v>85</v>
      </c>
      <c r="CR7" s="117" t="s">
        <v>86</v>
      </c>
      <c r="CS7" s="117" t="s">
        <v>87</v>
      </c>
    </row>
    <row r="8" spans="1:97" ht="15.75" x14ac:dyDescent="0.25">
      <c r="A8" s="15" t="s">
        <v>27</v>
      </c>
      <c r="B8" s="34" t="s">
        <v>28</v>
      </c>
      <c r="C8" s="161">
        <v>514.45000000000005</v>
      </c>
      <c r="D8" s="161">
        <v>514.45000000000005</v>
      </c>
      <c r="E8" s="35"/>
      <c r="F8" s="35"/>
      <c r="G8" s="69">
        <v>497.5</v>
      </c>
      <c r="H8" s="69">
        <v>515.25</v>
      </c>
      <c r="I8" s="69">
        <v>544.1</v>
      </c>
      <c r="J8" s="69">
        <v>559.95000000000005</v>
      </c>
      <c r="K8" s="69">
        <v>560.79999999999995</v>
      </c>
      <c r="L8" s="69">
        <v>576.20000000000005</v>
      </c>
      <c r="M8" s="69">
        <v>613</v>
      </c>
      <c r="N8" s="69">
        <v>633.65</v>
      </c>
      <c r="O8" s="69">
        <v>659.5</v>
      </c>
      <c r="P8" s="69">
        <v>741.2</v>
      </c>
      <c r="Q8" s="69">
        <v>745.4</v>
      </c>
      <c r="S8" s="34" t="s">
        <v>28</v>
      </c>
      <c r="T8" s="161">
        <v>485.45</v>
      </c>
      <c r="U8" s="161">
        <v>485.6</v>
      </c>
      <c r="V8" s="35"/>
      <c r="W8" s="35"/>
      <c r="X8" s="69">
        <v>469.6</v>
      </c>
      <c r="Y8" s="69">
        <v>486.35</v>
      </c>
      <c r="Z8" s="69">
        <v>513.54999999999995</v>
      </c>
      <c r="AA8" s="69">
        <v>528.54999999999995</v>
      </c>
      <c r="AB8" s="69">
        <v>529.35</v>
      </c>
      <c r="AC8" s="69">
        <v>543.85</v>
      </c>
      <c r="AD8" s="69">
        <v>578.6</v>
      </c>
      <c r="AE8" s="69">
        <v>598.1</v>
      </c>
      <c r="AF8" s="69">
        <v>622.5</v>
      </c>
      <c r="AG8" s="69">
        <v>699.6</v>
      </c>
      <c r="AH8" s="69">
        <v>703.6</v>
      </c>
      <c r="AJ8" s="109" t="s">
        <v>28</v>
      </c>
      <c r="AK8" s="110"/>
      <c r="AL8" s="110"/>
      <c r="AM8" s="95">
        <v>314</v>
      </c>
      <c r="AN8" s="95">
        <v>325.2</v>
      </c>
      <c r="AO8" s="95">
        <v>343.35</v>
      </c>
      <c r="AP8" s="95">
        <v>353.35</v>
      </c>
      <c r="AQ8" s="95">
        <v>352.25</v>
      </c>
      <c r="AR8" s="95">
        <v>357.85</v>
      </c>
      <c r="AS8" s="95">
        <v>385.1</v>
      </c>
      <c r="AT8" s="95">
        <v>398</v>
      </c>
      <c r="AU8" s="95">
        <v>414.3</v>
      </c>
      <c r="AV8" s="95">
        <v>465.6</v>
      </c>
      <c r="AW8" s="95">
        <v>468.25</v>
      </c>
      <c r="AX8" s="95"/>
      <c r="AY8" s="109" t="s">
        <v>28</v>
      </c>
      <c r="AZ8" s="110"/>
      <c r="BA8" s="110"/>
      <c r="BB8" s="95">
        <v>301.89999999999998</v>
      </c>
      <c r="BC8" s="95">
        <v>312.64999999999998</v>
      </c>
      <c r="BD8" s="95">
        <v>330.1</v>
      </c>
      <c r="BE8" s="95">
        <v>339.75</v>
      </c>
      <c r="BF8" s="95">
        <v>338.7</v>
      </c>
      <c r="BG8" s="95">
        <v>344.05</v>
      </c>
      <c r="BH8" s="95">
        <v>370.25</v>
      </c>
      <c r="BI8" s="95">
        <v>382.65</v>
      </c>
      <c r="BJ8" s="95">
        <v>398.35</v>
      </c>
      <c r="BK8" s="95">
        <v>447.65</v>
      </c>
      <c r="BL8" s="95">
        <v>450.2</v>
      </c>
      <c r="BM8" s="116">
        <f t="shared" ref="BM8:CA8" si="0">C8/T8-1</f>
        <v>5.9738387063549503E-2</v>
      </c>
      <c r="BN8" s="116">
        <f t="shared" si="0"/>
        <v>5.941103789126867E-2</v>
      </c>
      <c r="BO8" s="116" t="e">
        <f t="shared" si="0"/>
        <v>#DIV/0!</v>
      </c>
      <c r="BP8" s="116" t="e">
        <f t="shared" si="0"/>
        <v>#DIV/0!</v>
      </c>
      <c r="BQ8" s="116">
        <f t="shared" si="0"/>
        <v>5.9412265758091998E-2</v>
      </c>
      <c r="BR8" s="116">
        <f t="shared" si="0"/>
        <v>5.9422226791405297E-2</v>
      </c>
      <c r="BS8" s="116">
        <f t="shared" si="0"/>
        <v>5.9487878492844093E-2</v>
      </c>
      <c r="BT8" s="116">
        <f t="shared" si="0"/>
        <v>5.9407813830290701E-2</v>
      </c>
      <c r="BU8" s="116">
        <f t="shared" si="0"/>
        <v>5.941248701237356E-2</v>
      </c>
      <c r="BV8" s="116">
        <f t="shared" si="0"/>
        <v>5.9483313413625227E-2</v>
      </c>
      <c r="BW8" s="116">
        <f t="shared" si="0"/>
        <v>5.9453854130660178E-2</v>
      </c>
      <c r="BX8" s="116">
        <f t="shared" si="0"/>
        <v>5.943822103327201E-2</v>
      </c>
      <c r="BY8" s="116">
        <f t="shared" si="0"/>
        <v>5.9437751004016048E-2</v>
      </c>
      <c r="BZ8" s="116">
        <f t="shared" si="0"/>
        <v>5.9462550028587691E-2</v>
      </c>
      <c r="CA8" s="116">
        <f t="shared" si="0"/>
        <v>5.9408754974417111E-2</v>
      </c>
      <c r="CB8" s="116"/>
      <c r="CC8" s="116"/>
      <c r="CD8" s="116"/>
      <c r="CE8" s="109" t="s">
        <v>28</v>
      </c>
      <c r="CF8" s="110"/>
      <c r="CG8" s="110"/>
      <c r="CH8" s="95">
        <v>280.95</v>
      </c>
      <c r="CI8" s="95">
        <v>291</v>
      </c>
      <c r="CJ8" s="95">
        <v>307.2</v>
      </c>
      <c r="CK8" s="95">
        <v>315.25</v>
      </c>
      <c r="CL8" s="95">
        <v>319.60000000000002</v>
      </c>
      <c r="CM8" s="95">
        <v>344.55</v>
      </c>
      <c r="CN8" s="95">
        <v>356.1</v>
      </c>
      <c r="CO8" s="95">
        <v>370.05</v>
      </c>
      <c r="CP8" s="95">
        <v>416.65</v>
      </c>
      <c r="CQ8" s="95"/>
    </row>
    <row r="9" spans="1:97" ht="15.75" x14ac:dyDescent="0.25">
      <c r="A9" s="15" t="s">
        <v>35</v>
      </c>
      <c r="B9" s="34">
        <v>0.5</v>
      </c>
      <c r="C9" s="161">
        <v>682.05</v>
      </c>
      <c r="D9" s="161">
        <v>682.05</v>
      </c>
      <c r="E9" s="35"/>
      <c r="F9" s="35"/>
      <c r="G9" s="69">
        <v>645.54999999999995</v>
      </c>
      <c r="H9" s="69">
        <v>683.35</v>
      </c>
      <c r="I9" s="69">
        <v>738.15</v>
      </c>
      <c r="J9" s="69">
        <v>724.75</v>
      </c>
      <c r="K9" s="69">
        <v>678.7</v>
      </c>
      <c r="L9" s="69">
        <v>687.75</v>
      </c>
      <c r="M9" s="69">
        <v>717.55</v>
      </c>
      <c r="N9" s="69">
        <v>757.75</v>
      </c>
      <c r="O9" s="69">
        <v>765.35</v>
      </c>
      <c r="P9" s="69">
        <v>840.45</v>
      </c>
      <c r="Q9" s="69">
        <v>846.8</v>
      </c>
      <c r="S9" s="34">
        <v>0.5</v>
      </c>
      <c r="T9" s="161">
        <v>643.79999999999995</v>
      </c>
      <c r="U9" s="161">
        <v>643.79999999999995</v>
      </c>
      <c r="V9" s="35"/>
      <c r="W9" s="35"/>
      <c r="X9" s="69">
        <v>609.35</v>
      </c>
      <c r="Y9" s="69">
        <v>645</v>
      </c>
      <c r="Z9" s="69">
        <v>696.75</v>
      </c>
      <c r="AA9" s="69">
        <v>684.1</v>
      </c>
      <c r="AB9" s="69">
        <v>640.6</v>
      </c>
      <c r="AC9" s="69">
        <v>649.15</v>
      </c>
      <c r="AD9" s="69">
        <v>677.3</v>
      </c>
      <c r="AE9" s="69">
        <v>715.25</v>
      </c>
      <c r="AF9" s="69">
        <v>722.4</v>
      </c>
      <c r="AG9" s="69">
        <v>793.3</v>
      </c>
      <c r="AH9" s="69">
        <v>799.3</v>
      </c>
      <c r="AJ9" s="109">
        <v>0.5</v>
      </c>
      <c r="AK9" s="110"/>
      <c r="AL9" s="110"/>
      <c r="AM9" s="95">
        <v>407.45</v>
      </c>
      <c r="AN9" s="95">
        <v>431.3</v>
      </c>
      <c r="AO9" s="95">
        <v>465.9</v>
      </c>
      <c r="AP9" s="95">
        <v>457.45</v>
      </c>
      <c r="AQ9" s="95">
        <v>426.3</v>
      </c>
      <c r="AR9" s="95">
        <v>427.15</v>
      </c>
      <c r="AS9" s="95">
        <v>450.75</v>
      </c>
      <c r="AT9" s="95">
        <v>476</v>
      </c>
      <c r="AU9" s="95">
        <v>480.8</v>
      </c>
      <c r="AV9" s="95">
        <v>527.95000000000005</v>
      </c>
      <c r="AW9" s="95">
        <v>531.95000000000005</v>
      </c>
      <c r="AX9" s="95"/>
      <c r="AY9" s="109">
        <v>0.5</v>
      </c>
      <c r="AZ9" s="110"/>
      <c r="BA9" s="110"/>
      <c r="BB9" s="95">
        <v>391.75</v>
      </c>
      <c r="BC9" s="95">
        <v>414.7</v>
      </c>
      <c r="BD9" s="95">
        <v>447.95</v>
      </c>
      <c r="BE9" s="95">
        <v>439.85</v>
      </c>
      <c r="BF9" s="95">
        <v>409.9</v>
      </c>
      <c r="BG9" s="95">
        <v>410.7</v>
      </c>
      <c r="BH9" s="95">
        <v>433.4</v>
      </c>
      <c r="BI9" s="95">
        <v>457.65</v>
      </c>
      <c r="BJ9" s="95">
        <v>462.3</v>
      </c>
      <c r="BK9" s="95">
        <v>507.6</v>
      </c>
      <c r="BL9" s="95">
        <v>511.45</v>
      </c>
      <c r="BM9" s="116">
        <f t="shared" ref="BM9:BP13" si="1">C9/T9-1</f>
        <v>5.9412861136999062E-2</v>
      </c>
      <c r="BN9" s="116">
        <f t="shared" si="1"/>
        <v>5.9412861136999062E-2</v>
      </c>
      <c r="BO9" s="116" t="e">
        <f t="shared" si="1"/>
        <v>#DIV/0!</v>
      </c>
      <c r="BP9" s="116" t="e">
        <f t="shared" si="1"/>
        <v>#DIV/0!</v>
      </c>
      <c r="BQ9" s="116">
        <f t="shared" ref="BQ9:BQ13" si="2">G9/X9-1</f>
        <v>5.9407565438581944E-2</v>
      </c>
      <c r="BR9" s="116">
        <f t="shared" ref="BR9:BR13" si="3">H9/Y9-1</f>
        <v>5.9457364341085395E-2</v>
      </c>
      <c r="BS9" s="116">
        <f t="shared" ref="BS9:BS13" si="4">I9/Z9-1</f>
        <v>5.9418729817007465E-2</v>
      </c>
      <c r="BT9" s="116">
        <f t="shared" ref="BT9:BT13" si="5">J9/AA9-1</f>
        <v>5.942113726063436E-2</v>
      </c>
      <c r="BU9" s="116">
        <f t="shared" ref="BU9:BU13" si="6">K9/AB9-1</f>
        <v>5.9475491726506347E-2</v>
      </c>
      <c r="BV9" s="116">
        <f t="shared" ref="BV9:BV13" si="7">L9/AC9-1</f>
        <v>5.946237387352693E-2</v>
      </c>
      <c r="BW9" s="116">
        <f t="shared" ref="BW9:BW13" si="8">M9/AD9-1</f>
        <v>5.9427137162261889E-2</v>
      </c>
      <c r="BX9" s="116">
        <f t="shared" ref="BX9:BX13" si="9">N9/AE9-1</f>
        <v>5.9419783292555151E-2</v>
      </c>
      <c r="BY9" s="116">
        <f t="shared" ref="BY9:BY13" si="10">O9/AF9-1</f>
        <v>5.945459579180512E-2</v>
      </c>
      <c r="BZ9" s="116">
        <f t="shared" ref="BZ9:BZ13" si="11">P9/AG9-1</f>
        <v>5.943527038951224E-2</v>
      </c>
      <c r="CA9" s="116">
        <f t="shared" ref="CA9:CA13" si="12">Q9/AH9-1</f>
        <v>5.9426998623795857E-2</v>
      </c>
      <c r="CE9" s="109">
        <v>0.5</v>
      </c>
      <c r="CF9" s="110"/>
      <c r="CG9" s="110"/>
      <c r="CH9" s="95">
        <v>364.6</v>
      </c>
      <c r="CI9" s="95">
        <v>385.95</v>
      </c>
      <c r="CJ9" s="95">
        <v>416.95</v>
      </c>
      <c r="CK9" s="95">
        <v>381.45</v>
      </c>
      <c r="CL9" s="95">
        <v>381.5</v>
      </c>
      <c r="CM9" s="95">
        <v>403.35</v>
      </c>
      <c r="CN9" s="95">
        <v>425.9</v>
      </c>
      <c r="CO9" s="95">
        <v>429.45</v>
      </c>
      <c r="CP9" s="95">
        <v>472.45</v>
      </c>
      <c r="CQ9" s="95"/>
    </row>
    <row r="10" spans="1:97" ht="15.75" x14ac:dyDescent="0.25">
      <c r="A10" s="15"/>
      <c r="B10" s="34">
        <v>1</v>
      </c>
      <c r="C10" s="161">
        <v>823</v>
      </c>
      <c r="D10" s="161">
        <v>823</v>
      </c>
      <c r="E10" s="35"/>
      <c r="F10" s="35"/>
      <c r="G10" s="69">
        <v>781.35</v>
      </c>
      <c r="H10" s="69">
        <v>824.6</v>
      </c>
      <c r="I10" s="69">
        <v>877.9</v>
      </c>
      <c r="J10" s="69">
        <v>874.45</v>
      </c>
      <c r="K10" s="69">
        <v>816.6</v>
      </c>
      <c r="L10" s="69">
        <v>827.45</v>
      </c>
      <c r="M10" s="69">
        <v>869.4</v>
      </c>
      <c r="N10" s="69">
        <v>918.5</v>
      </c>
      <c r="O10" s="69">
        <v>947.7</v>
      </c>
      <c r="P10" s="69">
        <v>1039.0999999999999</v>
      </c>
      <c r="Q10" s="69">
        <v>1061.75</v>
      </c>
      <c r="S10" s="34">
        <v>1</v>
      </c>
      <c r="T10" s="161">
        <v>776.85</v>
      </c>
      <c r="U10" s="161">
        <v>776.85</v>
      </c>
      <c r="V10" s="35"/>
      <c r="W10" s="35"/>
      <c r="X10" s="69">
        <v>737.5</v>
      </c>
      <c r="Y10" s="69">
        <v>778.35</v>
      </c>
      <c r="Z10" s="69">
        <v>828.65</v>
      </c>
      <c r="AA10" s="69">
        <v>825.4</v>
      </c>
      <c r="AB10" s="69">
        <v>770.8</v>
      </c>
      <c r="AC10" s="69">
        <v>781.05</v>
      </c>
      <c r="AD10" s="69">
        <v>820.65</v>
      </c>
      <c r="AE10" s="69">
        <v>867</v>
      </c>
      <c r="AF10" s="69">
        <v>894.55</v>
      </c>
      <c r="AG10" s="69">
        <v>980.8</v>
      </c>
      <c r="AH10" s="69">
        <v>1002.2</v>
      </c>
      <c r="AJ10" s="109">
        <v>1</v>
      </c>
      <c r="AK10" s="110"/>
      <c r="AL10" s="110"/>
      <c r="AM10" s="95">
        <v>493.2</v>
      </c>
      <c r="AN10" s="95">
        <v>520.5</v>
      </c>
      <c r="AO10" s="95">
        <v>554.15</v>
      </c>
      <c r="AP10" s="95">
        <v>552</v>
      </c>
      <c r="AQ10" s="95">
        <v>512.95000000000005</v>
      </c>
      <c r="AR10" s="95">
        <v>513.95000000000005</v>
      </c>
      <c r="AS10" s="95">
        <v>546.20000000000005</v>
      </c>
      <c r="AT10" s="95">
        <v>577</v>
      </c>
      <c r="AU10" s="95">
        <v>595.4</v>
      </c>
      <c r="AV10" s="95">
        <v>652.75</v>
      </c>
      <c r="AW10" s="95">
        <v>667.05</v>
      </c>
      <c r="AX10" s="95"/>
      <c r="AY10" s="109">
        <v>1</v>
      </c>
      <c r="AZ10" s="110"/>
      <c r="BA10" s="110"/>
      <c r="BB10" s="95">
        <v>474.2</v>
      </c>
      <c r="BC10" s="95">
        <v>500.45</v>
      </c>
      <c r="BD10" s="95">
        <v>532.79999999999995</v>
      </c>
      <c r="BE10" s="95">
        <v>530.75</v>
      </c>
      <c r="BF10" s="95">
        <v>493.2</v>
      </c>
      <c r="BG10" s="95">
        <v>494.15</v>
      </c>
      <c r="BH10" s="95">
        <v>525.15</v>
      </c>
      <c r="BI10" s="95">
        <v>554.79999999999995</v>
      </c>
      <c r="BJ10" s="95">
        <v>572.5</v>
      </c>
      <c r="BK10" s="95">
        <v>627.6</v>
      </c>
      <c r="BL10" s="95">
        <v>641.35</v>
      </c>
      <c r="BM10" s="116">
        <f t="shared" si="1"/>
        <v>5.9406577846430997E-2</v>
      </c>
      <c r="BN10" s="116">
        <f t="shared" si="1"/>
        <v>5.9406577846430997E-2</v>
      </c>
      <c r="BO10" s="116" t="e">
        <f t="shared" si="1"/>
        <v>#DIV/0!</v>
      </c>
      <c r="BP10" s="116" t="e">
        <f t="shared" si="1"/>
        <v>#DIV/0!</v>
      </c>
      <c r="BQ10" s="116">
        <f t="shared" si="2"/>
        <v>5.9457627118643996E-2</v>
      </c>
      <c r="BR10" s="116">
        <f t="shared" si="3"/>
        <v>5.942056915269478E-2</v>
      </c>
      <c r="BS10" s="116">
        <f t="shared" si="4"/>
        <v>5.943401918783553E-2</v>
      </c>
      <c r="BT10" s="116">
        <f t="shared" si="5"/>
        <v>5.9425732977950174E-2</v>
      </c>
      <c r="BU10" s="116">
        <f t="shared" si="6"/>
        <v>5.9418785677218589E-2</v>
      </c>
      <c r="BV10" s="116">
        <f t="shared" si="7"/>
        <v>5.9407208245310983E-2</v>
      </c>
      <c r="BW10" s="116">
        <f t="shared" si="8"/>
        <v>5.9404130871869798E-2</v>
      </c>
      <c r="BX10" s="116">
        <f t="shared" si="9"/>
        <v>5.9400230680507482E-2</v>
      </c>
      <c r="BY10" s="116">
        <f t="shared" si="10"/>
        <v>5.9415348499245457E-2</v>
      </c>
      <c r="BZ10" s="116">
        <f t="shared" si="11"/>
        <v>5.9441272430668768E-2</v>
      </c>
      <c r="CA10" s="116">
        <f t="shared" si="12"/>
        <v>5.9419277589303432E-2</v>
      </c>
      <c r="CE10" s="109">
        <v>1</v>
      </c>
      <c r="CF10" s="110"/>
      <c r="CG10" s="110"/>
      <c r="CH10" s="95">
        <v>441.35</v>
      </c>
      <c r="CI10" s="95">
        <v>465.75</v>
      </c>
      <c r="CJ10" s="95">
        <v>495.85</v>
      </c>
      <c r="CK10" s="95">
        <v>459</v>
      </c>
      <c r="CL10" s="95">
        <v>459.05</v>
      </c>
      <c r="CM10" s="95">
        <v>488.75</v>
      </c>
      <c r="CN10" s="95">
        <v>516.35</v>
      </c>
      <c r="CO10" s="95">
        <v>531.79999999999995</v>
      </c>
      <c r="CP10" s="95">
        <v>584.15</v>
      </c>
      <c r="CQ10" s="95"/>
    </row>
    <row r="11" spans="1:97" ht="15.75" x14ac:dyDescent="0.25">
      <c r="A11" s="15"/>
      <c r="B11" s="34">
        <v>1.5</v>
      </c>
      <c r="C11" s="161">
        <v>955.3</v>
      </c>
      <c r="D11" s="161">
        <v>955.3</v>
      </c>
      <c r="E11" s="35"/>
      <c r="F11" s="35"/>
      <c r="G11" s="69">
        <v>892.3</v>
      </c>
      <c r="H11" s="69">
        <v>957.1</v>
      </c>
      <c r="I11" s="69">
        <v>1021.15</v>
      </c>
      <c r="J11" s="69">
        <v>1024.0999999999999</v>
      </c>
      <c r="K11" s="69">
        <v>943.55</v>
      </c>
      <c r="L11" s="69">
        <v>970.45</v>
      </c>
      <c r="M11" s="69">
        <v>1020.45</v>
      </c>
      <c r="N11" s="69">
        <v>1068.05</v>
      </c>
      <c r="O11" s="69">
        <v>1130.25</v>
      </c>
      <c r="P11" s="69">
        <v>1237.6500000000001</v>
      </c>
      <c r="Q11" s="69">
        <v>1276.95</v>
      </c>
      <c r="S11" s="34">
        <v>1.5</v>
      </c>
      <c r="T11" s="161">
        <v>901.7</v>
      </c>
      <c r="U11" s="161">
        <v>901.7</v>
      </c>
      <c r="V11" s="35"/>
      <c r="W11" s="35"/>
      <c r="X11" s="69">
        <v>842.25</v>
      </c>
      <c r="Y11" s="69">
        <v>903.4</v>
      </c>
      <c r="Z11" s="69">
        <v>963.85</v>
      </c>
      <c r="AA11" s="69">
        <v>966.65</v>
      </c>
      <c r="AB11" s="69">
        <v>890.6</v>
      </c>
      <c r="AC11" s="69">
        <v>916</v>
      </c>
      <c r="AD11" s="69">
        <v>963.2</v>
      </c>
      <c r="AE11" s="69">
        <v>1008.15</v>
      </c>
      <c r="AF11" s="69">
        <v>1066.8499999999999</v>
      </c>
      <c r="AG11" s="69">
        <v>1168.25</v>
      </c>
      <c r="AH11" s="69">
        <v>1205.3499999999999</v>
      </c>
      <c r="AJ11" s="109">
        <v>1.5</v>
      </c>
      <c r="AK11" s="110"/>
      <c r="AL11" s="110"/>
      <c r="AM11" s="95">
        <v>563.25</v>
      </c>
      <c r="AN11" s="95">
        <v>604.1</v>
      </c>
      <c r="AO11" s="95">
        <v>644.54999999999995</v>
      </c>
      <c r="AP11" s="95">
        <v>646.4</v>
      </c>
      <c r="AQ11" s="95">
        <v>592.70000000000005</v>
      </c>
      <c r="AR11" s="95">
        <v>602.85</v>
      </c>
      <c r="AS11" s="95">
        <v>641.1</v>
      </c>
      <c r="AT11" s="95">
        <v>671</v>
      </c>
      <c r="AU11" s="95">
        <v>710.05</v>
      </c>
      <c r="AV11" s="95">
        <v>777.6</v>
      </c>
      <c r="AW11" s="95">
        <v>802.25</v>
      </c>
      <c r="AX11" s="95"/>
      <c r="AY11" s="109">
        <v>1.5</v>
      </c>
      <c r="AZ11" s="110"/>
      <c r="BA11" s="110"/>
      <c r="BB11" s="95">
        <v>541.54999999999995</v>
      </c>
      <c r="BC11" s="95">
        <v>580.85</v>
      </c>
      <c r="BD11" s="95">
        <v>619.75</v>
      </c>
      <c r="BE11" s="95">
        <v>621.5</v>
      </c>
      <c r="BF11" s="95">
        <v>569.9</v>
      </c>
      <c r="BG11" s="95">
        <v>579.65</v>
      </c>
      <c r="BH11" s="95">
        <v>616.4</v>
      </c>
      <c r="BI11" s="95">
        <v>645.15</v>
      </c>
      <c r="BJ11" s="95">
        <v>682.7</v>
      </c>
      <c r="BK11" s="95">
        <v>747.65</v>
      </c>
      <c r="BL11" s="95">
        <v>771.35</v>
      </c>
      <c r="BM11" s="116">
        <f t="shared" si="1"/>
        <v>5.944327381612502E-2</v>
      </c>
      <c r="BN11" s="116">
        <f t="shared" si="1"/>
        <v>5.944327381612502E-2</v>
      </c>
      <c r="BO11" s="116" t="e">
        <f t="shared" si="1"/>
        <v>#DIV/0!</v>
      </c>
      <c r="BP11" s="116" t="e">
        <f t="shared" si="1"/>
        <v>#DIV/0!</v>
      </c>
      <c r="BQ11" s="116">
        <f t="shared" si="2"/>
        <v>5.9424161472246828E-2</v>
      </c>
      <c r="BR11" s="116">
        <f t="shared" si="3"/>
        <v>5.9442107593535631E-2</v>
      </c>
      <c r="BS11" s="116">
        <f t="shared" si="4"/>
        <v>5.944908440109975E-2</v>
      </c>
      <c r="BT11" s="116">
        <f t="shared" si="5"/>
        <v>5.943205917343386E-2</v>
      </c>
      <c r="BU11" s="116">
        <f t="shared" si="6"/>
        <v>5.945430047159217E-2</v>
      </c>
      <c r="BV11" s="116">
        <f t="shared" si="7"/>
        <v>5.9443231441048017E-2</v>
      </c>
      <c r="BW11" s="116">
        <f t="shared" si="8"/>
        <v>5.9437292358804017E-2</v>
      </c>
      <c r="BX11" s="116">
        <f t="shared" si="9"/>
        <v>5.9415761543420986E-2</v>
      </c>
      <c r="BY11" s="116">
        <f t="shared" si="10"/>
        <v>5.9427285935230056E-2</v>
      </c>
      <c r="BZ11" s="116">
        <f t="shared" si="11"/>
        <v>5.9405093087952165E-2</v>
      </c>
      <c r="CA11" s="116">
        <f t="shared" si="12"/>
        <v>5.9401833492346734E-2</v>
      </c>
      <c r="CE11" s="109">
        <v>1.5</v>
      </c>
      <c r="CF11" s="110"/>
      <c r="CG11" s="110"/>
      <c r="CH11" s="95">
        <v>504.05</v>
      </c>
      <c r="CI11" s="95">
        <v>540.6</v>
      </c>
      <c r="CJ11" s="95">
        <v>576.85</v>
      </c>
      <c r="CK11" s="95">
        <v>530.4</v>
      </c>
      <c r="CL11" s="95">
        <v>538.45000000000005</v>
      </c>
      <c r="CM11" s="95">
        <v>573.70000000000005</v>
      </c>
      <c r="CN11" s="95">
        <v>600.45000000000005</v>
      </c>
      <c r="CO11" s="95">
        <v>634.20000000000005</v>
      </c>
      <c r="CP11" s="95">
        <v>695.85</v>
      </c>
      <c r="CQ11" s="95"/>
    </row>
    <row r="12" spans="1:97" ht="15.75" x14ac:dyDescent="0.25">
      <c r="A12" s="15"/>
      <c r="B12" s="34">
        <v>2</v>
      </c>
      <c r="C12" s="161">
        <v>1085.2</v>
      </c>
      <c r="D12" s="161">
        <v>1085.2</v>
      </c>
      <c r="E12" s="35"/>
      <c r="F12" s="35"/>
      <c r="G12" s="69">
        <v>1005.45</v>
      </c>
      <c r="H12" s="69">
        <v>1087.3</v>
      </c>
      <c r="I12" s="69">
        <v>1162.55</v>
      </c>
      <c r="J12" s="69">
        <v>1177.95</v>
      </c>
      <c r="K12" s="69">
        <v>1070.25</v>
      </c>
      <c r="L12" s="69">
        <v>1110.7</v>
      </c>
      <c r="M12" s="69">
        <v>1169.45</v>
      </c>
      <c r="N12" s="69">
        <v>1219.2</v>
      </c>
      <c r="O12" s="69">
        <v>1312.75</v>
      </c>
      <c r="P12" s="69">
        <v>1438.55</v>
      </c>
      <c r="Q12" s="69">
        <v>1492.1</v>
      </c>
      <c r="S12" s="34">
        <v>2</v>
      </c>
      <c r="T12" s="161">
        <v>1024.3499999999999</v>
      </c>
      <c r="U12" s="161">
        <v>1024.3499999999999</v>
      </c>
      <c r="V12" s="35"/>
      <c r="W12" s="35"/>
      <c r="X12" s="69">
        <v>949.05</v>
      </c>
      <c r="Y12" s="69">
        <v>1026.3</v>
      </c>
      <c r="Z12" s="69">
        <v>1097.3499999999999</v>
      </c>
      <c r="AA12" s="69">
        <v>1111.9000000000001</v>
      </c>
      <c r="AB12" s="69">
        <v>1010.2</v>
      </c>
      <c r="AC12" s="69">
        <v>1048.4000000000001</v>
      </c>
      <c r="AD12" s="69">
        <v>1103.8499999999999</v>
      </c>
      <c r="AE12" s="69">
        <v>1150.8</v>
      </c>
      <c r="AF12" s="69">
        <v>1239.0999999999999</v>
      </c>
      <c r="AG12" s="69">
        <v>1357.85</v>
      </c>
      <c r="AH12" s="69">
        <v>1408.4</v>
      </c>
      <c r="AJ12" s="109">
        <v>2</v>
      </c>
      <c r="AK12" s="110"/>
      <c r="AL12" s="110"/>
      <c r="AM12" s="95">
        <v>634.65</v>
      </c>
      <c r="AN12" s="95">
        <v>686.35</v>
      </c>
      <c r="AO12" s="95">
        <v>733.8</v>
      </c>
      <c r="AP12" s="95">
        <v>743.6</v>
      </c>
      <c r="AQ12" s="95">
        <v>672.35</v>
      </c>
      <c r="AR12" s="95">
        <v>689.95</v>
      </c>
      <c r="AS12" s="95">
        <v>734.7</v>
      </c>
      <c r="AT12" s="95">
        <v>765.95</v>
      </c>
      <c r="AU12" s="95">
        <v>824.7</v>
      </c>
      <c r="AV12" s="95">
        <v>903.75</v>
      </c>
      <c r="AW12" s="95">
        <v>937.45</v>
      </c>
      <c r="AX12" s="95"/>
      <c r="AY12" s="109">
        <v>2</v>
      </c>
      <c r="AZ12" s="110"/>
      <c r="BA12" s="110"/>
      <c r="BB12" s="95">
        <v>610.20000000000005</v>
      </c>
      <c r="BC12" s="95">
        <v>659.95</v>
      </c>
      <c r="BD12" s="95">
        <v>705.55</v>
      </c>
      <c r="BE12" s="95">
        <v>715</v>
      </c>
      <c r="BF12" s="95">
        <v>646.45000000000005</v>
      </c>
      <c r="BG12" s="95">
        <v>663.4</v>
      </c>
      <c r="BH12" s="95">
        <v>706.4</v>
      </c>
      <c r="BI12" s="95">
        <v>736.45</v>
      </c>
      <c r="BJ12" s="95">
        <v>792.95</v>
      </c>
      <c r="BK12" s="95">
        <v>868.95</v>
      </c>
      <c r="BL12" s="95">
        <v>901.35</v>
      </c>
      <c r="BM12" s="116">
        <f t="shared" si="1"/>
        <v>5.9403524186069312E-2</v>
      </c>
      <c r="BN12" s="116">
        <f t="shared" si="1"/>
        <v>5.9403524186069312E-2</v>
      </c>
      <c r="BO12" s="116" t="e">
        <f t="shared" si="1"/>
        <v>#DIV/0!</v>
      </c>
      <c r="BP12" s="116" t="e">
        <f t="shared" si="1"/>
        <v>#DIV/0!</v>
      </c>
      <c r="BQ12" s="116">
        <f t="shared" si="2"/>
        <v>5.9427848901533187E-2</v>
      </c>
      <c r="BR12" s="116">
        <f t="shared" si="3"/>
        <v>5.943681184838745E-2</v>
      </c>
      <c r="BS12" s="116">
        <f t="shared" si="4"/>
        <v>5.9415865494145015E-2</v>
      </c>
      <c r="BT12" s="116">
        <f t="shared" si="5"/>
        <v>5.9402823994963549E-2</v>
      </c>
      <c r="BU12" s="116">
        <f t="shared" si="6"/>
        <v>5.9443674519896961E-2</v>
      </c>
      <c r="BV12" s="116">
        <f t="shared" si="7"/>
        <v>5.9423884013735107E-2</v>
      </c>
      <c r="BW12" s="116">
        <f t="shared" si="8"/>
        <v>5.9428364361099995E-2</v>
      </c>
      <c r="BX12" s="116">
        <f t="shared" si="9"/>
        <v>5.943691345151203E-2</v>
      </c>
      <c r="BY12" s="116">
        <f t="shared" si="10"/>
        <v>5.9438301993382403E-2</v>
      </c>
      <c r="BZ12" s="116">
        <f t="shared" si="11"/>
        <v>5.9432190595426704E-2</v>
      </c>
      <c r="CA12" s="116">
        <f t="shared" si="12"/>
        <v>5.9429139449020063E-2</v>
      </c>
      <c r="CE12" s="109">
        <v>2</v>
      </c>
      <c r="CF12" s="110"/>
      <c r="CG12" s="110"/>
      <c r="CH12" s="95">
        <v>567.95000000000005</v>
      </c>
      <c r="CI12" s="95">
        <v>614.25</v>
      </c>
      <c r="CJ12" s="95">
        <v>656.7</v>
      </c>
      <c r="CK12" s="95">
        <v>601.65</v>
      </c>
      <c r="CL12" s="95">
        <v>616.25</v>
      </c>
      <c r="CM12" s="95">
        <v>657.45</v>
      </c>
      <c r="CN12" s="95">
        <v>685.45</v>
      </c>
      <c r="CO12" s="95">
        <v>736.6</v>
      </c>
      <c r="CP12" s="95">
        <v>808.75</v>
      </c>
      <c r="CQ12" s="95"/>
    </row>
    <row r="13" spans="1:97" ht="15.75" x14ac:dyDescent="0.25">
      <c r="A13" s="15"/>
      <c r="B13" s="34">
        <v>2.5</v>
      </c>
      <c r="C13" s="161">
        <v>1217.8</v>
      </c>
      <c r="D13" s="161">
        <v>1217.8</v>
      </c>
      <c r="E13" s="35"/>
      <c r="F13" s="35"/>
      <c r="G13" s="69">
        <v>1116.5999999999999</v>
      </c>
      <c r="H13" s="69">
        <v>1220.0999999999999</v>
      </c>
      <c r="I13" s="69">
        <v>1303.95</v>
      </c>
      <c r="J13" s="69">
        <v>1327.5</v>
      </c>
      <c r="K13" s="69">
        <v>1199.4000000000001</v>
      </c>
      <c r="L13" s="69">
        <v>1250.95</v>
      </c>
      <c r="M13" s="69">
        <v>1320.55</v>
      </c>
      <c r="N13" s="69">
        <v>1368.1</v>
      </c>
      <c r="O13" s="69">
        <v>1497</v>
      </c>
      <c r="P13" s="69">
        <v>1636.95</v>
      </c>
      <c r="Q13" s="69">
        <v>1705.2</v>
      </c>
      <c r="S13" s="34">
        <v>2.5</v>
      </c>
      <c r="T13" s="161">
        <v>1149.5</v>
      </c>
      <c r="U13" s="161">
        <v>1149.5</v>
      </c>
      <c r="V13" s="35"/>
      <c r="W13" s="35"/>
      <c r="X13" s="69">
        <v>1053.95</v>
      </c>
      <c r="Y13" s="69">
        <v>1151.6500000000001</v>
      </c>
      <c r="Z13" s="69">
        <v>1230.8</v>
      </c>
      <c r="AA13" s="69">
        <v>1253.05</v>
      </c>
      <c r="AB13" s="69">
        <v>1132.1500000000001</v>
      </c>
      <c r="AC13" s="69">
        <v>1180.8</v>
      </c>
      <c r="AD13" s="69">
        <v>1246.5</v>
      </c>
      <c r="AE13" s="69">
        <v>1291.3499999999999</v>
      </c>
      <c r="AF13" s="69">
        <v>1413.05</v>
      </c>
      <c r="AG13" s="69">
        <v>1545.15</v>
      </c>
      <c r="AH13" s="69">
        <v>1609.55</v>
      </c>
      <c r="AJ13" s="109">
        <v>2.5</v>
      </c>
      <c r="AK13" s="110"/>
      <c r="AL13" s="110"/>
      <c r="AM13" s="95">
        <v>704.75</v>
      </c>
      <c r="AN13" s="95">
        <v>770.1</v>
      </c>
      <c r="AO13" s="95">
        <v>823.05</v>
      </c>
      <c r="AP13" s="95">
        <v>837.95</v>
      </c>
      <c r="AQ13" s="95">
        <v>753.55</v>
      </c>
      <c r="AR13" s="95">
        <v>777.1</v>
      </c>
      <c r="AS13" s="95">
        <v>829.65</v>
      </c>
      <c r="AT13" s="95">
        <v>859.5</v>
      </c>
      <c r="AU13" s="95">
        <v>940.55</v>
      </c>
      <c r="AV13" s="95">
        <v>1028.5</v>
      </c>
      <c r="AW13" s="95">
        <v>1071.3499999999999</v>
      </c>
      <c r="AX13" s="95"/>
      <c r="AY13" s="109">
        <v>2.5</v>
      </c>
      <c r="AZ13" s="110"/>
      <c r="BA13" s="110"/>
      <c r="BB13" s="95">
        <v>677.6</v>
      </c>
      <c r="BC13" s="95">
        <v>740.45</v>
      </c>
      <c r="BD13" s="95">
        <v>791.35</v>
      </c>
      <c r="BE13" s="95">
        <v>805.7</v>
      </c>
      <c r="BF13" s="95">
        <v>724.55</v>
      </c>
      <c r="BG13" s="95">
        <v>747.2</v>
      </c>
      <c r="BH13" s="95">
        <v>797.7</v>
      </c>
      <c r="BI13" s="95">
        <v>826.4</v>
      </c>
      <c r="BJ13" s="95">
        <v>904.35</v>
      </c>
      <c r="BK13" s="95">
        <v>988.9</v>
      </c>
      <c r="BL13" s="95">
        <v>1030.0999999999999</v>
      </c>
      <c r="BM13" s="116">
        <f t="shared" si="1"/>
        <v>5.9417137886037308E-2</v>
      </c>
      <c r="BN13" s="116">
        <f t="shared" si="1"/>
        <v>5.9417137886037308E-2</v>
      </c>
      <c r="BO13" s="116" t="e">
        <f t="shared" si="1"/>
        <v>#DIV/0!</v>
      </c>
      <c r="BP13" s="116" t="e">
        <f t="shared" si="1"/>
        <v>#DIV/0!</v>
      </c>
      <c r="BQ13" s="116">
        <f t="shared" si="2"/>
        <v>5.9443047582902198E-2</v>
      </c>
      <c r="BR13" s="116">
        <f t="shared" si="3"/>
        <v>5.9436460730256435E-2</v>
      </c>
      <c r="BS13" s="116">
        <f t="shared" si="4"/>
        <v>5.9432889177770676E-2</v>
      </c>
      <c r="BT13" s="116">
        <f t="shared" si="5"/>
        <v>5.9415027333306725E-2</v>
      </c>
      <c r="BU13" s="116">
        <f t="shared" si="6"/>
        <v>5.9400256149803488E-2</v>
      </c>
      <c r="BV13" s="116">
        <f t="shared" si="7"/>
        <v>5.9408875338753386E-2</v>
      </c>
      <c r="BW13" s="116">
        <f t="shared" si="8"/>
        <v>5.9406337745687932E-2</v>
      </c>
      <c r="BX13" s="116">
        <f t="shared" si="9"/>
        <v>5.9433925736632309E-2</v>
      </c>
      <c r="BY13" s="116">
        <f t="shared" si="10"/>
        <v>5.9410495028484611E-2</v>
      </c>
      <c r="BZ13" s="116">
        <f t="shared" si="11"/>
        <v>5.9411707601203734E-2</v>
      </c>
      <c r="CA13" s="116">
        <f t="shared" si="12"/>
        <v>5.9426547792861495E-2</v>
      </c>
      <c r="CE13" s="109">
        <v>2.5</v>
      </c>
      <c r="CF13" s="110"/>
      <c r="CG13" s="110"/>
      <c r="CH13" s="95">
        <v>630.65</v>
      </c>
      <c r="CI13" s="95">
        <v>689.15</v>
      </c>
      <c r="CJ13" s="95">
        <v>736.55</v>
      </c>
      <c r="CK13" s="95">
        <v>674.35</v>
      </c>
      <c r="CL13" s="95">
        <v>694.1</v>
      </c>
      <c r="CM13" s="95">
        <v>742.45</v>
      </c>
      <c r="CN13" s="95">
        <v>769.15</v>
      </c>
      <c r="CO13" s="95">
        <v>840.1</v>
      </c>
      <c r="CP13" s="95">
        <v>920.4</v>
      </c>
      <c r="CQ13" s="95"/>
    </row>
    <row r="14" spans="1:97" ht="15.75" x14ac:dyDescent="0.25">
      <c r="A14" s="15"/>
      <c r="B14" s="36"/>
      <c r="C14" s="69"/>
      <c r="D14" s="69"/>
      <c r="E14" s="37"/>
      <c r="F14" s="37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  <c r="S14" s="36"/>
      <c r="T14" s="69"/>
      <c r="U14" s="69"/>
      <c r="V14" s="37"/>
      <c r="W14" s="37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J14" s="111"/>
      <c r="AK14" s="112"/>
      <c r="AL14" s="112"/>
      <c r="AM14" s="95"/>
      <c r="AN14" s="95"/>
      <c r="AO14" s="95"/>
      <c r="AP14" s="95"/>
      <c r="AQ14" s="95"/>
      <c r="AR14" s="95"/>
      <c r="AS14" s="95"/>
      <c r="AT14" s="95"/>
      <c r="AU14" s="95"/>
      <c r="AV14" s="95"/>
      <c r="AW14" s="95"/>
      <c r="AX14" s="95"/>
      <c r="AY14" s="111"/>
      <c r="AZ14" s="112"/>
      <c r="BA14" s="112"/>
      <c r="BB14" s="95"/>
      <c r="BC14" s="95"/>
      <c r="BD14" s="95"/>
      <c r="BE14" s="95"/>
      <c r="BF14" s="95"/>
      <c r="BG14" s="95"/>
      <c r="BH14" s="95"/>
      <c r="BI14" s="95"/>
      <c r="BJ14" s="95"/>
      <c r="BK14" s="95"/>
      <c r="BL14" s="95"/>
      <c r="BM14" s="116"/>
      <c r="BN14" s="116"/>
      <c r="BO14" s="116"/>
      <c r="BP14" s="116"/>
      <c r="BQ14" s="116"/>
      <c r="BR14" s="116"/>
      <c r="BS14" s="116"/>
      <c r="BT14" s="116"/>
      <c r="BU14" s="116"/>
      <c r="BV14" s="116"/>
      <c r="BW14" s="116"/>
      <c r="BX14" s="116"/>
      <c r="BY14" s="116"/>
      <c r="BZ14" s="116"/>
      <c r="CA14" s="116"/>
      <c r="CE14" s="111"/>
      <c r="CF14" s="112"/>
      <c r="CG14" s="112"/>
      <c r="CH14" s="95"/>
      <c r="CI14" s="95"/>
      <c r="CJ14" s="95"/>
      <c r="CK14" s="95"/>
      <c r="CL14" s="95"/>
      <c r="CM14" s="95"/>
      <c r="CN14" s="95"/>
      <c r="CO14" s="95"/>
      <c r="CP14" s="95"/>
      <c r="CQ14" s="95"/>
    </row>
    <row r="15" spans="1:97" ht="15.75" x14ac:dyDescent="0.25">
      <c r="A15" s="15"/>
      <c r="B15" s="15"/>
      <c r="C15" s="42" t="s">
        <v>89</v>
      </c>
      <c r="D15" s="42" t="s">
        <v>90</v>
      </c>
      <c r="E15" s="42" t="s">
        <v>73</v>
      </c>
      <c r="F15" s="42" t="s">
        <v>74</v>
      </c>
      <c r="G15" s="42" t="s">
        <v>91</v>
      </c>
      <c r="H15" s="42" t="s">
        <v>92</v>
      </c>
      <c r="I15" s="43" t="s">
        <v>93</v>
      </c>
      <c r="J15" s="43" t="s">
        <v>94</v>
      </c>
      <c r="K15" s="43" t="s">
        <v>95</v>
      </c>
      <c r="L15" s="44" t="s">
        <v>96</v>
      </c>
      <c r="M15" s="44" t="s">
        <v>97</v>
      </c>
      <c r="N15" s="15" t="s">
        <v>98</v>
      </c>
      <c r="O15" s="45" t="s">
        <v>99</v>
      </c>
      <c r="P15" s="45" t="s">
        <v>100</v>
      </c>
      <c r="Q15" s="45" t="s">
        <v>101</v>
      </c>
      <c r="S15" s="15"/>
      <c r="T15" s="42" t="s">
        <v>89</v>
      </c>
      <c r="U15" s="42" t="s">
        <v>90</v>
      </c>
      <c r="V15" s="42" t="s">
        <v>73</v>
      </c>
      <c r="W15" s="42" t="s">
        <v>74</v>
      </c>
      <c r="X15" s="42" t="s">
        <v>91</v>
      </c>
      <c r="Y15" s="42" t="s">
        <v>92</v>
      </c>
      <c r="Z15" s="43" t="s">
        <v>93</v>
      </c>
      <c r="AA15" s="43" t="s">
        <v>94</v>
      </c>
      <c r="AB15" s="43" t="s">
        <v>95</v>
      </c>
      <c r="AC15" s="44" t="s">
        <v>96</v>
      </c>
      <c r="AD15" s="44" t="s">
        <v>97</v>
      </c>
      <c r="AE15" s="15" t="s">
        <v>98</v>
      </c>
      <c r="AF15" s="45" t="s">
        <v>99</v>
      </c>
      <c r="AG15" s="45" t="s">
        <v>100</v>
      </c>
      <c r="AH15" s="45" t="s">
        <v>101</v>
      </c>
      <c r="AJ15" s="113"/>
      <c r="AK15" s="114"/>
      <c r="AL15" s="114"/>
      <c r="AM15" s="118" t="s">
        <v>91</v>
      </c>
      <c r="AN15" s="118" t="s">
        <v>92</v>
      </c>
      <c r="AO15" s="119" t="s">
        <v>93</v>
      </c>
      <c r="AP15" s="119" t="s">
        <v>94</v>
      </c>
      <c r="AQ15" s="120" t="s">
        <v>95</v>
      </c>
      <c r="AR15" s="120" t="s">
        <v>96</v>
      </c>
      <c r="AS15" s="113" t="s">
        <v>97</v>
      </c>
      <c r="AT15" s="121" t="s">
        <v>98</v>
      </c>
      <c r="AU15" s="121" t="s">
        <v>99</v>
      </c>
      <c r="AV15" s="121" t="s">
        <v>100</v>
      </c>
      <c r="AW15" s="121" t="s">
        <v>101</v>
      </c>
      <c r="AX15" s="121"/>
      <c r="AY15" s="113"/>
      <c r="AZ15" s="114"/>
      <c r="BA15" s="114"/>
      <c r="BB15" s="118" t="s">
        <v>91</v>
      </c>
      <c r="BC15" s="118" t="s">
        <v>92</v>
      </c>
      <c r="BD15" s="119" t="s">
        <v>93</v>
      </c>
      <c r="BE15" s="119" t="s">
        <v>94</v>
      </c>
      <c r="BF15" s="120" t="s">
        <v>95</v>
      </c>
      <c r="BG15" s="120" t="s">
        <v>96</v>
      </c>
      <c r="BH15" s="113" t="s">
        <v>97</v>
      </c>
      <c r="BI15" s="121" t="s">
        <v>98</v>
      </c>
      <c r="BJ15" s="121" t="s">
        <v>99</v>
      </c>
      <c r="BK15" s="121" t="s">
        <v>100</v>
      </c>
      <c r="BL15" s="121" t="s">
        <v>101</v>
      </c>
      <c r="BM15" s="116"/>
      <c r="BN15" s="116"/>
      <c r="BO15" s="116"/>
      <c r="BP15" s="116"/>
      <c r="BQ15" s="116"/>
      <c r="BR15" s="116"/>
      <c r="BS15" s="116"/>
      <c r="BT15" s="116"/>
      <c r="BU15" s="116"/>
      <c r="BV15" s="116"/>
      <c r="BW15" s="116"/>
      <c r="BX15" s="116"/>
      <c r="BY15" s="116"/>
      <c r="BZ15" s="116"/>
      <c r="CA15" s="116"/>
      <c r="CE15" s="113"/>
      <c r="CF15" s="114"/>
      <c r="CG15" s="114"/>
      <c r="CH15" s="118" t="s">
        <v>91</v>
      </c>
      <c r="CI15" s="118" t="s">
        <v>92</v>
      </c>
      <c r="CJ15" s="119" t="s">
        <v>93</v>
      </c>
      <c r="CK15" s="119" t="s">
        <v>95</v>
      </c>
      <c r="CL15" s="120" t="s">
        <v>96</v>
      </c>
      <c r="CM15" s="120" t="s">
        <v>97</v>
      </c>
      <c r="CN15" s="113" t="s">
        <v>98</v>
      </c>
      <c r="CO15" s="121" t="s">
        <v>99</v>
      </c>
      <c r="CP15" s="121" t="s">
        <v>100</v>
      </c>
      <c r="CQ15" s="121" t="s">
        <v>101</v>
      </c>
    </row>
    <row r="16" spans="1:97" ht="15.75" x14ac:dyDescent="0.25">
      <c r="A16" s="15" t="s">
        <v>102</v>
      </c>
      <c r="B16" s="34">
        <v>0.5</v>
      </c>
      <c r="C16" s="161">
        <v>907.95</v>
      </c>
      <c r="D16" s="161">
        <v>907.95</v>
      </c>
      <c r="E16" s="35"/>
      <c r="F16" s="35"/>
      <c r="G16" s="161">
        <v>645.54999999999995</v>
      </c>
      <c r="H16" s="161">
        <v>683.35</v>
      </c>
      <c r="I16" s="161">
        <v>738.15</v>
      </c>
      <c r="J16" s="161">
        <v>724.75</v>
      </c>
      <c r="K16" s="161">
        <v>834.3</v>
      </c>
      <c r="L16" s="161">
        <v>872.85</v>
      </c>
      <c r="M16" s="161">
        <v>909.45</v>
      </c>
      <c r="N16" s="161">
        <v>925.6</v>
      </c>
      <c r="O16" s="161">
        <v>966.8</v>
      </c>
      <c r="P16" s="161">
        <v>1028.95</v>
      </c>
      <c r="Q16" s="161">
        <v>1076.6500000000001</v>
      </c>
      <c r="S16" s="34">
        <v>0.5</v>
      </c>
      <c r="T16" s="161">
        <v>796.9</v>
      </c>
      <c r="U16" s="161">
        <v>857</v>
      </c>
      <c r="V16" s="35"/>
      <c r="W16" s="35"/>
      <c r="X16" s="161">
        <v>609.35</v>
      </c>
      <c r="Y16" s="161">
        <v>645</v>
      </c>
      <c r="Z16" s="161">
        <v>696.75</v>
      </c>
      <c r="AA16" s="161">
        <v>684.1</v>
      </c>
      <c r="AB16" s="161">
        <v>787.5</v>
      </c>
      <c r="AC16" s="161">
        <v>823.9</v>
      </c>
      <c r="AD16" s="161">
        <v>858.45</v>
      </c>
      <c r="AE16" s="161">
        <v>873.7</v>
      </c>
      <c r="AF16" s="161">
        <v>912.55</v>
      </c>
      <c r="AG16" s="161">
        <v>971.25</v>
      </c>
      <c r="AH16" s="161">
        <v>1016.25</v>
      </c>
      <c r="AJ16" s="109">
        <v>0.5</v>
      </c>
      <c r="AK16" s="110"/>
      <c r="AL16" s="110"/>
      <c r="AM16" s="95">
        <v>407.45</v>
      </c>
      <c r="AN16" s="95">
        <v>431.3</v>
      </c>
      <c r="AO16" s="95">
        <v>465.9</v>
      </c>
      <c r="AP16" s="95">
        <v>457.45</v>
      </c>
      <c r="AQ16" s="95">
        <v>524.1</v>
      </c>
      <c r="AR16" s="95">
        <v>542.20000000000005</v>
      </c>
      <c r="AS16" s="95">
        <v>571.35</v>
      </c>
      <c r="AT16" s="95">
        <v>581.45000000000005</v>
      </c>
      <c r="AU16" s="95">
        <v>607.35</v>
      </c>
      <c r="AV16" s="95">
        <v>646.4</v>
      </c>
      <c r="AW16" s="95">
        <v>676.35</v>
      </c>
      <c r="AX16" s="95"/>
      <c r="AY16" s="109">
        <v>0.5</v>
      </c>
      <c r="AZ16" s="110"/>
      <c r="BA16" s="110"/>
      <c r="BB16" s="95">
        <v>391.75</v>
      </c>
      <c r="BC16" s="95">
        <v>414.7</v>
      </c>
      <c r="BD16" s="95">
        <v>447.95</v>
      </c>
      <c r="BE16" s="95">
        <v>439.85</v>
      </c>
      <c r="BF16" s="95">
        <v>503.9</v>
      </c>
      <c r="BG16" s="95">
        <v>521.29999999999995</v>
      </c>
      <c r="BH16" s="95">
        <v>549.35</v>
      </c>
      <c r="BI16" s="95">
        <v>559.04999999999995</v>
      </c>
      <c r="BJ16" s="95">
        <v>583.95000000000005</v>
      </c>
      <c r="BK16" s="95">
        <v>621.5</v>
      </c>
      <c r="BL16" s="95">
        <v>650.29999999999995</v>
      </c>
      <c r="BM16" s="116">
        <f t="shared" ref="BM16:BN69" si="13">C16/T16-1</f>
        <v>0.13935249090224633</v>
      </c>
      <c r="BN16" s="116">
        <f t="shared" si="13"/>
        <v>5.9451575262543743E-2</v>
      </c>
      <c r="BO16" s="116" t="e">
        <f t="shared" ref="BO16:BO69" si="14">E16/V16-1</f>
        <v>#DIV/0!</v>
      </c>
      <c r="BP16" s="116" t="e">
        <f t="shared" ref="BP16:BP69" si="15">F16/W16-1</f>
        <v>#DIV/0!</v>
      </c>
      <c r="BQ16" s="116">
        <f t="shared" ref="BQ16:BQ69" si="16">G16/X16-1</f>
        <v>5.9407565438581944E-2</v>
      </c>
      <c r="BR16" s="116">
        <f t="shared" ref="BR16:BR69" si="17">H16/Y16-1</f>
        <v>5.9457364341085395E-2</v>
      </c>
      <c r="BS16" s="116">
        <f t="shared" ref="BS16:BS69" si="18">I16/Z16-1</f>
        <v>5.9418729817007465E-2</v>
      </c>
      <c r="BT16" s="116">
        <f t="shared" ref="BT16:BT69" si="19">J16/AA16-1</f>
        <v>5.942113726063436E-2</v>
      </c>
      <c r="BU16" s="116">
        <f t="shared" ref="BU16:BU69" si="20">K16/AB16-1</f>
        <v>5.9428571428571386E-2</v>
      </c>
      <c r="BV16" s="116">
        <f t="shared" ref="BV16:BV69" si="21">L16/AC16-1</f>
        <v>5.941255006675572E-2</v>
      </c>
      <c r="BW16" s="116">
        <f t="shared" ref="BW16:BW69" si="22">M16/AD16-1</f>
        <v>5.9409400663987366E-2</v>
      </c>
      <c r="BX16" s="116">
        <f t="shared" ref="BX16:BX69" si="23">N16/AE16-1</f>
        <v>5.9402540917935287E-2</v>
      </c>
      <c r="BY16" s="116">
        <f t="shared" ref="BY16:BY69" si="24">O16/AF16-1</f>
        <v>5.9448797326173919E-2</v>
      </c>
      <c r="BZ16" s="116">
        <f t="shared" ref="BZ16:BZ69" si="25">P16/AG16-1</f>
        <v>5.9407979407979372E-2</v>
      </c>
      <c r="CA16" s="116">
        <f t="shared" ref="CA16:CA69" si="26">Q16/AH16-1</f>
        <v>5.9434194341943414E-2</v>
      </c>
      <c r="CE16" s="109">
        <v>0.5</v>
      </c>
      <c r="CF16" s="110"/>
      <c r="CG16" s="110"/>
      <c r="CH16" s="95">
        <v>364.6</v>
      </c>
      <c r="CI16" s="95">
        <v>385.95</v>
      </c>
      <c r="CJ16" s="95">
        <v>416.95</v>
      </c>
      <c r="CK16" s="95">
        <v>469</v>
      </c>
      <c r="CL16" s="95">
        <v>484.25</v>
      </c>
      <c r="CM16" s="95">
        <v>511.3</v>
      </c>
      <c r="CN16" s="95">
        <v>520.29999999999995</v>
      </c>
      <c r="CO16" s="95">
        <v>542.45000000000005</v>
      </c>
      <c r="CP16" s="95">
        <v>578.45000000000005</v>
      </c>
      <c r="CQ16" s="95"/>
    </row>
    <row r="17" spans="1:95" ht="15.75" x14ac:dyDescent="0.25">
      <c r="A17" s="15"/>
      <c r="B17" s="34">
        <v>1</v>
      </c>
      <c r="C17" s="161">
        <v>1049</v>
      </c>
      <c r="D17" s="161">
        <v>1049</v>
      </c>
      <c r="E17" s="35"/>
      <c r="F17" s="35"/>
      <c r="G17" s="161">
        <v>781.35</v>
      </c>
      <c r="H17" s="161">
        <v>824.6</v>
      </c>
      <c r="I17" s="161">
        <v>877.9</v>
      </c>
      <c r="J17" s="161">
        <v>874.45</v>
      </c>
      <c r="K17" s="161">
        <v>967.15</v>
      </c>
      <c r="L17" s="161">
        <v>1002.6</v>
      </c>
      <c r="M17" s="161">
        <v>1057.95</v>
      </c>
      <c r="N17" s="161">
        <v>1080</v>
      </c>
      <c r="O17" s="161">
        <v>1153.3499999999999</v>
      </c>
      <c r="P17" s="161">
        <v>1223.45</v>
      </c>
      <c r="Q17" s="161">
        <v>1289.6500000000001</v>
      </c>
      <c r="S17" s="34">
        <v>1</v>
      </c>
      <c r="T17" s="161">
        <v>932.4</v>
      </c>
      <c r="U17" s="161">
        <v>990.15</v>
      </c>
      <c r="V17" s="35"/>
      <c r="W17" s="35"/>
      <c r="X17" s="161">
        <v>737.5</v>
      </c>
      <c r="Y17" s="161">
        <v>778.35</v>
      </c>
      <c r="Z17" s="161">
        <v>828.65</v>
      </c>
      <c r="AA17" s="161">
        <v>825.4</v>
      </c>
      <c r="AB17" s="161">
        <v>912.9</v>
      </c>
      <c r="AC17" s="161">
        <v>946.35</v>
      </c>
      <c r="AD17" s="161">
        <v>998.6</v>
      </c>
      <c r="AE17" s="161">
        <v>1019.4</v>
      </c>
      <c r="AF17" s="161">
        <v>1088.6500000000001</v>
      </c>
      <c r="AG17" s="161">
        <v>1154.8499999999999</v>
      </c>
      <c r="AH17" s="161">
        <v>1217.3</v>
      </c>
      <c r="AJ17" s="109">
        <v>1</v>
      </c>
      <c r="AK17" s="110"/>
      <c r="AL17" s="110"/>
      <c r="AM17" s="95">
        <v>493.2</v>
      </c>
      <c r="AN17" s="95">
        <v>520.5</v>
      </c>
      <c r="AO17" s="95">
        <v>554.15</v>
      </c>
      <c r="AP17" s="95">
        <v>552</v>
      </c>
      <c r="AQ17" s="95">
        <v>607.6</v>
      </c>
      <c r="AR17" s="95">
        <v>622.79999999999995</v>
      </c>
      <c r="AS17" s="95">
        <v>664.6</v>
      </c>
      <c r="AT17" s="95">
        <v>678.5</v>
      </c>
      <c r="AU17" s="95">
        <v>724.55</v>
      </c>
      <c r="AV17" s="95">
        <v>768.65</v>
      </c>
      <c r="AW17" s="95">
        <v>810.2</v>
      </c>
      <c r="AX17" s="95"/>
      <c r="AY17" s="109">
        <v>1</v>
      </c>
      <c r="AZ17" s="110"/>
      <c r="BA17" s="110"/>
      <c r="BB17" s="95">
        <v>474.2</v>
      </c>
      <c r="BC17" s="95">
        <v>500.45</v>
      </c>
      <c r="BD17" s="95">
        <v>532.79999999999995</v>
      </c>
      <c r="BE17" s="95">
        <v>530.75</v>
      </c>
      <c r="BF17" s="95">
        <v>584.20000000000005</v>
      </c>
      <c r="BG17" s="95">
        <v>598.79999999999995</v>
      </c>
      <c r="BH17" s="95">
        <v>639</v>
      </c>
      <c r="BI17" s="95">
        <v>652.4</v>
      </c>
      <c r="BJ17" s="95">
        <v>696.65</v>
      </c>
      <c r="BK17" s="95">
        <v>739.05</v>
      </c>
      <c r="BL17" s="95">
        <v>779</v>
      </c>
      <c r="BM17" s="116">
        <f t="shared" si="13"/>
        <v>0.12505362505362516</v>
      </c>
      <c r="BN17" s="116">
        <f t="shared" si="13"/>
        <v>5.9435439074887686E-2</v>
      </c>
      <c r="BO17" s="116" t="e">
        <f t="shared" si="14"/>
        <v>#DIV/0!</v>
      </c>
      <c r="BP17" s="116" t="e">
        <f t="shared" si="15"/>
        <v>#DIV/0!</v>
      </c>
      <c r="BQ17" s="116">
        <f t="shared" si="16"/>
        <v>5.9457627118643996E-2</v>
      </c>
      <c r="BR17" s="116">
        <f t="shared" si="17"/>
        <v>5.942056915269478E-2</v>
      </c>
      <c r="BS17" s="116">
        <f t="shared" si="18"/>
        <v>5.943401918783553E-2</v>
      </c>
      <c r="BT17" s="116">
        <f t="shared" si="19"/>
        <v>5.9425732977950174E-2</v>
      </c>
      <c r="BU17" s="116">
        <f t="shared" si="20"/>
        <v>5.9426005038887064E-2</v>
      </c>
      <c r="BV17" s="116">
        <f t="shared" si="21"/>
        <v>5.9438896814075104E-2</v>
      </c>
      <c r="BW17" s="116">
        <f t="shared" si="22"/>
        <v>5.9433206489084789E-2</v>
      </c>
      <c r="BX17" s="116">
        <f t="shared" si="23"/>
        <v>5.9446733372572114E-2</v>
      </c>
      <c r="BY17" s="116">
        <f t="shared" si="24"/>
        <v>5.9431405869655007E-2</v>
      </c>
      <c r="BZ17" s="116">
        <f t="shared" si="25"/>
        <v>5.9401653894445294E-2</v>
      </c>
      <c r="CA17" s="116">
        <f t="shared" si="26"/>
        <v>5.9434814753963838E-2</v>
      </c>
      <c r="CE17" s="109">
        <v>1</v>
      </c>
      <c r="CF17" s="110"/>
      <c r="CG17" s="110"/>
      <c r="CH17" s="95">
        <v>441.35</v>
      </c>
      <c r="CI17" s="95">
        <v>465.75</v>
      </c>
      <c r="CJ17" s="95">
        <v>495.85</v>
      </c>
      <c r="CK17" s="95">
        <v>543.75</v>
      </c>
      <c r="CL17" s="95">
        <v>556.25</v>
      </c>
      <c r="CM17" s="95">
        <v>594.75</v>
      </c>
      <c r="CN17" s="95">
        <v>607.20000000000005</v>
      </c>
      <c r="CO17" s="95">
        <v>647.15</v>
      </c>
      <c r="CP17" s="95">
        <v>687.85</v>
      </c>
      <c r="CQ17" s="95"/>
    </row>
    <row r="18" spans="1:95" ht="15.75" x14ac:dyDescent="0.25">
      <c r="A18" s="15"/>
      <c r="B18" s="34">
        <v>1.5</v>
      </c>
      <c r="C18" s="161">
        <v>1181.1500000000001</v>
      </c>
      <c r="D18" s="161">
        <v>1181.1500000000001</v>
      </c>
      <c r="E18" s="35"/>
      <c r="F18" s="35"/>
      <c r="G18" s="161">
        <v>892.3</v>
      </c>
      <c r="H18" s="161">
        <v>957.1</v>
      </c>
      <c r="I18" s="161">
        <v>1021.15</v>
      </c>
      <c r="J18" s="161">
        <v>1024.0999999999999</v>
      </c>
      <c r="K18" s="161">
        <v>1100</v>
      </c>
      <c r="L18" s="161">
        <v>1146.1500000000001</v>
      </c>
      <c r="M18" s="161">
        <v>1215.2</v>
      </c>
      <c r="N18" s="161">
        <v>1242</v>
      </c>
      <c r="O18" s="161">
        <v>1325.4</v>
      </c>
      <c r="P18" s="161">
        <v>1417.95</v>
      </c>
      <c r="Q18" s="161">
        <v>1486.15</v>
      </c>
      <c r="S18" s="34">
        <v>1.5</v>
      </c>
      <c r="T18" s="161">
        <v>1059.25</v>
      </c>
      <c r="U18" s="161">
        <v>1114.9000000000001</v>
      </c>
      <c r="V18" s="35"/>
      <c r="W18" s="35"/>
      <c r="X18" s="161">
        <v>842.25</v>
      </c>
      <c r="Y18" s="161">
        <v>903.4</v>
      </c>
      <c r="Z18" s="161">
        <v>963.85</v>
      </c>
      <c r="AA18" s="161">
        <v>966.65</v>
      </c>
      <c r="AB18" s="161">
        <v>1038.3</v>
      </c>
      <c r="AC18" s="161">
        <v>1081.8499999999999</v>
      </c>
      <c r="AD18" s="161">
        <v>1147.05</v>
      </c>
      <c r="AE18" s="161">
        <v>1172.3499999999999</v>
      </c>
      <c r="AF18" s="161">
        <v>1251.05</v>
      </c>
      <c r="AG18" s="161">
        <v>1338.4</v>
      </c>
      <c r="AH18" s="161">
        <v>1402.8</v>
      </c>
      <c r="AJ18" s="109">
        <v>1.5</v>
      </c>
      <c r="AK18" s="110"/>
      <c r="AL18" s="110"/>
      <c r="AM18" s="95">
        <v>563.25</v>
      </c>
      <c r="AN18" s="95">
        <v>604.1</v>
      </c>
      <c r="AO18" s="95">
        <v>644.54999999999995</v>
      </c>
      <c r="AP18" s="95">
        <v>646.4</v>
      </c>
      <c r="AQ18" s="95">
        <v>691.1</v>
      </c>
      <c r="AR18" s="95">
        <v>712</v>
      </c>
      <c r="AS18" s="95">
        <v>763.45</v>
      </c>
      <c r="AT18" s="95">
        <v>780.3</v>
      </c>
      <c r="AU18" s="95">
        <v>832.65</v>
      </c>
      <c r="AV18" s="95">
        <v>890.85</v>
      </c>
      <c r="AW18" s="95">
        <v>933.7</v>
      </c>
      <c r="AX18" s="95"/>
      <c r="AY18" s="109">
        <v>1.5</v>
      </c>
      <c r="AZ18" s="110"/>
      <c r="BA18" s="110"/>
      <c r="BB18" s="95">
        <v>541.54999999999995</v>
      </c>
      <c r="BC18" s="95">
        <v>580.85</v>
      </c>
      <c r="BD18" s="95">
        <v>619.75</v>
      </c>
      <c r="BE18" s="95">
        <v>621.5</v>
      </c>
      <c r="BF18" s="95">
        <v>664.5</v>
      </c>
      <c r="BG18" s="95">
        <v>684.6</v>
      </c>
      <c r="BH18" s="95">
        <v>734.05</v>
      </c>
      <c r="BI18" s="95">
        <v>750.25</v>
      </c>
      <c r="BJ18" s="95">
        <v>800.6</v>
      </c>
      <c r="BK18" s="95">
        <v>856.55</v>
      </c>
      <c r="BL18" s="95">
        <v>897.75</v>
      </c>
      <c r="BM18" s="116">
        <f t="shared" si="13"/>
        <v>0.11508142553693657</v>
      </c>
      <c r="BN18" s="116">
        <f t="shared" si="13"/>
        <v>5.9422369719257295E-2</v>
      </c>
      <c r="BO18" s="116" t="e">
        <f t="shared" si="14"/>
        <v>#DIV/0!</v>
      </c>
      <c r="BP18" s="116" t="e">
        <f t="shared" si="15"/>
        <v>#DIV/0!</v>
      </c>
      <c r="BQ18" s="116">
        <f t="shared" si="16"/>
        <v>5.9424161472246828E-2</v>
      </c>
      <c r="BR18" s="116">
        <f t="shared" si="17"/>
        <v>5.9442107593535631E-2</v>
      </c>
      <c r="BS18" s="116">
        <f t="shared" si="18"/>
        <v>5.944908440109975E-2</v>
      </c>
      <c r="BT18" s="116">
        <f t="shared" si="19"/>
        <v>5.943205917343386E-2</v>
      </c>
      <c r="BU18" s="116">
        <f t="shared" si="20"/>
        <v>5.9424058557257187E-2</v>
      </c>
      <c r="BV18" s="116">
        <f t="shared" si="21"/>
        <v>5.9435226695013332E-2</v>
      </c>
      <c r="BW18" s="116">
        <f t="shared" si="22"/>
        <v>5.9413277538032494E-2</v>
      </c>
      <c r="BX18" s="116">
        <f t="shared" si="23"/>
        <v>5.9410585575979891E-2</v>
      </c>
      <c r="BY18" s="116">
        <f t="shared" si="24"/>
        <v>5.9430078733863745E-2</v>
      </c>
      <c r="BZ18" s="116">
        <f t="shared" si="25"/>
        <v>5.9436640765092585E-2</v>
      </c>
      <c r="CA18" s="116">
        <f t="shared" si="26"/>
        <v>5.9416880524665094E-2</v>
      </c>
      <c r="CE18" s="109">
        <v>1.5</v>
      </c>
      <c r="CF18" s="110"/>
      <c r="CG18" s="110"/>
      <c r="CH18" s="95">
        <v>504.05</v>
      </c>
      <c r="CI18" s="95">
        <v>540.6</v>
      </c>
      <c r="CJ18" s="95">
        <v>576.85</v>
      </c>
      <c r="CK18" s="95">
        <v>618.5</v>
      </c>
      <c r="CL18" s="95">
        <v>635.95000000000005</v>
      </c>
      <c r="CM18" s="95">
        <v>683.2</v>
      </c>
      <c r="CN18" s="95">
        <v>698.3</v>
      </c>
      <c r="CO18" s="95">
        <v>743.7</v>
      </c>
      <c r="CP18" s="95">
        <v>797.2</v>
      </c>
      <c r="CQ18" s="95"/>
    </row>
    <row r="19" spans="1:95" ht="15.75" x14ac:dyDescent="0.25">
      <c r="A19" s="15"/>
      <c r="B19" s="34">
        <v>2</v>
      </c>
      <c r="C19" s="161">
        <v>1311.1</v>
      </c>
      <c r="D19" s="161">
        <v>1311.1</v>
      </c>
      <c r="E19" s="35"/>
      <c r="F19" s="35"/>
      <c r="G19" s="161">
        <v>1005.45</v>
      </c>
      <c r="H19" s="161">
        <v>1087.3</v>
      </c>
      <c r="I19" s="161">
        <v>1162.55</v>
      </c>
      <c r="J19" s="161">
        <v>1177.95</v>
      </c>
      <c r="K19" s="161">
        <v>1231</v>
      </c>
      <c r="L19" s="161">
        <v>1286.7</v>
      </c>
      <c r="M19" s="161">
        <v>1372.35</v>
      </c>
      <c r="N19" s="161">
        <v>1405.6</v>
      </c>
      <c r="O19" s="161">
        <v>1497.15</v>
      </c>
      <c r="P19" s="161">
        <v>1614.4</v>
      </c>
      <c r="Q19" s="161">
        <v>1678.6</v>
      </c>
      <c r="S19" s="34">
        <v>2</v>
      </c>
      <c r="T19" s="161">
        <v>1184</v>
      </c>
      <c r="U19" s="161">
        <v>1237.55</v>
      </c>
      <c r="V19" s="35"/>
      <c r="W19" s="35"/>
      <c r="X19" s="161">
        <v>949.05</v>
      </c>
      <c r="Y19" s="161">
        <v>1026.3</v>
      </c>
      <c r="Z19" s="161">
        <v>1097.3499999999999</v>
      </c>
      <c r="AA19" s="161">
        <v>1111.9000000000001</v>
      </c>
      <c r="AB19" s="161">
        <v>1161.95</v>
      </c>
      <c r="AC19" s="161">
        <v>1214.55</v>
      </c>
      <c r="AD19" s="161">
        <v>1295.4000000000001</v>
      </c>
      <c r="AE19" s="161">
        <v>1326.75</v>
      </c>
      <c r="AF19" s="161">
        <v>1413.2</v>
      </c>
      <c r="AG19" s="161">
        <v>1523.85</v>
      </c>
      <c r="AH19" s="161">
        <v>1584.45</v>
      </c>
      <c r="AJ19" s="109">
        <v>2</v>
      </c>
      <c r="AK19" s="110"/>
      <c r="AL19" s="110"/>
      <c r="AM19" s="95">
        <v>634.65</v>
      </c>
      <c r="AN19" s="95">
        <v>686.35</v>
      </c>
      <c r="AO19" s="95">
        <v>733.8</v>
      </c>
      <c r="AP19" s="95">
        <v>743.6</v>
      </c>
      <c r="AQ19" s="95">
        <v>773.4</v>
      </c>
      <c r="AR19" s="95">
        <v>799.3</v>
      </c>
      <c r="AS19" s="95">
        <v>862.2</v>
      </c>
      <c r="AT19" s="95">
        <v>883.1</v>
      </c>
      <c r="AU19" s="95">
        <v>940.65</v>
      </c>
      <c r="AV19" s="95">
        <v>1014.35</v>
      </c>
      <c r="AW19" s="95">
        <v>1054.5999999999999</v>
      </c>
      <c r="AX19" s="95"/>
      <c r="AY19" s="109">
        <v>2</v>
      </c>
      <c r="AZ19" s="110"/>
      <c r="BA19" s="110"/>
      <c r="BB19" s="95">
        <v>610.20000000000005</v>
      </c>
      <c r="BC19" s="95">
        <v>659.95</v>
      </c>
      <c r="BD19" s="95">
        <v>705.55</v>
      </c>
      <c r="BE19" s="95">
        <v>715</v>
      </c>
      <c r="BF19" s="95">
        <v>743.65</v>
      </c>
      <c r="BG19" s="95">
        <v>768.55</v>
      </c>
      <c r="BH19" s="95">
        <v>829</v>
      </c>
      <c r="BI19" s="95">
        <v>849.1</v>
      </c>
      <c r="BJ19" s="95">
        <v>904.45</v>
      </c>
      <c r="BK19" s="95">
        <v>975.3</v>
      </c>
      <c r="BL19" s="95">
        <v>1014</v>
      </c>
      <c r="BM19" s="116">
        <f t="shared" si="13"/>
        <v>0.10734797297297294</v>
      </c>
      <c r="BN19" s="116">
        <f t="shared" si="13"/>
        <v>5.9431942143751693E-2</v>
      </c>
      <c r="BO19" s="116" t="e">
        <f t="shared" si="14"/>
        <v>#DIV/0!</v>
      </c>
      <c r="BP19" s="116" t="e">
        <f t="shared" si="15"/>
        <v>#DIV/0!</v>
      </c>
      <c r="BQ19" s="116">
        <f t="shared" si="16"/>
        <v>5.9427848901533187E-2</v>
      </c>
      <c r="BR19" s="116">
        <f t="shared" si="17"/>
        <v>5.943681184838745E-2</v>
      </c>
      <c r="BS19" s="116">
        <f t="shared" si="18"/>
        <v>5.9415865494145015E-2</v>
      </c>
      <c r="BT19" s="116">
        <f t="shared" si="19"/>
        <v>5.9402823994963549E-2</v>
      </c>
      <c r="BU19" s="116">
        <f t="shared" si="20"/>
        <v>5.942596497267516E-2</v>
      </c>
      <c r="BV19" s="116">
        <f t="shared" si="21"/>
        <v>5.9404717796714968E-2</v>
      </c>
      <c r="BW19" s="116">
        <f t="shared" si="22"/>
        <v>5.9402501157943322E-2</v>
      </c>
      <c r="BX19" s="116">
        <f t="shared" si="23"/>
        <v>5.9430940267571009E-2</v>
      </c>
      <c r="BY19" s="116">
        <f t="shared" si="24"/>
        <v>5.9404189074441005E-2</v>
      </c>
      <c r="BZ19" s="116">
        <f t="shared" si="25"/>
        <v>5.9421859106867592E-2</v>
      </c>
      <c r="CA19" s="116">
        <f t="shared" si="26"/>
        <v>5.9421250276120885E-2</v>
      </c>
      <c r="CE19" s="109">
        <v>2</v>
      </c>
      <c r="CF19" s="110"/>
      <c r="CG19" s="110"/>
      <c r="CH19" s="95">
        <v>567.95000000000005</v>
      </c>
      <c r="CI19" s="95">
        <v>614.25</v>
      </c>
      <c r="CJ19" s="95">
        <v>656.7</v>
      </c>
      <c r="CK19" s="95">
        <v>692.15</v>
      </c>
      <c r="CL19" s="95">
        <v>713.95</v>
      </c>
      <c r="CM19" s="95">
        <v>771.6</v>
      </c>
      <c r="CN19" s="95">
        <v>790.3</v>
      </c>
      <c r="CO19" s="95">
        <v>840.2</v>
      </c>
      <c r="CP19" s="95">
        <v>907.75</v>
      </c>
      <c r="CQ19" s="95"/>
    </row>
    <row r="20" spans="1:95" ht="15.75" x14ac:dyDescent="0.25">
      <c r="A20" s="15"/>
      <c r="B20" s="34">
        <v>2.5</v>
      </c>
      <c r="C20" s="161">
        <v>1443.65</v>
      </c>
      <c r="D20" s="161">
        <v>1443.65</v>
      </c>
      <c r="E20" s="35"/>
      <c r="F20" s="35"/>
      <c r="G20" s="161">
        <v>1116.5999999999999</v>
      </c>
      <c r="H20" s="161">
        <v>1220.0999999999999</v>
      </c>
      <c r="I20" s="161">
        <v>1303.95</v>
      </c>
      <c r="J20" s="161">
        <v>1327.5</v>
      </c>
      <c r="K20" s="161">
        <v>1364.5</v>
      </c>
      <c r="L20" s="161">
        <v>1429.55</v>
      </c>
      <c r="M20" s="161">
        <v>1527.5</v>
      </c>
      <c r="N20" s="161">
        <v>1568.95</v>
      </c>
      <c r="O20" s="161">
        <v>1667.15</v>
      </c>
      <c r="P20" s="161">
        <v>1809.05</v>
      </c>
      <c r="Q20" s="161">
        <v>1870.85</v>
      </c>
      <c r="S20" s="34">
        <v>2.5</v>
      </c>
      <c r="T20" s="161">
        <v>1311.15</v>
      </c>
      <c r="U20" s="161">
        <v>1362.7</v>
      </c>
      <c r="V20" s="35"/>
      <c r="W20" s="35"/>
      <c r="X20" s="161">
        <v>1053.95</v>
      </c>
      <c r="Y20" s="161">
        <v>1151.6500000000001</v>
      </c>
      <c r="Z20" s="161">
        <v>1230.8</v>
      </c>
      <c r="AA20" s="161">
        <v>1253.05</v>
      </c>
      <c r="AB20" s="161">
        <v>1287.95</v>
      </c>
      <c r="AC20" s="161">
        <v>1349.35</v>
      </c>
      <c r="AD20" s="161">
        <v>1441.85</v>
      </c>
      <c r="AE20" s="161">
        <v>1480.95</v>
      </c>
      <c r="AF20" s="161">
        <v>1573.65</v>
      </c>
      <c r="AG20" s="161">
        <v>1707.6</v>
      </c>
      <c r="AH20" s="161">
        <v>1765.95</v>
      </c>
      <c r="AJ20" s="109">
        <v>2.5</v>
      </c>
      <c r="AK20" s="110"/>
      <c r="AL20" s="110"/>
      <c r="AM20" s="95">
        <v>704.75</v>
      </c>
      <c r="AN20" s="95">
        <v>770.1</v>
      </c>
      <c r="AO20" s="95">
        <v>823.05</v>
      </c>
      <c r="AP20" s="95">
        <v>837.95</v>
      </c>
      <c r="AQ20" s="95">
        <v>857.25</v>
      </c>
      <c r="AR20" s="95">
        <v>888</v>
      </c>
      <c r="AS20" s="95">
        <v>959.75</v>
      </c>
      <c r="AT20" s="95">
        <v>985.7</v>
      </c>
      <c r="AU20" s="95">
        <v>1047.45</v>
      </c>
      <c r="AV20" s="95">
        <v>1136.5999999999999</v>
      </c>
      <c r="AW20" s="95">
        <v>1175.45</v>
      </c>
      <c r="AX20" s="95"/>
      <c r="AY20" s="109">
        <v>2.5</v>
      </c>
      <c r="AZ20" s="110"/>
      <c r="BA20" s="110"/>
      <c r="BB20" s="95">
        <v>677.6</v>
      </c>
      <c r="BC20" s="95">
        <v>740.45</v>
      </c>
      <c r="BD20" s="95">
        <v>791.35</v>
      </c>
      <c r="BE20" s="95">
        <v>805.7</v>
      </c>
      <c r="BF20" s="95">
        <v>824.25</v>
      </c>
      <c r="BG20" s="95">
        <v>853.8</v>
      </c>
      <c r="BH20" s="95">
        <v>922.8</v>
      </c>
      <c r="BI20" s="95">
        <v>947.75</v>
      </c>
      <c r="BJ20" s="95">
        <v>1007.15</v>
      </c>
      <c r="BK20" s="95">
        <v>1092.8499999999999</v>
      </c>
      <c r="BL20" s="95">
        <v>1130.2</v>
      </c>
      <c r="BM20" s="116">
        <f t="shared" si="13"/>
        <v>0.10105632460054159</v>
      </c>
      <c r="BN20" s="116">
        <f t="shared" si="13"/>
        <v>5.9404124165260086E-2</v>
      </c>
      <c r="BO20" s="116" t="e">
        <f t="shared" si="14"/>
        <v>#DIV/0!</v>
      </c>
      <c r="BP20" s="116" t="e">
        <f t="shared" si="15"/>
        <v>#DIV/0!</v>
      </c>
      <c r="BQ20" s="116">
        <f t="shared" si="16"/>
        <v>5.9443047582902198E-2</v>
      </c>
      <c r="BR20" s="116">
        <f t="shared" si="17"/>
        <v>5.9436460730256435E-2</v>
      </c>
      <c r="BS20" s="116">
        <f t="shared" si="18"/>
        <v>5.9432889177770676E-2</v>
      </c>
      <c r="BT20" s="116">
        <f t="shared" si="19"/>
        <v>5.9415027333306725E-2</v>
      </c>
      <c r="BU20" s="116">
        <f t="shared" si="20"/>
        <v>5.9435537093831314E-2</v>
      </c>
      <c r="BV20" s="116">
        <f t="shared" si="21"/>
        <v>5.9436024752658634E-2</v>
      </c>
      <c r="BW20" s="116">
        <f t="shared" si="22"/>
        <v>5.9402850504560289E-2</v>
      </c>
      <c r="BX20" s="116">
        <f t="shared" si="23"/>
        <v>5.9421317397616358E-2</v>
      </c>
      <c r="BY20" s="116">
        <f t="shared" si="24"/>
        <v>5.9416007371397628E-2</v>
      </c>
      <c r="BZ20" s="116">
        <f t="shared" si="25"/>
        <v>5.9410869055985138E-2</v>
      </c>
      <c r="CA20" s="116">
        <f t="shared" si="26"/>
        <v>5.9401455307341644E-2</v>
      </c>
      <c r="CE20" s="109">
        <v>2.5</v>
      </c>
      <c r="CF20" s="110"/>
      <c r="CG20" s="110"/>
      <c r="CH20" s="95">
        <v>630.65</v>
      </c>
      <c r="CI20" s="95">
        <v>689.15</v>
      </c>
      <c r="CJ20" s="95">
        <v>736.55</v>
      </c>
      <c r="CK20" s="95">
        <v>767.15</v>
      </c>
      <c r="CL20" s="95">
        <v>793.15</v>
      </c>
      <c r="CM20" s="95">
        <v>858.9</v>
      </c>
      <c r="CN20" s="95">
        <v>882.15</v>
      </c>
      <c r="CO20" s="95">
        <v>935.6</v>
      </c>
      <c r="CP20" s="95">
        <v>1017.15</v>
      </c>
      <c r="CQ20" s="95"/>
    </row>
    <row r="21" spans="1:95" ht="15.75" x14ac:dyDescent="0.25">
      <c r="A21" s="15"/>
      <c r="B21" s="34">
        <v>3</v>
      </c>
      <c r="C21" s="161">
        <v>1573.45</v>
      </c>
      <c r="D21" s="161">
        <v>1573.45</v>
      </c>
      <c r="E21" s="35"/>
      <c r="F21" s="35"/>
      <c r="G21" s="161">
        <v>1220.0999999999999</v>
      </c>
      <c r="H21" s="161">
        <v>1350.1</v>
      </c>
      <c r="I21" s="161">
        <v>1431.95</v>
      </c>
      <c r="J21" s="161">
        <v>1464</v>
      </c>
      <c r="K21" s="161">
        <v>1484.45</v>
      </c>
      <c r="L21" s="161">
        <v>1533</v>
      </c>
      <c r="M21" s="161">
        <v>1657.6</v>
      </c>
      <c r="N21" s="161">
        <v>1720.3</v>
      </c>
      <c r="O21" s="161">
        <v>1830.9</v>
      </c>
      <c r="P21" s="161">
        <v>1974.05</v>
      </c>
      <c r="Q21" s="161">
        <v>2054.8000000000002</v>
      </c>
      <c r="S21" s="34">
        <v>3</v>
      </c>
      <c r="T21" s="161">
        <v>1435.7</v>
      </c>
      <c r="U21" s="161">
        <v>1485.2</v>
      </c>
      <c r="V21" s="35"/>
      <c r="W21" s="35"/>
      <c r="X21" s="161">
        <v>1151.6500000000001</v>
      </c>
      <c r="Y21" s="161">
        <v>1274.4000000000001</v>
      </c>
      <c r="Z21" s="161">
        <v>1351.65</v>
      </c>
      <c r="AA21" s="161">
        <v>1381.9</v>
      </c>
      <c r="AB21" s="161">
        <v>1401.2</v>
      </c>
      <c r="AC21" s="161">
        <v>1447</v>
      </c>
      <c r="AD21" s="161">
        <v>1564.65</v>
      </c>
      <c r="AE21" s="161">
        <v>1623.8</v>
      </c>
      <c r="AF21" s="161">
        <v>1728.2</v>
      </c>
      <c r="AG21" s="161">
        <v>1863.35</v>
      </c>
      <c r="AH21" s="161">
        <v>1939.55</v>
      </c>
      <c r="AJ21" s="109">
        <v>3</v>
      </c>
      <c r="AK21" s="110"/>
      <c r="AL21" s="110"/>
      <c r="AM21" s="95">
        <v>770.1</v>
      </c>
      <c r="AN21" s="95">
        <v>852.25</v>
      </c>
      <c r="AO21" s="95">
        <v>903.9</v>
      </c>
      <c r="AP21" s="95">
        <v>924.2</v>
      </c>
      <c r="AQ21" s="95">
        <v>932.6</v>
      </c>
      <c r="AR21" s="95">
        <v>952.3</v>
      </c>
      <c r="AS21" s="95">
        <v>1041.45</v>
      </c>
      <c r="AT21" s="95">
        <v>1080.8499999999999</v>
      </c>
      <c r="AU21" s="95">
        <v>1150.3</v>
      </c>
      <c r="AV21" s="95">
        <v>1240.3</v>
      </c>
      <c r="AW21" s="95">
        <v>1291.05</v>
      </c>
      <c r="AX21" s="95"/>
      <c r="AY21" s="109">
        <v>3</v>
      </c>
      <c r="AZ21" s="110"/>
      <c r="BA21" s="110"/>
      <c r="BB21" s="95">
        <v>740.45</v>
      </c>
      <c r="BC21" s="95">
        <v>819.45</v>
      </c>
      <c r="BD21" s="95">
        <v>869.1</v>
      </c>
      <c r="BE21" s="95">
        <v>888.65</v>
      </c>
      <c r="BF21" s="95">
        <v>896.7</v>
      </c>
      <c r="BG21" s="95">
        <v>915.65</v>
      </c>
      <c r="BH21" s="95">
        <v>1001.35</v>
      </c>
      <c r="BI21" s="95">
        <v>1039.25</v>
      </c>
      <c r="BJ21" s="95">
        <v>1106.05</v>
      </c>
      <c r="BK21" s="95">
        <v>1192.55</v>
      </c>
      <c r="BL21" s="95">
        <v>1241.3499999999999</v>
      </c>
      <c r="BM21" s="116">
        <f t="shared" si="13"/>
        <v>9.5946228320679783E-2</v>
      </c>
      <c r="BN21" s="116">
        <f t="shared" si="13"/>
        <v>5.9419606786964785E-2</v>
      </c>
      <c r="BO21" s="116" t="e">
        <f t="shared" si="14"/>
        <v>#DIV/0!</v>
      </c>
      <c r="BP21" s="116" t="e">
        <f t="shared" si="15"/>
        <v>#DIV/0!</v>
      </c>
      <c r="BQ21" s="116">
        <f t="shared" si="16"/>
        <v>5.9436460730256435E-2</v>
      </c>
      <c r="BR21" s="116">
        <f t="shared" si="17"/>
        <v>5.9400502197112237E-2</v>
      </c>
      <c r="BS21" s="116">
        <f t="shared" si="18"/>
        <v>5.9408870639588551E-2</v>
      </c>
      <c r="BT21" s="116">
        <f t="shared" si="19"/>
        <v>5.9410955930240927E-2</v>
      </c>
      <c r="BU21" s="116">
        <f t="shared" si="20"/>
        <v>5.9413359977162461E-2</v>
      </c>
      <c r="BV21" s="116">
        <f t="shared" si="21"/>
        <v>5.9433310297166475E-2</v>
      </c>
      <c r="BW21" s="116">
        <f t="shared" si="22"/>
        <v>5.9406256990381046E-2</v>
      </c>
      <c r="BX21" s="116">
        <f t="shared" si="23"/>
        <v>5.9428501046926874E-2</v>
      </c>
      <c r="BY21" s="116">
        <f t="shared" si="24"/>
        <v>5.9425992361995084E-2</v>
      </c>
      <c r="BZ21" s="116">
        <f t="shared" si="25"/>
        <v>5.9409128719778881E-2</v>
      </c>
      <c r="CA21" s="116">
        <f t="shared" si="26"/>
        <v>5.9420999716429224E-2</v>
      </c>
      <c r="CE21" s="109">
        <v>3</v>
      </c>
      <c r="CF21" s="110"/>
      <c r="CG21" s="110"/>
      <c r="CH21" s="95">
        <v>689.15</v>
      </c>
      <c r="CI21" s="95">
        <v>762.75</v>
      </c>
      <c r="CJ21" s="95">
        <v>808.9</v>
      </c>
      <c r="CK21" s="95">
        <v>834.6</v>
      </c>
      <c r="CL21" s="95">
        <v>850.6</v>
      </c>
      <c r="CM21" s="95">
        <v>932</v>
      </c>
      <c r="CN21" s="95">
        <v>967.3</v>
      </c>
      <c r="CO21" s="95">
        <v>1027.5</v>
      </c>
      <c r="CP21" s="95">
        <v>1110</v>
      </c>
      <c r="CQ21" s="95"/>
    </row>
    <row r="22" spans="1:95" ht="15.75" x14ac:dyDescent="0.25">
      <c r="A22" s="15"/>
      <c r="B22" s="34">
        <v>3.5</v>
      </c>
      <c r="C22" s="161">
        <v>1694.75</v>
      </c>
      <c r="D22" s="161">
        <v>1694.75</v>
      </c>
      <c r="E22" s="35"/>
      <c r="F22" s="35"/>
      <c r="G22" s="161">
        <v>1325.95</v>
      </c>
      <c r="H22" s="161">
        <v>1471.6</v>
      </c>
      <c r="I22" s="161">
        <v>1560.1</v>
      </c>
      <c r="J22" s="161">
        <v>1602.7</v>
      </c>
      <c r="K22" s="161">
        <v>1608.6</v>
      </c>
      <c r="L22" s="161">
        <v>1656.55</v>
      </c>
      <c r="M22" s="161">
        <v>1789.95</v>
      </c>
      <c r="N22" s="161">
        <v>1870.2</v>
      </c>
      <c r="O22" s="161">
        <v>1994.45</v>
      </c>
      <c r="P22" s="161">
        <v>2154.1</v>
      </c>
      <c r="Q22" s="161">
        <v>2236.85</v>
      </c>
      <c r="S22" s="34">
        <v>3.5</v>
      </c>
      <c r="T22" s="161">
        <v>1552</v>
      </c>
      <c r="U22" s="161">
        <v>1599.7</v>
      </c>
      <c r="V22" s="35"/>
      <c r="W22" s="35"/>
      <c r="X22" s="161">
        <v>1251.5999999999999</v>
      </c>
      <c r="Y22" s="161">
        <v>1389.05</v>
      </c>
      <c r="Z22" s="161">
        <v>1472.6</v>
      </c>
      <c r="AA22" s="161">
        <v>1512.8</v>
      </c>
      <c r="AB22" s="161">
        <v>1518.4</v>
      </c>
      <c r="AC22" s="161">
        <v>1563.65</v>
      </c>
      <c r="AD22" s="161">
        <v>1689.55</v>
      </c>
      <c r="AE22" s="161">
        <v>1765.3</v>
      </c>
      <c r="AF22" s="161">
        <v>1882.6</v>
      </c>
      <c r="AG22" s="161">
        <v>2033.3</v>
      </c>
      <c r="AH22" s="161">
        <v>2111.4</v>
      </c>
      <c r="AJ22" s="109">
        <v>3.5</v>
      </c>
      <c r="AK22" s="110"/>
      <c r="AL22" s="110"/>
      <c r="AM22" s="95">
        <v>837</v>
      </c>
      <c r="AN22" s="95">
        <v>928.95</v>
      </c>
      <c r="AO22" s="95">
        <v>984.8</v>
      </c>
      <c r="AP22" s="95">
        <v>1011.7</v>
      </c>
      <c r="AQ22" s="95">
        <v>1010.65</v>
      </c>
      <c r="AR22" s="95">
        <v>1029.0999999999999</v>
      </c>
      <c r="AS22" s="95">
        <v>1124.5999999999999</v>
      </c>
      <c r="AT22" s="95">
        <v>1175</v>
      </c>
      <c r="AU22" s="95">
        <v>1253.0999999999999</v>
      </c>
      <c r="AV22" s="95">
        <v>1353.4</v>
      </c>
      <c r="AW22" s="95">
        <v>1405.45</v>
      </c>
      <c r="AX22" s="95"/>
      <c r="AY22" s="109">
        <v>3.5</v>
      </c>
      <c r="AZ22" s="110"/>
      <c r="BA22" s="110"/>
      <c r="BB22" s="95">
        <v>804.8</v>
      </c>
      <c r="BC22" s="95">
        <v>893.2</v>
      </c>
      <c r="BD22" s="95">
        <v>946.9</v>
      </c>
      <c r="BE22" s="95">
        <v>972.75</v>
      </c>
      <c r="BF22" s="95">
        <v>971.75</v>
      </c>
      <c r="BG22" s="95">
        <v>989.5</v>
      </c>
      <c r="BH22" s="95">
        <v>1081.3</v>
      </c>
      <c r="BI22" s="95">
        <v>1129.8</v>
      </c>
      <c r="BJ22" s="95">
        <v>1204.9000000000001</v>
      </c>
      <c r="BK22" s="95">
        <v>1301.3</v>
      </c>
      <c r="BL22" s="95">
        <v>1351.35</v>
      </c>
      <c r="BM22" s="116">
        <f t="shared" si="13"/>
        <v>9.1978092783505216E-2</v>
      </c>
      <c r="BN22" s="116">
        <f t="shared" si="13"/>
        <v>5.9417390760767574E-2</v>
      </c>
      <c r="BO22" s="116" t="e">
        <f t="shared" si="14"/>
        <v>#DIV/0!</v>
      </c>
      <c r="BP22" s="116" t="e">
        <f t="shared" si="15"/>
        <v>#DIV/0!</v>
      </c>
      <c r="BQ22" s="116">
        <f t="shared" si="16"/>
        <v>5.940396292745298E-2</v>
      </c>
      <c r="BR22" s="116">
        <f t="shared" si="17"/>
        <v>5.942910622367803E-2</v>
      </c>
      <c r="BS22" s="116">
        <f t="shared" si="18"/>
        <v>5.9418715197609773E-2</v>
      </c>
      <c r="BT22" s="116">
        <f t="shared" si="19"/>
        <v>5.9426229508196871E-2</v>
      </c>
      <c r="BU22" s="116">
        <f t="shared" si="20"/>
        <v>5.9404636459430948E-2</v>
      </c>
      <c r="BV22" s="116">
        <f t="shared" si="21"/>
        <v>5.9412272567390234E-2</v>
      </c>
      <c r="BW22" s="116">
        <f t="shared" si="22"/>
        <v>5.9424107010742633E-2</v>
      </c>
      <c r="BX22" s="116">
        <f t="shared" si="23"/>
        <v>5.9423327479748433E-2</v>
      </c>
      <c r="BY22" s="116">
        <f t="shared" si="24"/>
        <v>5.9412514607457778E-2</v>
      </c>
      <c r="BZ22" s="116">
        <f t="shared" si="25"/>
        <v>5.9410810013278859E-2</v>
      </c>
      <c r="CA22" s="116">
        <f t="shared" si="26"/>
        <v>5.9415553661077869E-2</v>
      </c>
      <c r="CE22" s="109">
        <v>3.5</v>
      </c>
      <c r="CF22" s="110"/>
      <c r="CG22" s="110"/>
      <c r="CH22" s="95">
        <v>749.05</v>
      </c>
      <c r="CI22" s="95">
        <v>831.4</v>
      </c>
      <c r="CJ22" s="95">
        <v>881.35</v>
      </c>
      <c r="CK22" s="95">
        <v>904.45</v>
      </c>
      <c r="CL22" s="95">
        <v>919.2</v>
      </c>
      <c r="CM22" s="95">
        <v>1006.45</v>
      </c>
      <c r="CN22" s="95">
        <v>1051.55</v>
      </c>
      <c r="CO22" s="95">
        <v>1119.3</v>
      </c>
      <c r="CP22" s="95">
        <v>1211.25</v>
      </c>
      <c r="CQ22" s="95"/>
    </row>
    <row r="23" spans="1:95" ht="15.75" x14ac:dyDescent="0.25">
      <c r="A23" s="15"/>
      <c r="B23" s="34">
        <v>4</v>
      </c>
      <c r="C23" s="161">
        <v>1813.75</v>
      </c>
      <c r="D23" s="161">
        <v>1813.75</v>
      </c>
      <c r="E23" s="35"/>
      <c r="F23" s="35"/>
      <c r="G23" s="161">
        <v>1434.15</v>
      </c>
      <c r="H23" s="161">
        <v>1590.85</v>
      </c>
      <c r="I23" s="161">
        <v>1688.2</v>
      </c>
      <c r="J23" s="161">
        <v>1741.35</v>
      </c>
      <c r="K23" s="161">
        <v>1731.1</v>
      </c>
      <c r="L23" s="161">
        <v>1787.95</v>
      </c>
      <c r="M23" s="161">
        <v>1922.4</v>
      </c>
      <c r="N23" s="161">
        <v>2011.25</v>
      </c>
      <c r="O23" s="161">
        <v>2158.3000000000002</v>
      </c>
      <c r="P23" s="161">
        <v>2334.15</v>
      </c>
      <c r="Q23" s="161">
        <v>2418.9</v>
      </c>
      <c r="S23" s="34">
        <v>4</v>
      </c>
      <c r="T23" s="161">
        <v>1666.15</v>
      </c>
      <c r="U23" s="161">
        <v>1712.05</v>
      </c>
      <c r="V23" s="35"/>
      <c r="W23" s="35"/>
      <c r="X23" s="161">
        <v>1353.7</v>
      </c>
      <c r="Y23" s="161">
        <v>1501.65</v>
      </c>
      <c r="Z23" s="161">
        <v>1593.5</v>
      </c>
      <c r="AA23" s="161">
        <v>1643.7</v>
      </c>
      <c r="AB23" s="161">
        <v>1634</v>
      </c>
      <c r="AC23" s="161">
        <v>1687.7</v>
      </c>
      <c r="AD23" s="161">
        <v>1814.6</v>
      </c>
      <c r="AE23" s="161">
        <v>1898.45</v>
      </c>
      <c r="AF23" s="161">
        <v>2037.25</v>
      </c>
      <c r="AG23" s="161">
        <v>2203.25</v>
      </c>
      <c r="AH23" s="161">
        <v>2283.25</v>
      </c>
      <c r="AJ23" s="109">
        <v>4</v>
      </c>
      <c r="AK23" s="110"/>
      <c r="AL23" s="110"/>
      <c r="AM23" s="95">
        <v>905.3</v>
      </c>
      <c r="AN23" s="95">
        <v>1004.25</v>
      </c>
      <c r="AO23" s="95">
        <v>1065.6500000000001</v>
      </c>
      <c r="AP23" s="95">
        <v>1099.3</v>
      </c>
      <c r="AQ23" s="95">
        <v>1087.6500000000001</v>
      </c>
      <c r="AR23" s="95">
        <v>1110.75</v>
      </c>
      <c r="AS23" s="95">
        <v>1207.8499999999999</v>
      </c>
      <c r="AT23" s="95">
        <v>1263.7</v>
      </c>
      <c r="AU23" s="95">
        <v>1356.05</v>
      </c>
      <c r="AV23" s="95">
        <v>1466.55</v>
      </c>
      <c r="AW23" s="95">
        <v>1519.85</v>
      </c>
      <c r="AX23" s="95"/>
      <c r="AY23" s="109">
        <v>4</v>
      </c>
      <c r="AZ23" s="110"/>
      <c r="BA23" s="110"/>
      <c r="BB23" s="95">
        <v>870.45</v>
      </c>
      <c r="BC23" s="95">
        <v>965.6</v>
      </c>
      <c r="BD23" s="95">
        <v>1024.6500000000001</v>
      </c>
      <c r="BE23" s="95">
        <v>1057</v>
      </c>
      <c r="BF23" s="95">
        <v>1045.8</v>
      </c>
      <c r="BG23" s="95">
        <v>1068</v>
      </c>
      <c r="BH23" s="95">
        <v>1161.3499999999999</v>
      </c>
      <c r="BI23" s="95">
        <v>1215.05</v>
      </c>
      <c r="BJ23" s="95">
        <v>1303.8499999999999</v>
      </c>
      <c r="BK23" s="95">
        <v>1410.1</v>
      </c>
      <c r="BL23" s="95">
        <v>1461.35</v>
      </c>
      <c r="BM23" s="116">
        <f t="shared" si="13"/>
        <v>8.8587462113254967E-2</v>
      </c>
      <c r="BN23" s="116">
        <f t="shared" si="13"/>
        <v>5.9402470722233591E-2</v>
      </c>
      <c r="BO23" s="116" t="e">
        <f t="shared" si="14"/>
        <v>#DIV/0!</v>
      </c>
      <c r="BP23" s="116" t="e">
        <f t="shared" si="15"/>
        <v>#DIV/0!</v>
      </c>
      <c r="BQ23" s="116">
        <f t="shared" si="16"/>
        <v>5.9429711162000576E-2</v>
      </c>
      <c r="BR23" s="116">
        <f t="shared" si="17"/>
        <v>5.9401325208936706E-2</v>
      </c>
      <c r="BS23" s="116">
        <f t="shared" si="18"/>
        <v>5.942893002823979E-2</v>
      </c>
      <c r="BT23" s="116">
        <f t="shared" si="19"/>
        <v>5.9408651213725072E-2</v>
      </c>
      <c r="BU23" s="116">
        <f t="shared" si="20"/>
        <v>5.942472460220305E-2</v>
      </c>
      <c r="BV23" s="116">
        <f t="shared" si="21"/>
        <v>5.940036736386789E-2</v>
      </c>
      <c r="BW23" s="116">
        <f t="shared" si="22"/>
        <v>5.9407031852749981E-2</v>
      </c>
      <c r="BX23" s="116">
        <f t="shared" si="23"/>
        <v>5.9416892728278325E-2</v>
      </c>
      <c r="BY23" s="116">
        <f t="shared" si="24"/>
        <v>5.9418333537857526E-2</v>
      </c>
      <c r="BZ23" s="116">
        <f t="shared" si="25"/>
        <v>5.9412231930103365E-2</v>
      </c>
      <c r="CA23" s="116">
        <f t="shared" si="26"/>
        <v>5.9410927406109648E-2</v>
      </c>
      <c r="CE23" s="109">
        <v>4</v>
      </c>
      <c r="CF23" s="110"/>
      <c r="CG23" s="110"/>
      <c r="CH23" s="95">
        <v>810.15</v>
      </c>
      <c r="CI23" s="95">
        <v>898.75</v>
      </c>
      <c r="CJ23" s="95">
        <v>953.7</v>
      </c>
      <c r="CK23" s="95">
        <v>973.4</v>
      </c>
      <c r="CL23" s="95">
        <v>992.15</v>
      </c>
      <c r="CM23" s="95">
        <v>1080.95</v>
      </c>
      <c r="CN23" s="95">
        <v>1130.95</v>
      </c>
      <c r="CO23" s="95">
        <v>1211.25</v>
      </c>
      <c r="CP23" s="95">
        <v>1312.5</v>
      </c>
      <c r="CQ23" s="95"/>
    </row>
    <row r="24" spans="1:95" ht="15.75" x14ac:dyDescent="0.25">
      <c r="A24" s="15"/>
      <c r="B24" s="34">
        <v>4.5</v>
      </c>
      <c r="C24" s="161">
        <v>1933</v>
      </c>
      <c r="D24" s="161">
        <v>1933</v>
      </c>
      <c r="E24" s="35"/>
      <c r="F24" s="35"/>
      <c r="G24" s="161">
        <v>1542.4</v>
      </c>
      <c r="H24" s="161">
        <v>1710.3</v>
      </c>
      <c r="I24" s="161">
        <v>1816.05</v>
      </c>
      <c r="J24" s="161">
        <v>1880.15</v>
      </c>
      <c r="K24" s="161">
        <v>1853.65</v>
      </c>
      <c r="L24" s="161">
        <v>1904</v>
      </c>
      <c r="M24" s="161">
        <v>2054.8000000000002</v>
      </c>
      <c r="N24" s="161">
        <v>2160.35</v>
      </c>
      <c r="O24" s="161">
        <v>2319.9499999999998</v>
      </c>
      <c r="P24" s="161">
        <v>2513.8000000000002</v>
      </c>
      <c r="Q24" s="161">
        <v>2600.8000000000002</v>
      </c>
      <c r="S24" s="34">
        <v>4.5</v>
      </c>
      <c r="T24" s="161">
        <v>1780.55</v>
      </c>
      <c r="U24" s="161">
        <v>1824.6</v>
      </c>
      <c r="V24" s="35"/>
      <c r="W24" s="35"/>
      <c r="X24" s="161">
        <v>1455.9</v>
      </c>
      <c r="Y24" s="161">
        <v>1614.4</v>
      </c>
      <c r="Z24" s="161">
        <v>1714.2</v>
      </c>
      <c r="AA24" s="161">
        <v>1774.7</v>
      </c>
      <c r="AB24" s="161">
        <v>1749.7</v>
      </c>
      <c r="AC24" s="161">
        <v>1797.2</v>
      </c>
      <c r="AD24" s="161">
        <v>1939.55</v>
      </c>
      <c r="AE24" s="161">
        <v>2039.2</v>
      </c>
      <c r="AF24" s="161">
        <v>2189.85</v>
      </c>
      <c r="AG24" s="161">
        <v>2372.85</v>
      </c>
      <c r="AH24" s="161">
        <v>2454.9499999999998</v>
      </c>
      <c r="AJ24" s="109">
        <v>4.5</v>
      </c>
      <c r="AK24" s="110"/>
      <c r="AL24" s="110"/>
      <c r="AM24" s="95">
        <v>973.65</v>
      </c>
      <c r="AN24" s="95">
        <v>1079.6500000000001</v>
      </c>
      <c r="AO24" s="95">
        <v>1146.5</v>
      </c>
      <c r="AP24" s="95">
        <v>1186.8499999999999</v>
      </c>
      <c r="AQ24" s="95">
        <v>1164.55</v>
      </c>
      <c r="AR24" s="95">
        <v>1182.75</v>
      </c>
      <c r="AS24" s="95">
        <v>1291.05</v>
      </c>
      <c r="AT24" s="95">
        <v>1357.35</v>
      </c>
      <c r="AU24" s="95">
        <v>1457.7</v>
      </c>
      <c r="AV24" s="95">
        <v>1579.5</v>
      </c>
      <c r="AW24" s="95">
        <v>1634.1</v>
      </c>
      <c r="AX24" s="95"/>
      <c r="AY24" s="109">
        <v>4.5</v>
      </c>
      <c r="AZ24" s="110"/>
      <c r="BA24" s="110"/>
      <c r="BB24" s="95">
        <v>936.2</v>
      </c>
      <c r="BC24" s="95">
        <v>1038.0999999999999</v>
      </c>
      <c r="BD24" s="95">
        <v>1102.4000000000001</v>
      </c>
      <c r="BE24" s="95">
        <v>1141.2</v>
      </c>
      <c r="BF24" s="95">
        <v>1119.75</v>
      </c>
      <c r="BG24" s="95">
        <v>1137.25</v>
      </c>
      <c r="BH24" s="95">
        <v>1241.3499999999999</v>
      </c>
      <c r="BI24" s="95">
        <v>1305.0999999999999</v>
      </c>
      <c r="BJ24" s="95">
        <v>1401.6</v>
      </c>
      <c r="BK24" s="95">
        <v>1518.75</v>
      </c>
      <c r="BL24" s="95">
        <v>1571.25</v>
      </c>
      <c r="BM24" s="116">
        <f t="shared" si="13"/>
        <v>8.5619611917665983E-2</v>
      </c>
      <c r="BN24" s="116">
        <f t="shared" si="13"/>
        <v>5.9410281705579271E-2</v>
      </c>
      <c r="BO24" s="116" t="e">
        <f t="shared" si="14"/>
        <v>#DIV/0!</v>
      </c>
      <c r="BP24" s="116" t="e">
        <f t="shared" si="15"/>
        <v>#DIV/0!</v>
      </c>
      <c r="BQ24" s="116">
        <f t="shared" si="16"/>
        <v>5.9413421251459653E-2</v>
      </c>
      <c r="BR24" s="116">
        <f t="shared" si="17"/>
        <v>5.9402874132804762E-2</v>
      </c>
      <c r="BS24" s="116">
        <f t="shared" si="18"/>
        <v>5.9415470773538592E-2</v>
      </c>
      <c r="BT24" s="116">
        <f t="shared" si="19"/>
        <v>5.9418493266467642E-2</v>
      </c>
      <c r="BU24" s="116">
        <f t="shared" si="20"/>
        <v>5.9410184603074789E-2</v>
      </c>
      <c r="BV24" s="116">
        <f t="shared" si="21"/>
        <v>5.9425773425328288E-2</v>
      </c>
      <c r="BW24" s="116">
        <f t="shared" si="22"/>
        <v>5.9420999716429224E-2</v>
      </c>
      <c r="BX24" s="116">
        <f t="shared" si="23"/>
        <v>5.9410553158101065E-2</v>
      </c>
      <c r="BY24" s="116">
        <f t="shared" si="24"/>
        <v>5.9410461903783407E-2</v>
      </c>
      <c r="BZ24" s="116">
        <f t="shared" si="25"/>
        <v>5.9401142086520586E-2</v>
      </c>
      <c r="CA24" s="116">
        <f t="shared" si="26"/>
        <v>5.941057862685617E-2</v>
      </c>
      <c r="CE24" s="109">
        <v>4.5</v>
      </c>
      <c r="CF24" s="110"/>
      <c r="CG24" s="110"/>
      <c r="CH24" s="95">
        <v>871.4</v>
      </c>
      <c r="CI24" s="95">
        <v>966.2</v>
      </c>
      <c r="CJ24" s="95">
        <v>1026.05</v>
      </c>
      <c r="CK24" s="95">
        <v>1042.25</v>
      </c>
      <c r="CL24" s="95">
        <v>1056.5</v>
      </c>
      <c r="CM24" s="95">
        <v>1155.45</v>
      </c>
      <c r="CN24" s="95">
        <v>1214.75</v>
      </c>
      <c r="CO24" s="95">
        <v>1302.05</v>
      </c>
      <c r="CP24" s="95">
        <v>1413.65</v>
      </c>
      <c r="CQ24" s="95"/>
    </row>
    <row r="25" spans="1:95" ht="15.75" x14ac:dyDescent="0.25">
      <c r="A25" s="15"/>
      <c r="B25" s="34">
        <v>5</v>
      </c>
      <c r="C25" s="161">
        <v>2051.85</v>
      </c>
      <c r="D25" s="161">
        <v>2051.85</v>
      </c>
      <c r="E25" s="35"/>
      <c r="F25" s="35"/>
      <c r="G25" s="161">
        <v>1648.65</v>
      </c>
      <c r="H25" s="161">
        <v>1829.5</v>
      </c>
      <c r="I25" s="161">
        <v>1944.25</v>
      </c>
      <c r="J25" s="161">
        <v>2018.9</v>
      </c>
      <c r="K25" s="161">
        <v>1976.25</v>
      </c>
      <c r="L25" s="161">
        <v>2036.35</v>
      </c>
      <c r="M25" s="161">
        <v>2187.1999999999998</v>
      </c>
      <c r="N25" s="161">
        <v>2309.25</v>
      </c>
      <c r="O25" s="161">
        <v>2483.6</v>
      </c>
      <c r="P25" s="161">
        <v>2696.05</v>
      </c>
      <c r="Q25" s="161">
        <v>2782.8</v>
      </c>
      <c r="S25" s="34">
        <v>5</v>
      </c>
      <c r="T25" s="161">
        <v>1894.6</v>
      </c>
      <c r="U25" s="161">
        <v>1936.8</v>
      </c>
      <c r="V25" s="35"/>
      <c r="W25" s="35"/>
      <c r="X25" s="161">
        <v>1556.2</v>
      </c>
      <c r="Y25" s="161">
        <v>1726.9</v>
      </c>
      <c r="Z25" s="161">
        <v>1835.2</v>
      </c>
      <c r="AA25" s="161">
        <v>1905.7</v>
      </c>
      <c r="AB25" s="161">
        <v>1865.4</v>
      </c>
      <c r="AC25" s="161">
        <v>1922.15</v>
      </c>
      <c r="AD25" s="161">
        <v>2064.5500000000002</v>
      </c>
      <c r="AE25" s="161">
        <v>2179.75</v>
      </c>
      <c r="AF25" s="161">
        <v>2344.3000000000002</v>
      </c>
      <c r="AG25" s="161">
        <v>2544.85</v>
      </c>
      <c r="AH25" s="161">
        <v>2626.75</v>
      </c>
      <c r="AJ25" s="109">
        <v>5</v>
      </c>
      <c r="AK25" s="110"/>
      <c r="AL25" s="110"/>
      <c r="AM25" s="95">
        <v>1040.7</v>
      </c>
      <c r="AN25" s="95">
        <v>1154.9000000000001</v>
      </c>
      <c r="AO25" s="95">
        <v>1227.4000000000001</v>
      </c>
      <c r="AP25" s="95">
        <v>1274.45</v>
      </c>
      <c r="AQ25" s="95">
        <v>1241.6500000000001</v>
      </c>
      <c r="AR25" s="95">
        <v>1265.05</v>
      </c>
      <c r="AS25" s="95">
        <v>1374.2</v>
      </c>
      <c r="AT25" s="95">
        <v>1450.9</v>
      </c>
      <c r="AU25" s="95">
        <v>1560.5</v>
      </c>
      <c r="AV25" s="95">
        <v>1693.9</v>
      </c>
      <c r="AW25" s="95">
        <v>1748.5</v>
      </c>
      <c r="AX25" s="95"/>
      <c r="AY25" s="109">
        <v>5</v>
      </c>
      <c r="AZ25" s="110"/>
      <c r="BA25" s="110"/>
      <c r="BB25" s="95">
        <v>1000.65</v>
      </c>
      <c r="BC25" s="95">
        <v>1110.45</v>
      </c>
      <c r="BD25" s="95">
        <v>1180.1500000000001</v>
      </c>
      <c r="BE25" s="95">
        <v>1225.4000000000001</v>
      </c>
      <c r="BF25" s="95">
        <v>1193.8499999999999</v>
      </c>
      <c r="BG25" s="95">
        <v>1216.3499999999999</v>
      </c>
      <c r="BH25" s="95">
        <v>1321.3</v>
      </c>
      <c r="BI25" s="95">
        <v>1395.05</v>
      </c>
      <c r="BJ25" s="95">
        <v>1500.45</v>
      </c>
      <c r="BK25" s="95">
        <v>1628.75</v>
      </c>
      <c r="BL25" s="95">
        <v>1681.25</v>
      </c>
      <c r="BM25" s="116">
        <f t="shared" si="13"/>
        <v>8.2999049931383961E-2</v>
      </c>
      <c r="BN25" s="116">
        <f t="shared" si="13"/>
        <v>5.9402106567534085E-2</v>
      </c>
      <c r="BO25" s="116" t="e">
        <f t="shared" si="14"/>
        <v>#DIV/0!</v>
      </c>
      <c r="BP25" s="116" t="e">
        <f t="shared" si="15"/>
        <v>#DIV/0!</v>
      </c>
      <c r="BQ25" s="116">
        <f t="shared" si="16"/>
        <v>5.9407531165659888E-2</v>
      </c>
      <c r="BR25" s="116">
        <f t="shared" si="17"/>
        <v>5.9412820661300492E-2</v>
      </c>
      <c r="BS25" s="116">
        <f t="shared" si="18"/>
        <v>5.942131647776816E-2</v>
      </c>
      <c r="BT25" s="116">
        <f t="shared" si="19"/>
        <v>5.940074513302207E-2</v>
      </c>
      <c r="BU25" s="116">
        <f t="shared" si="20"/>
        <v>5.9424252171116132E-2</v>
      </c>
      <c r="BV25" s="116">
        <f t="shared" si="21"/>
        <v>5.9412636890981307E-2</v>
      </c>
      <c r="BW25" s="116">
        <f t="shared" si="22"/>
        <v>5.9407619093749142E-2</v>
      </c>
      <c r="BX25" s="116">
        <f t="shared" si="23"/>
        <v>5.9410482853538227E-2</v>
      </c>
      <c r="BY25" s="116">
        <f t="shared" si="24"/>
        <v>5.9420722603762188E-2</v>
      </c>
      <c r="BZ25" s="116">
        <f t="shared" si="25"/>
        <v>5.9414110851327306E-2</v>
      </c>
      <c r="CA25" s="116">
        <f t="shared" si="26"/>
        <v>5.9408013705148921E-2</v>
      </c>
      <c r="CE25" s="109">
        <v>5</v>
      </c>
      <c r="CF25" s="110"/>
      <c r="CG25" s="110"/>
      <c r="CH25" s="95">
        <v>931.4</v>
      </c>
      <c r="CI25" s="95">
        <v>1033.55</v>
      </c>
      <c r="CJ25" s="95">
        <v>1098.45</v>
      </c>
      <c r="CK25" s="95">
        <v>1111.2</v>
      </c>
      <c r="CL25" s="95">
        <v>1129.95</v>
      </c>
      <c r="CM25" s="95">
        <v>1229.8499999999999</v>
      </c>
      <c r="CN25" s="95">
        <v>1298.5</v>
      </c>
      <c r="CO25" s="95">
        <v>1393.9</v>
      </c>
      <c r="CP25" s="95">
        <v>1516</v>
      </c>
      <c r="CQ25" s="95"/>
    </row>
    <row r="26" spans="1:95" ht="15.75" x14ac:dyDescent="0.25">
      <c r="A26" s="15"/>
      <c r="B26" s="34">
        <v>5.5</v>
      </c>
      <c r="C26" s="161">
        <v>2120.1999999999998</v>
      </c>
      <c r="D26" s="161">
        <v>2120.1999999999998</v>
      </c>
      <c r="E26" s="35"/>
      <c r="F26" s="35"/>
      <c r="G26" s="161">
        <v>1697.85</v>
      </c>
      <c r="H26" s="161">
        <v>1897.95</v>
      </c>
      <c r="I26" s="161">
        <v>2023.85</v>
      </c>
      <c r="J26" s="161">
        <v>2209.5500000000002</v>
      </c>
      <c r="K26" s="161">
        <v>2044</v>
      </c>
      <c r="L26" s="161">
        <v>2103.0500000000002</v>
      </c>
      <c r="M26" s="161">
        <v>2274.1</v>
      </c>
      <c r="N26" s="161">
        <v>2410.65</v>
      </c>
      <c r="O26" s="161">
        <v>2589.4</v>
      </c>
      <c r="P26" s="161">
        <v>2801.5</v>
      </c>
      <c r="Q26" s="161">
        <v>2896.65</v>
      </c>
      <c r="S26" s="34">
        <v>5.5</v>
      </c>
      <c r="T26" s="161">
        <v>1960.1</v>
      </c>
      <c r="U26" s="161">
        <v>2001.3</v>
      </c>
      <c r="V26" s="35"/>
      <c r="W26" s="35"/>
      <c r="X26" s="161">
        <v>1602.65</v>
      </c>
      <c r="Y26" s="161">
        <v>1791.5</v>
      </c>
      <c r="Z26" s="161">
        <v>1910.35</v>
      </c>
      <c r="AA26" s="161">
        <v>2085.65</v>
      </c>
      <c r="AB26" s="161">
        <v>1929.35</v>
      </c>
      <c r="AC26" s="161">
        <v>1985.1</v>
      </c>
      <c r="AD26" s="161">
        <v>2146.5500000000002</v>
      </c>
      <c r="AE26" s="161">
        <v>2275.4499999999998</v>
      </c>
      <c r="AF26" s="161">
        <v>2444.1999999999998</v>
      </c>
      <c r="AG26" s="161">
        <v>2644.4</v>
      </c>
      <c r="AH26" s="161">
        <v>2734.2</v>
      </c>
      <c r="AJ26" s="109">
        <v>5.5</v>
      </c>
      <c r="AK26" s="110"/>
      <c r="AL26" s="110"/>
      <c r="AM26" s="95">
        <v>1071.8</v>
      </c>
      <c r="AN26" s="95">
        <v>1198.0999999999999</v>
      </c>
      <c r="AO26" s="95">
        <v>1277.6500000000001</v>
      </c>
      <c r="AP26" s="95">
        <v>1394.85</v>
      </c>
      <c r="AQ26" s="95">
        <v>1284.25</v>
      </c>
      <c r="AR26" s="95">
        <v>1306.45</v>
      </c>
      <c r="AS26" s="95">
        <v>1428.85</v>
      </c>
      <c r="AT26" s="95">
        <v>1514.6</v>
      </c>
      <c r="AU26" s="95">
        <v>1626.95</v>
      </c>
      <c r="AV26" s="95">
        <v>1760.2</v>
      </c>
      <c r="AW26" s="95">
        <v>1820</v>
      </c>
      <c r="AX26" s="95"/>
      <c r="AY26" s="109">
        <v>5.5</v>
      </c>
      <c r="AZ26" s="110"/>
      <c r="BA26" s="110"/>
      <c r="BB26" s="95">
        <v>1030.55</v>
      </c>
      <c r="BC26" s="95">
        <v>1152</v>
      </c>
      <c r="BD26" s="95">
        <v>1228.5</v>
      </c>
      <c r="BE26" s="95">
        <v>1341.2</v>
      </c>
      <c r="BF26" s="95">
        <v>1234.8499999999999</v>
      </c>
      <c r="BG26" s="95">
        <v>1256.2</v>
      </c>
      <c r="BH26" s="95">
        <v>1373.85</v>
      </c>
      <c r="BI26" s="95">
        <v>1456.3</v>
      </c>
      <c r="BJ26" s="95">
        <v>1564.35</v>
      </c>
      <c r="BK26" s="95">
        <v>1692.5</v>
      </c>
      <c r="BL26" s="95">
        <v>1750</v>
      </c>
      <c r="BM26" s="116">
        <f t="shared" si="13"/>
        <v>8.1679506147645409E-2</v>
      </c>
      <c r="BN26" s="116">
        <f t="shared" si="13"/>
        <v>5.9411382601309182E-2</v>
      </c>
      <c r="BO26" s="116" t="e">
        <f t="shared" si="14"/>
        <v>#DIV/0!</v>
      </c>
      <c r="BP26" s="116" t="e">
        <f t="shared" si="15"/>
        <v>#DIV/0!</v>
      </c>
      <c r="BQ26" s="116">
        <f t="shared" si="16"/>
        <v>5.9401616073378349E-2</v>
      </c>
      <c r="BR26" s="116">
        <f t="shared" si="17"/>
        <v>5.9419480881942599E-2</v>
      </c>
      <c r="BS26" s="116">
        <f t="shared" si="18"/>
        <v>5.9413196534666479E-2</v>
      </c>
      <c r="BT26" s="116">
        <f t="shared" si="19"/>
        <v>5.9405940594059459E-2</v>
      </c>
      <c r="BU26" s="116">
        <f t="shared" si="20"/>
        <v>5.9424158395314564E-2</v>
      </c>
      <c r="BV26" s="116">
        <f t="shared" si="21"/>
        <v>5.9417661578761827E-2</v>
      </c>
      <c r="BW26" s="116">
        <f t="shared" si="22"/>
        <v>5.9420931261792154E-2</v>
      </c>
      <c r="BX26" s="116">
        <f t="shared" si="23"/>
        <v>5.9416818651255809E-2</v>
      </c>
      <c r="BY26" s="116">
        <f t="shared" si="24"/>
        <v>5.9405940594059459E-2</v>
      </c>
      <c r="BZ26" s="116">
        <f t="shared" si="25"/>
        <v>5.9408561488428324E-2</v>
      </c>
      <c r="CA26" s="116">
        <f t="shared" si="26"/>
        <v>5.9414088215931748E-2</v>
      </c>
      <c r="CE26" s="109">
        <v>5.5</v>
      </c>
      <c r="CF26" s="110"/>
      <c r="CG26" s="110"/>
      <c r="CH26" s="95">
        <v>959.2</v>
      </c>
      <c r="CI26" s="95">
        <v>1072.25</v>
      </c>
      <c r="CJ26" s="95">
        <v>1143.45</v>
      </c>
      <c r="CK26" s="95">
        <v>1149.3499999999999</v>
      </c>
      <c r="CL26" s="95">
        <v>1167</v>
      </c>
      <c r="CM26" s="95">
        <v>1278.75</v>
      </c>
      <c r="CN26" s="95">
        <v>1355.5</v>
      </c>
      <c r="CO26" s="95">
        <v>1453.25</v>
      </c>
      <c r="CP26" s="95">
        <v>1575.35</v>
      </c>
      <c r="CQ26" s="95"/>
    </row>
    <row r="27" spans="1:95" ht="15.75" x14ac:dyDescent="0.25">
      <c r="A27" s="15"/>
      <c r="B27" s="34">
        <v>6</v>
      </c>
      <c r="C27" s="161">
        <v>2190.6999999999998</v>
      </c>
      <c r="D27" s="161">
        <v>2190.6999999999998</v>
      </c>
      <c r="E27" s="35"/>
      <c r="F27" s="35"/>
      <c r="G27" s="161">
        <v>1747.05</v>
      </c>
      <c r="H27" s="161">
        <v>1968.55</v>
      </c>
      <c r="I27" s="161">
        <v>2103.1999999999998</v>
      </c>
      <c r="J27" s="161">
        <v>2287.75</v>
      </c>
      <c r="K27" s="161">
        <v>2112.25</v>
      </c>
      <c r="L27" s="161">
        <v>2180.65</v>
      </c>
      <c r="M27" s="161">
        <v>2358.9</v>
      </c>
      <c r="N27" s="161">
        <v>2509.8000000000002</v>
      </c>
      <c r="O27" s="161">
        <v>2695</v>
      </c>
      <c r="P27" s="161">
        <v>2907.1</v>
      </c>
      <c r="Q27" s="161">
        <v>3010.3</v>
      </c>
      <c r="S27" s="34">
        <v>6</v>
      </c>
      <c r="T27" s="161">
        <v>2027.7</v>
      </c>
      <c r="U27" s="161">
        <v>2067.85</v>
      </c>
      <c r="V27" s="35"/>
      <c r="W27" s="35"/>
      <c r="X27" s="161">
        <v>1649.05</v>
      </c>
      <c r="Y27" s="161">
        <v>1858.15</v>
      </c>
      <c r="Z27" s="161">
        <v>1985.25</v>
      </c>
      <c r="AA27" s="161">
        <v>2159.4499999999998</v>
      </c>
      <c r="AB27" s="161">
        <v>1993.8</v>
      </c>
      <c r="AC27" s="161">
        <v>2058.35</v>
      </c>
      <c r="AD27" s="161">
        <v>2226.6</v>
      </c>
      <c r="AE27" s="161">
        <v>2369.0500000000002</v>
      </c>
      <c r="AF27" s="161">
        <v>2543.85</v>
      </c>
      <c r="AG27" s="161">
        <v>2744.1</v>
      </c>
      <c r="AH27" s="161">
        <v>2841.5</v>
      </c>
      <c r="AJ27" s="109">
        <v>6</v>
      </c>
      <c r="AK27" s="110"/>
      <c r="AL27" s="110"/>
      <c r="AM27" s="95">
        <v>1102.9000000000001</v>
      </c>
      <c r="AN27" s="95">
        <v>1242.6500000000001</v>
      </c>
      <c r="AO27" s="95">
        <v>1327.75</v>
      </c>
      <c r="AP27" s="95">
        <v>1444.2</v>
      </c>
      <c r="AQ27" s="95">
        <v>1327.1</v>
      </c>
      <c r="AR27" s="95">
        <v>1354.7</v>
      </c>
      <c r="AS27" s="95">
        <v>1482.15</v>
      </c>
      <c r="AT27" s="95">
        <v>1576.9</v>
      </c>
      <c r="AU27" s="95">
        <v>1693.3</v>
      </c>
      <c r="AV27" s="95">
        <v>1826.6</v>
      </c>
      <c r="AW27" s="95">
        <v>1891.45</v>
      </c>
      <c r="AX27" s="95"/>
      <c r="AY27" s="109">
        <v>6</v>
      </c>
      <c r="AZ27" s="110"/>
      <c r="BA27" s="110"/>
      <c r="BB27" s="95">
        <v>1060.45</v>
      </c>
      <c r="BC27" s="95">
        <v>1194.8499999999999</v>
      </c>
      <c r="BD27" s="95">
        <v>1276.6500000000001</v>
      </c>
      <c r="BE27" s="95">
        <v>1388.65</v>
      </c>
      <c r="BF27" s="95">
        <v>1276.05</v>
      </c>
      <c r="BG27" s="95">
        <v>1302.55</v>
      </c>
      <c r="BH27" s="95">
        <v>1425.1</v>
      </c>
      <c r="BI27" s="95">
        <v>1516.25</v>
      </c>
      <c r="BJ27" s="95">
        <v>1628.15</v>
      </c>
      <c r="BK27" s="95">
        <v>1756.3</v>
      </c>
      <c r="BL27" s="95">
        <v>1818.7</v>
      </c>
      <c r="BM27" s="116">
        <f t="shared" si="13"/>
        <v>8.0386644967204157E-2</v>
      </c>
      <c r="BN27" s="116">
        <f t="shared" si="13"/>
        <v>5.9409531639142088E-2</v>
      </c>
      <c r="BO27" s="116" t="e">
        <f t="shared" si="14"/>
        <v>#DIV/0!</v>
      </c>
      <c r="BP27" s="116" t="e">
        <f t="shared" si="15"/>
        <v>#DIV/0!</v>
      </c>
      <c r="BQ27" s="116">
        <f t="shared" si="16"/>
        <v>5.9428155604742017E-2</v>
      </c>
      <c r="BR27" s="116">
        <f t="shared" si="17"/>
        <v>5.9413933213142034E-2</v>
      </c>
      <c r="BS27" s="116">
        <f t="shared" si="18"/>
        <v>5.9413172144566095E-2</v>
      </c>
      <c r="BT27" s="116">
        <f t="shared" si="19"/>
        <v>5.941327652874584E-2</v>
      </c>
      <c r="BU27" s="116">
        <f t="shared" si="20"/>
        <v>5.9409168422108527E-2</v>
      </c>
      <c r="BV27" s="116">
        <f t="shared" si="21"/>
        <v>5.9416522943134265E-2</v>
      </c>
      <c r="BW27" s="116">
        <f t="shared" si="22"/>
        <v>5.9417946645109243E-2</v>
      </c>
      <c r="BX27" s="116">
        <f t="shared" si="23"/>
        <v>5.9412000590954195E-2</v>
      </c>
      <c r="BY27" s="116">
        <f t="shared" si="24"/>
        <v>5.9417811584802527E-2</v>
      </c>
      <c r="BZ27" s="116">
        <f t="shared" si="25"/>
        <v>5.9400167632374989E-2</v>
      </c>
      <c r="CA27" s="116">
        <f t="shared" si="26"/>
        <v>5.9405243709308442E-2</v>
      </c>
      <c r="CE27" s="109">
        <v>6</v>
      </c>
      <c r="CF27" s="110"/>
      <c r="CG27" s="110"/>
      <c r="CH27" s="95">
        <v>987.05</v>
      </c>
      <c r="CI27" s="95">
        <v>1112.1500000000001</v>
      </c>
      <c r="CJ27" s="95">
        <v>1188.3</v>
      </c>
      <c r="CK27" s="95">
        <v>1187.7</v>
      </c>
      <c r="CL27" s="95">
        <v>1210.05</v>
      </c>
      <c r="CM27" s="95">
        <v>1326.45</v>
      </c>
      <c r="CN27" s="95">
        <v>1411.3</v>
      </c>
      <c r="CO27" s="95">
        <v>1512.5</v>
      </c>
      <c r="CP27" s="95">
        <v>1634.75</v>
      </c>
      <c r="CQ27" s="95"/>
    </row>
    <row r="28" spans="1:95" ht="15.75" x14ac:dyDescent="0.25">
      <c r="A28" s="15"/>
      <c r="B28" s="34">
        <v>6.5</v>
      </c>
      <c r="C28" s="161">
        <v>2256.9</v>
      </c>
      <c r="D28" s="161">
        <v>2256.9</v>
      </c>
      <c r="E28" s="35"/>
      <c r="F28" s="35"/>
      <c r="G28" s="161">
        <v>1796.5</v>
      </c>
      <c r="H28" s="161">
        <v>2034.9</v>
      </c>
      <c r="I28" s="161">
        <v>2185.1999999999998</v>
      </c>
      <c r="J28" s="161">
        <v>2368</v>
      </c>
      <c r="K28" s="161">
        <v>2221.5</v>
      </c>
      <c r="L28" s="161">
        <v>2256.0500000000002</v>
      </c>
      <c r="M28" s="161">
        <v>2445.5500000000002</v>
      </c>
      <c r="N28" s="161">
        <v>2611.3000000000002</v>
      </c>
      <c r="O28" s="161">
        <v>2798.6</v>
      </c>
      <c r="P28" s="161">
        <v>3014.5</v>
      </c>
      <c r="Q28" s="161">
        <v>3126.25</v>
      </c>
      <c r="S28" s="34">
        <v>6.5</v>
      </c>
      <c r="T28" s="161">
        <v>2091.3000000000002</v>
      </c>
      <c r="U28" s="161">
        <v>2130.35</v>
      </c>
      <c r="V28" s="35"/>
      <c r="W28" s="35"/>
      <c r="X28" s="161">
        <v>1695.75</v>
      </c>
      <c r="Y28" s="161">
        <v>1920.8</v>
      </c>
      <c r="Z28" s="161">
        <v>2062.65</v>
      </c>
      <c r="AA28" s="161">
        <v>2235.1999999999998</v>
      </c>
      <c r="AB28" s="161">
        <v>2096.9</v>
      </c>
      <c r="AC28" s="161">
        <v>2129.5500000000002</v>
      </c>
      <c r="AD28" s="161">
        <v>2308.4</v>
      </c>
      <c r="AE28" s="161">
        <v>2464.85</v>
      </c>
      <c r="AF28" s="161">
        <v>2641.65</v>
      </c>
      <c r="AG28" s="161">
        <v>2845.45</v>
      </c>
      <c r="AH28" s="161">
        <v>2950.95</v>
      </c>
      <c r="AJ28" s="109">
        <v>6.5</v>
      </c>
      <c r="AK28" s="110"/>
      <c r="AL28" s="110"/>
      <c r="AM28" s="95">
        <v>1134.05</v>
      </c>
      <c r="AN28" s="95">
        <v>1284.5999999999999</v>
      </c>
      <c r="AO28" s="95">
        <v>1379.5</v>
      </c>
      <c r="AP28" s="95">
        <v>1494.85</v>
      </c>
      <c r="AQ28" s="95">
        <v>1395.75</v>
      </c>
      <c r="AR28" s="95">
        <v>1401.55</v>
      </c>
      <c r="AS28" s="95">
        <v>1536.6</v>
      </c>
      <c r="AT28" s="95">
        <v>1640.7</v>
      </c>
      <c r="AU28" s="95">
        <v>1758.4</v>
      </c>
      <c r="AV28" s="95">
        <v>1894.05</v>
      </c>
      <c r="AW28" s="95">
        <v>1964.3</v>
      </c>
      <c r="AX28" s="95"/>
      <c r="AY28" s="109">
        <v>6.5</v>
      </c>
      <c r="AZ28" s="110"/>
      <c r="BA28" s="110"/>
      <c r="BB28" s="95">
        <v>1090.4000000000001</v>
      </c>
      <c r="BC28" s="95">
        <v>1235.1500000000001</v>
      </c>
      <c r="BD28" s="95">
        <v>1326.4</v>
      </c>
      <c r="BE28" s="95">
        <v>1437.35</v>
      </c>
      <c r="BF28" s="95">
        <v>1342.05</v>
      </c>
      <c r="BG28" s="95">
        <v>1347.6</v>
      </c>
      <c r="BH28" s="95">
        <v>1477.5</v>
      </c>
      <c r="BI28" s="95">
        <v>1577.55</v>
      </c>
      <c r="BJ28" s="95">
        <v>1690.75</v>
      </c>
      <c r="BK28" s="95">
        <v>1821.2</v>
      </c>
      <c r="BL28" s="95">
        <v>1888.75</v>
      </c>
      <c r="BM28" s="116">
        <f t="shared" si="13"/>
        <v>7.9185195811217746E-2</v>
      </c>
      <c r="BN28" s="116">
        <f t="shared" si="13"/>
        <v>5.9403384420400496E-2</v>
      </c>
      <c r="BO28" s="116" t="e">
        <f t="shared" si="14"/>
        <v>#DIV/0!</v>
      </c>
      <c r="BP28" s="116" t="e">
        <f t="shared" si="15"/>
        <v>#DIV/0!</v>
      </c>
      <c r="BQ28" s="116">
        <f t="shared" si="16"/>
        <v>5.9413238979802552E-2</v>
      </c>
      <c r="BR28" s="116">
        <f t="shared" si="17"/>
        <v>5.9402332361516041E-2</v>
      </c>
      <c r="BS28" s="116">
        <f t="shared" si="18"/>
        <v>5.9413860810122676E-2</v>
      </c>
      <c r="BT28" s="116">
        <f t="shared" si="19"/>
        <v>5.94130279169649E-2</v>
      </c>
      <c r="BU28" s="116">
        <f t="shared" si="20"/>
        <v>5.9421050121608143E-2</v>
      </c>
      <c r="BV28" s="116">
        <f t="shared" si="21"/>
        <v>5.9402221126529042E-2</v>
      </c>
      <c r="BW28" s="116">
        <f t="shared" si="22"/>
        <v>5.9413446543060244E-2</v>
      </c>
      <c r="BX28" s="116">
        <f t="shared" si="23"/>
        <v>5.9415380246262472E-2</v>
      </c>
      <c r="BY28" s="116">
        <f t="shared" si="24"/>
        <v>5.9413624060719483E-2</v>
      </c>
      <c r="BZ28" s="116">
        <f t="shared" si="25"/>
        <v>5.9410638036162977E-2</v>
      </c>
      <c r="CA28" s="116">
        <f t="shared" si="26"/>
        <v>5.9404598519120944E-2</v>
      </c>
      <c r="CE28" s="109">
        <v>6.5</v>
      </c>
      <c r="CF28" s="110"/>
      <c r="CG28" s="110"/>
      <c r="CH28" s="95">
        <v>1014.9</v>
      </c>
      <c r="CI28" s="95">
        <v>1149.6500000000001</v>
      </c>
      <c r="CJ28" s="95">
        <v>1234.55</v>
      </c>
      <c r="CK28" s="95">
        <v>1249.1500000000001</v>
      </c>
      <c r="CL28" s="95">
        <v>1251.9000000000001</v>
      </c>
      <c r="CM28" s="95">
        <v>1375.25</v>
      </c>
      <c r="CN28" s="95">
        <v>1468.35</v>
      </c>
      <c r="CO28" s="95">
        <v>1570.7</v>
      </c>
      <c r="CP28" s="95">
        <v>1695.15</v>
      </c>
      <c r="CQ28" s="95"/>
    </row>
    <row r="29" spans="1:95" ht="15.75" x14ac:dyDescent="0.25">
      <c r="A29" s="15"/>
      <c r="B29" s="34">
        <v>7</v>
      </c>
      <c r="C29" s="161">
        <v>2327.6</v>
      </c>
      <c r="D29" s="161">
        <v>2327.6</v>
      </c>
      <c r="E29" s="35"/>
      <c r="F29" s="35"/>
      <c r="G29" s="161">
        <v>1845.8</v>
      </c>
      <c r="H29" s="161">
        <v>2105.65</v>
      </c>
      <c r="I29" s="161">
        <v>2262.9</v>
      </c>
      <c r="J29" s="161">
        <v>2445.9</v>
      </c>
      <c r="K29" s="161">
        <v>2290.6999999999998</v>
      </c>
      <c r="L29" s="161">
        <v>2331.6</v>
      </c>
      <c r="M29" s="161">
        <v>2530.65</v>
      </c>
      <c r="N29" s="161">
        <v>2710.4</v>
      </c>
      <c r="O29" s="161">
        <v>2904.3</v>
      </c>
      <c r="P29" s="161">
        <v>3120.2</v>
      </c>
      <c r="Q29" s="161">
        <v>3242.25</v>
      </c>
      <c r="S29" s="34">
        <v>7</v>
      </c>
      <c r="T29" s="161">
        <v>2159</v>
      </c>
      <c r="U29" s="161">
        <v>2197.0500000000002</v>
      </c>
      <c r="V29" s="35"/>
      <c r="W29" s="35"/>
      <c r="X29" s="161">
        <v>1742.3</v>
      </c>
      <c r="Y29" s="161">
        <v>1987.55</v>
      </c>
      <c r="Z29" s="161">
        <v>2136</v>
      </c>
      <c r="AA29" s="161">
        <v>2308.75</v>
      </c>
      <c r="AB29" s="161">
        <v>2162.25</v>
      </c>
      <c r="AC29" s="161">
        <v>2200.85</v>
      </c>
      <c r="AD29" s="161">
        <v>2388.75</v>
      </c>
      <c r="AE29" s="161">
        <v>2558.4</v>
      </c>
      <c r="AF29" s="161">
        <v>2741.45</v>
      </c>
      <c r="AG29" s="161">
        <v>2945.25</v>
      </c>
      <c r="AH29" s="161">
        <v>3060.45</v>
      </c>
      <c r="AJ29" s="109">
        <v>7</v>
      </c>
      <c r="AK29" s="110"/>
      <c r="AL29" s="110"/>
      <c r="AM29" s="95">
        <v>1165.2</v>
      </c>
      <c r="AN29" s="95">
        <v>1329.25</v>
      </c>
      <c r="AO29" s="95">
        <v>1428.55</v>
      </c>
      <c r="AP29" s="95">
        <v>1544.1</v>
      </c>
      <c r="AQ29" s="95">
        <v>1439.3</v>
      </c>
      <c r="AR29" s="95">
        <v>1448.5</v>
      </c>
      <c r="AS29" s="95">
        <v>1590.05</v>
      </c>
      <c r="AT29" s="95">
        <v>1703</v>
      </c>
      <c r="AU29" s="95">
        <v>1824.85</v>
      </c>
      <c r="AV29" s="95">
        <v>1960.5</v>
      </c>
      <c r="AW29" s="95">
        <v>2037.2</v>
      </c>
      <c r="AX29" s="95"/>
      <c r="AY29" s="109">
        <v>7</v>
      </c>
      <c r="AZ29" s="110"/>
      <c r="BA29" s="110"/>
      <c r="BB29" s="95">
        <v>1120.3499999999999</v>
      </c>
      <c r="BC29" s="95">
        <v>1278.0999999999999</v>
      </c>
      <c r="BD29" s="95">
        <v>1373.6</v>
      </c>
      <c r="BE29" s="95">
        <v>1484.7</v>
      </c>
      <c r="BF29" s="95">
        <v>1383.9</v>
      </c>
      <c r="BG29" s="95">
        <v>1392.75</v>
      </c>
      <c r="BH29" s="95">
        <v>1528.85</v>
      </c>
      <c r="BI29" s="95">
        <v>1637.5</v>
      </c>
      <c r="BJ29" s="95">
        <v>1754.65</v>
      </c>
      <c r="BK29" s="95">
        <v>1885.05</v>
      </c>
      <c r="BL29" s="95">
        <v>1958.8</v>
      </c>
      <c r="BM29" s="116">
        <f t="shared" si="13"/>
        <v>7.8091709124594733E-2</v>
      </c>
      <c r="BN29" s="116">
        <f t="shared" si="13"/>
        <v>5.9420586695796418E-2</v>
      </c>
      <c r="BO29" s="116" t="e">
        <f t="shared" si="14"/>
        <v>#DIV/0!</v>
      </c>
      <c r="BP29" s="116" t="e">
        <f t="shared" si="15"/>
        <v>#DIV/0!</v>
      </c>
      <c r="BQ29" s="116">
        <f t="shared" si="16"/>
        <v>5.9404235780290415E-2</v>
      </c>
      <c r="BR29" s="116">
        <f t="shared" si="17"/>
        <v>5.941988880782878E-2</v>
      </c>
      <c r="BS29" s="116">
        <f t="shared" si="18"/>
        <v>5.9410112359550515E-2</v>
      </c>
      <c r="BT29" s="116">
        <f t="shared" si="19"/>
        <v>5.9404439631835393E-2</v>
      </c>
      <c r="BU29" s="116">
        <f t="shared" si="20"/>
        <v>5.9405711642964487E-2</v>
      </c>
      <c r="BV29" s="116">
        <f t="shared" si="21"/>
        <v>5.9408864756798518E-2</v>
      </c>
      <c r="BW29" s="116">
        <f t="shared" si="22"/>
        <v>5.9403453689168106E-2</v>
      </c>
      <c r="BX29" s="116">
        <f t="shared" si="23"/>
        <v>5.9412132582864263E-2</v>
      </c>
      <c r="BY29" s="116">
        <f t="shared" si="24"/>
        <v>5.9402870743584746E-2</v>
      </c>
      <c r="BZ29" s="116">
        <f t="shared" si="25"/>
        <v>5.9400729988965173E-2</v>
      </c>
      <c r="CA29" s="116">
        <f t="shared" si="26"/>
        <v>5.9403028966328542E-2</v>
      </c>
      <c r="CE29" s="109">
        <v>7</v>
      </c>
      <c r="CF29" s="110"/>
      <c r="CG29" s="110"/>
      <c r="CH29" s="95">
        <v>1042.8</v>
      </c>
      <c r="CI29" s="95">
        <v>1189.6500000000001</v>
      </c>
      <c r="CJ29" s="95">
        <v>1278.55</v>
      </c>
      <c r="CK29" s="95">
        <v>1288.0999999999999</v>
      </c>
      <c r="CL29" s="95">
        <v>1293.8499999999999</v>
      </c>
      <c r="CM29" s="95">
        <v>1423</v>
      </c>
      <c r="CN29" s="95">
        <v>1524.2</v>
      </c>
      <c r="CO29" s="95">
        <v>1630.05</v>
      </c>
      <c r="CP29" s="95">
        <v>1754.55</v>
      </c>
      <c r="CQ29" s="95"/>
    </row>
    <row r="30" spans="1:95" ht="15.75" x14ac:dyDescent="0.25">
      <c r="A30" s="15"/>
      <c r="B30" s="34">
        <v>7.5</v>
      </c>
      <c r="C30" s="161">
        <v>2394.3000000000002</v>
      </c>
      <c r="D30" s="161">
        <v>2394.3000000000002</v>
      </c>
      <c r="E30" s="35"/>
      <c r="F30" s="35"/>
      <c r="G30" s="161">
        <v>1895.25</v>
      </c>
      <c r="H30" s="161">
        <v>2172.5500000000002</v>
      </c>
      <c r="I30" s="161">
        <v>2341.1999999999998</v>
      </c>
      <c r="J30" s="161">
        <v>2523.85</v>
      </c>
      <c r="K30" s="161">
        <v>2359.9</v>
      </c>
      <c r="L30" s="161">
        <v>2407.1</v>
      </c>
      <c r="M30" s="161">
        <v>2615.25</v>
      </c>
      <c r="N30" s="161">
        <v>2811.9</v>
      </c>
      <c r="O30" s="161">
        <v>3010.1</v>
      </c>
      <c r="P30" s="161">
        <v>3225.4</v>
      </c>
      <c r="Q30" s="161">
        <v>3355.9</v>
      </c>
      <c r="S30" s="34">
        <v>7.5</v>
      </c>
      <c r="T30" s="161">
        <v>2223</v>
      </c>
      <c r="U30" s="161">
        <v>2260.0500000000002</v>
      </c>
      <c r="V30" s="35"/>
      <c r="W30" s="35"/>
      <c r="X30" s="161">
        <v>1788.95</v>
      </c>
      <c r="Y30" s="161">
        <v>2050.6999999999998</v>
      </c>
      <c r="Z30" s="161">
        <v>2209.9</v>
      </c>
      <c r="AA30" s="161">
        <v>2382.3000000000002</v>
      </c>
      <c r="AB30" s="161">
        <v>2227.5500000000002</v>
      </c>
      <c r="AC30" s="161">
        <v>2272.1</v>
      </c>
      <c r="AD30" s="161">
        <v>2468.6</v>
      </c>
      <c r="AE30" s="161">
        <v>2654.2</v>
      </c>
      <c r="AF30" s="161">
        <v>2841.3</v>
      </c>
      <c r="AG30" s="161">
        <v>3044.55</v>
      </c>
      <c r="AH30" s="161">
        <v>3167.7</v>
      </c>
      <c r="AJ30" s="109">
        <v>7.5</v>
      </c>
      <c r="AK30" s="110"/>
      <c r="AL30" s="110"/>
      <c r="AM30" s="95">
        <v>1196.4000000000001</v>
      </c>
      <c r="AN30" s="95">
        <v>1371.45</v>
      </c>
      <c r="AO30" s="95">
        <v>1477.95</v>
      </c>
      <c r="AP30" s="95">
        <v>1593.3</v>
      </c>
      <c r="AQ30" s="95">
        <v>1482.7</v>
      </c>
      <c r="AR30" s="95">
        <v>1495.4</v>
      </c>
      <c r="AS30" s="95">
        <v>1643.2</v>
      </c>
      <c r="AT30" s="95">
        <v>1766.7</v>
      </c>
      <c r="AU30" s="95">
        <v>1891.3</v>
      </c>
      <c r="AV30" s="95">
        <v>2026.65</v>
      </c>
      <c r="AW30" s="95">
        <v>2108.6</v>
      </c>
      <c r="AX30" s="95"/>
      <c r="AY30" s="109">
        <v>7.5</v>
      </c>
      <c r="AZ30" s="110"/>
      <c r="BA30" s="110"/>
      <c r="BB30" s="95">
        <v>1150.3499999999999</v>
      </c>
      <c r="BC30" s="95">
        <v>1318.7</v>
      </c>
      <c r="BD30" s="95">
        <v>1421.1</v>
      </c>
      <c r="BE30" s="95">
        <v>1532</v>
      </c>
      <c r="BF30" s="95">
        <v>1425.65</v>
      </c>
      <c r="BG30" s="95">
        <v>1437.85</v>
      </c>
      <c r="BH30" s="95">
        <v>1580</v>
      </c>
      <c r="BI30" s="95">
        <v>1698.75</v>
      </c>
      <c r="BJ30" s="95">
        <v>1818.55</v>
      </c>
      <c r="BK30" s="95">
        <v>1948.7</v>
      </c>
      <c r="BL30" s="95">
        <v>2027.5</v>
      </c>
      <c r="BM30" s="116">
        <f t="shared" si="13"/>
        <v>7.705802968960862E-2</v>
      </c>
      <c r="BN30" s="116">
        <f t="shared" si="13"/>
        <v>5.9401340678303605E-2</v>
      </c>
      <c r="BO30" s="116" t="e">
        <f t="shared" si="14"/>
        <v>#DIV/0!</v>
      </c>
      <c r="BP30" s="116" t="e">
        <f t="shared" si="15"/>
        <v>#DIV/0!</v>
      </c>
      <c r="BQ30" s="116">
        <f t="shared" si="16"/>
        <v>5.9420330361385165E-2</v>
      </c>
      <c r="BR30" s="116">
        <f t="shared" si="17"/>
        <v>5.941873506607509E-2</v>
      </c>
      <c r="BS30" s="116">
        <f t="shared" si="18"/>
        <v>5.9414453142675905E-2</v>
      </c>
      <c r="BT30" s="116">
        <f t="shared" si="19"/>
        <v>5.9417369768710815E-2</v>
      </c>
      <c r="BU30" s="116">
        <f t="shared" si="20"/>
        <v>5.9415052411842639E-2</v>
      </c>
      <c r="BV30" s="116">
        <f t="shared" si="21"/>
        <v>5.941639892610362E-2</v>
      </c>
      <c r="BW30" s="116">
        <f t="shared" si="22"/>
        <v>5.9406141132625878E-2</v>
      </c>
      <c r="BX30" s="116">
        <f t="shared" si="23"/>
        <v>5.9415266370281161E-2</v>
      </c>
      <c r="BY30" s="116">
        <f t="shared" si="24"/>
        <v>5.9409425263083682E-2</v>
      </c>
      <c r="BZ30" s="116">
        <f t="shared" si="25"/>
        <v>5.9401225140004232E-2</v>
      </c>
      <c r="CA30" s="116">
        <f t="shared" si="26"/>
        <v>5.9412191811093251E-2</v>
      </c>
      <c r="CE30" s="109">
        <v>7.5</v>
      </c>
      <c r="CF30" s="110"/>
      <c r="CG30" s="110"/>
      <c r="CH30" s="95">
        <v>1070.7</v>
      </c>
      <c r="CI30" s="95">
        <v>1227.4000000000001</v>
      </c>
      <c r="CJ30" s="95">
        <v>1322.75</v>
      </c>
      <c r="CK30" s="95">
        <v>1327</v>
      </c>
      <c r="CL30" s="95">
        <v>1335.75</v>
      </c>
      <c r="CM30" s="95">
        <v>1470.65</v>
      </c>
      <c r="CN30" s="95">
        <v>1581.2</v>
      </c>
      <c r="CO30" s="95">
        <v>1689.4</v>
      </c>
      <c r="CP30" s="95">
        <v>1813.85</v>
      </c>
      <c r="CQ30" s="95"/>
    </row>
    <row r="31" spans="1:95" ht="15.75" x14ac:dyDescent="0.25">
      <c r="A31" s="15"/>
      <c r="B31" s="34">
        <v>8</v>
      </c>
      <c r="C31" s="161">
        <v>2464</v>
      </c>
      <c r="D31" s="161">
        <v>2464</v>
      </c>
      <c r="E31" s="35"/>
      <c r="F31" s="35"/>
      <c r="G31" s="161">
        <v>1944.25</v>
      </c>
      <c r="H31" s="161">
        <v>2242.3000000000002</v>
      </c>
      <c r="I31" s="161">
        <v>2419.0500000000002</v>
      </c>
      <c r="J31" s="161">
        <v>2604.25</v>
      </c>
      <c r="K31" s="161">
        <v>2431.1999999999998</v>
      </c>
      <c r="L31" s="161">
        <v>2484.65</v>
      </c>
      <c r="M31" s="161">
        <v>2702.25</v>
      </c>
      <c r="N31" s="161">
        <v>2911.1</v>
      </c>
      <c r="O31" s="161">
        <v>3115.85</v>
      </c>
      <c r="P31" s="161">
        <v>3333.2</v>
      </c>
      <c r="Q31" s="161">
        <v>3469.6</v>
      </c>
      <c r="S31" s="34">
        <v>8</v>
      </c>
      <c r="T31" s="161">
        <v>2289.8000000000002</v>
      </c>
      <c r="U31" s="161">
        <v>2325.8000000000002</v>
      </c>
      <c r="V31" s="35"/>
      <c r="W31" s="35"/>
      <c r="X31" s="161">
        <v>1835.2</v>
      </c>
      <c r="Y31" s="161">
        <v>2116.5500000000002</v>
      </c>
      <c r="Z31" s="161">
        <v>2283.4</v>
      </c>
      <c r="AA31" s="161">
        <v>2458.1999999999998</v>
      </c>
      <c r="AB31" s="161">
        <v>2294.85</v>
      </c>
      <c r="AC31" s="161">
        <v>2345.3000000000002</v>
      </c>
      <c r="AD31" s="161">
        <v>2550.6999999999998</v>
      </c>
      <c r="AE31" s="161">
        <v>2747.85</v>
      </c>
      <c r="AF31" s="161">
        <v>2941.1</v>
      </c>
      <c r="AG31" s="161">
        <v>3146.3</v>
      </c>
      <c r="AH31" s="161">
        <v>3275.05</v>
      </c>
      <c r="AJ31" s="109">
        <v>8</v>
      </c>
      <c r="AK31" s="110"/>
      <c r="AL31" s="110"/>
      <c r="AM31" s="95">
        <v>1227.4000000000001</v>
      </c>
      <c r="AN31" s="95">
        <v>1415.55</v>
      </c>
      <c r="AO31" s="95">
        <v>1527.1</v>
      </c>
      <c r="AP31" s="95">
        <v>1644.05</v>
      </c>
      <c r="AQ31" s="95">
        <v>1527.5</v>
      </c>
      <c r="AR31" s="95">
        <v>1543.6</v>
      </c>
      <c r="AS31" s="95">
        <v>1697.8</v>
      </c>
      <c r="AT31" s="95">
        <v>1829.05</v>
      </c>
      <c r="AU31" s="95">
        <v>1957.75</v>
      </c>
      <c r="AV31" s="95">
        <v>2094.4</v>
      </c>
      <c r="AW31" s="95">
        <v>2180.0500000000002</v>
      </c>
      <c r="AX31" s="95"/>
      <c r="AY31" s="109">
        <v>8</v>
      </c>
      <c r="AZ31" s="110"/>
      <c r="BA31" s="110"/>
      <c r="BB31" s="95">
        <v>1180.1500000000001</v>
      </c>
      <c r="BC31" s="95">
        <v>1361.1</v>
      </c>
      <c r="BD31" s="95">
        <v>1468.35</v>
      </c>
      <c r="BE31" s="95">
        <v>1580.8</v>
      </c>
      <c r="BF31" s="95">
        <v>1468.75</v>
      </c>
      <c r="BG31" s="95">
        <v>1484.2</v>
      </c>
      <c r="BH31" s="95">
        <v>1632.5</v>
      </c>
      <c r="BI31" s="95">
        <v>1758.7</v>
      </c>
      <c r="BJ31" s="95">
        <v>1882.45</v>
      </c>
      <c r="BK31" s="95">
        <v>2013.8</v>
      </c>
      <c r="BL31" s="95">
        <v>2096.1999999999998</v>
      </c>
      <c r="BM31" s="116">
        <f t="shared" si="13"/>
        <v>7.6076513232596676E-2</v>
      </c>
      <c r="BN31" s="116">
        <f t="shared" si="13"/>
        <v>5.942041448103863E-2</v>
      </c>
      <c r="BO31" s="116" t="e">
        <f t="shared" si="14"/>
        <v>#DIV/0!</v>
      </c>
      <c r="BP31" s="116" t="e">
        <f t="shared" si="15"/>
        <v>#DIV/0!</v>
      </c>
      <c r="BQ31" s="116">
        <f t="shared" si="16"/>
        <v>5.942131647776816E-2</v>
      </c>
      <c r="BR31" s="116">
        <f t="shared" si="17"/>
        <v>5.9412723535942957E-2</v>
      </c>
      <c r="BS31" s="116">
        <f t="shared" si="18"/>
        <v>5.940702461242009E-2</v>
      </c>
      <c r="BT31" s="116">
        <f t="shared" si="19"/>
        <v>5.9413391912781721E-2</v>
      </c>
      <c r="BU31" s="116">
        <f t="shared" si="20"/>
        <v>5.9415648081573957E-2</v>
      </c>
      <c r="BV31" s="116">
        <f t="shared" si="21"/>
        <v>5.9416705751929255E-2</v>
      </c>
      <c r="BW31" s="116">
        <f t="shared" si="22"/>
        <v>5.9415062531854135E-2</v>
      </c>
      <c r="BX31" s="116">
        <f t="shared" si="23"/>
        <v>5.9410084247684569E-2</v>
      </c>
      <c r="BY31" s="116">
        <f t="shared" si="24"/>
        <v>5.9416544830165563E-2</v>
      </c>
      <c r="BZ31" s="116">
        <f t="shared" si="25"/>
        <v>5.9403108413056405E-2</v>
      </c>
      <c r="CA31" s="116">
        <f t="shared" si="26"/>
        <v>5.9403673226362974E-2</v>
      </c>
      <c r="CE31" s="109">
        <v>8</v>
      </c>
      <c r="CF31" s="110"/>
      <c r="CG31" s="110"/>
      <c r="CH31" s="95">
        <v>1098.45</v>
      </c>
      <c r="CI31" s="95">
        <v>1266.9000000000001</v>
      </c>
      <c r="CJ31" s="95">
        <v>1366.7</v>
      </c>
      <c r="CK31" s="95">
        <v>1367.1</v>
      </c>
      <c r="CL31" s="95">
        <v>1378.8</v>
      </c>
      <c r="CM31" s="95">
        <v>1519.5</v>
      </c>
      <c r="CN31" s="95">
        <v>1637</v>
      </c>
      <c r="CO31" s="95">
        <v>1748.75</v>
      </c>
      <c r="CP31" s="95">
        <v>1874.4</v>
      </c>
      <c r="CQ31" s="95"/>
    </row>
    <row r="32" spans="1:95" ht="15.75" x14ac:dyDescent="0.25">
      <c r="A32" s="15"/>
      <c r="B32" s="34">
        <v>8.5</v>
      </c>
      <c r="C32" s="161">
        <v>2531.6</v>
      </c>
      <c r="D32" s="161">
        <v>2531.6</v>
      </c>
      <c r="E32" s="35"/>
      <c r="F32" s="35"/>
      <c r="G32" s="161">
        <v>1992.95</v>
      </c>
      <c r="H32" s="161">
        <v>2310.1</v>
      </c>
      <c r="I32" s="161">
        <v>2495</v>
      </c>
      <c r="J32" s="161">
        <v>2680.05</v>
      </c>
      <c r="K32" s="161">
        <v>2502.6999999999998</v>
      </c>
      <c r="L32" s="161">
        <v>2560</v>
      </c>
      <c r="M32" s="161">
        <v>2787.15</v>
      </c>
      <c r="N32" s="161">
        <v>3012.5</v>
      </c>
      <c r="O32" s="161">
        <v>3219.5</v>
      </c>
      <c r="P32" s="161">
        <v>3438.75</v>
      </c>
      <c r="Q32" s="161">
        <v>3583.45</v>
      </c>
      <c r="S32" s="34">
        <v>8.5</v>
      </c>
      <c r="T32" s="161">
        <v>2354.65</v>
      </c>
      <c r="U32" s="161">
        <v>2389.65</v>
      </c>
      <c r="V32" s="35"/>
      <c r="W32" s="35"/>
      <c r="X32" s="161">
        <v>1881.2</v>
      </c>
      <c r="Y32" s="161">
        <v>2180.5500000000002</v>
      </c>
      <c r="Z32" s="161">
        <v>2355.1</v>
      </c>
      <c r="AA32" s="161">
        <v>2529.75</v>
      </c>
      <c r="AB32" s="161">
        <v>2362.35</v>
      </c>
      <c r="AC32" s="161">
        <v>2416.4499999999998</v>
      </c>
      <c r="AD32" s="161">
        <v>2630.85</v>
      </c>
      <c r="AE32" s="161">
        <v>2843.55</v>
      </c>
      <c r="AF32" s="161">
        <v>3038.95</v>
      </c>
      <c r="AG32" s="161">
        <v>3245.9</v>
      </c>
      <c r="AH32" s="161">
        <v>3382.5</v>
      </c>
      <c r="AJ32" s="109">
        <v>8.5</v>
      </c>
      <c r="AK32" s="110"/>
      <c r="AL32" s="110"/>
      <c r="AM32" s="95">
        <v>1258.05</v>
      </c>
      <c r="AN32" s="95">
        <v>1458.35</v>
      </c>
      <c r="AO32" s="95">
        <v>1575.1</v>
      </c>
      <c r="AP32" s="95">
        <v>1691.9</v>
      </c>
      <c r="AQ32" s="95">
        <v>1572.5</v>
      </c>
      <c r="AR32" s="95">
        <v>1590.4</v>
      </c>
      <c r="AS32" s="95">
        <v>1751.2</v>
      </c>
      <c r="AT32" s="95">
        <v>1892.8</v>
      </c>
      <c r="AU32" s="95">
        <v>2022.9</v>
      </c>
      <c r="AV32" s="95">
        <v>2160.6</v>
      </c>
      <c r="AW32" s="95">
        <v>2251.5500000000002</v>
      </c>
      <c r="AX32" s="95"/>
      <c r="AY32" s="109">
        <v>8.5</v>
      </c>
      <c r="AZ32" s="110"/>
      <c r="BA32" s="110"/>
      <c r="BB32" s="95">
        <v>1209.6500000000001</v>
      </c>
      <c r="BC32" s="95">
        <v>1402.25</v>
      </c>
      <c r="BD32" s="95">
        <v>1514.5</v>
      </c>
      <c r="BE32" s="95">
        <v>1626.8</v>
      </c>
      <c r="BF32" s="95">
        <v>1512</v>
      </c>
      <c r="BG32" s="95">
        <v>1529.2</v>
      </c>
      <c r="BH32" s="95">
        <v>1683.8</v>
      </c>
      <c r="BI32" s="95">
        <v>1820</v>
      </c>
      <c r="BJ32" s="95">
        <v>1945.05</v>
      </c>
      <c r="BK32" s="95">
        <v>2077.5</v>
      </c>
      <c r="BL32" s="95">
        <v>2164.9499999999998</v>
      </c>
      <c r="BM32" s="116">
        <f t="shared" si="13"/>
        <v>7.5149172913171691E-2</v>
      </c>
      <c r="BN32" s="116">
        <f t="shared" si="13"/>
        <v>5.94020044776431E-2</v>
      </c>
      <c r="BO32" s="116" t="e">
        <f t="shared" si="14"/>
        <v>#DIV/0!</v>
      </c>
      <c r="BP32" s="116" t="e">
        <f t="shared" si="15"/>
        <v>#DIV/0!</v>
      </c>
      <c r="BQ32" s="116">
        <f t="shared" si="16"/>
        <v>5.9403572187965104E-2</v>
      </c>
      <c r="BR32" s="116">
        <f t="shared" si="17"/>
        <v>5.941161633532821E-2</v>
      </c>
      <c r="BS32" s="116">
        <f t="shared" si="18"/>
        <v>5.9402997749564923E-2</v>
      </c>
      <c r="BT32" s="116">
        <f t="shared" si="19"/>
        <v>5.9412985472872881E-2</v>
      </c>
      <c r="BU32" s="116">
        <f t="shared" si="20"/>
        <v>5.9411179545791226E-2</v>
      </c>
      <c r="BV32" s="116">
        <f t="shared" si="21"/>
        <v>5.9405325994744462E-2</v>
      </c>
      <c r="BW32" s="116">
        <f t="shared" si="22"/>
        <v>5.9410456696505021E-2</v>
      </c>
      <c r="BX32" s="116">
        <f t="shared" si="23"/>
        <v>5.9415167660143098E-2</v>
      </c>
      <c r="BY32" s="116">
        <f t="shared" si="24"/>
        <v>5.9411967949456246E-2</v>
      </c>
      <c r="BZ32" s="116">
        <f t="shared" si="25"/>
        <v>5.9413413845158525E-2</v>
      </c>
      <c r="CA32" s="116">
        <f t="shared" si="26"/>
        <v>5.9408721359940797E-2</v>
      </c>
      <c r="CE32" s="109">
        <v>8.5</v>
      </c>
      <c r="CF32" s="110"/>
      <c r="CG32" s="110"/>
      <c r="CH32" s="95">
        <v>1125.9000000000001</v>
      </c>
      <c r="CI32" s="95">
        <v>1305.2</v>
      </c>
      <c r="CJ32" s="95">
        <v>1409.7</v>
      </c>
      <c r="CK32" s="95">
        <v>1407.3</v>
      </c>
      <c r="CL32" s="95">
        <v>1420.6</v>
      </c>
      <c r="CM32" s="95">
        <v>1567.25</v>
      </c>
      <c r="CN32" s="95">
        <v>1694.05</v>
      </c>
      <c r="CO32" s="95">
        <v>1806.9</v>
      </c>
      <c r="CP32" s="95">
        <v>1933.7</v>
      </c>
      <c r="CQ32" s="95"/>
    </row>
    <row r="33" spans="1:95" ht="15.75" x14ac:dyDescent="0.25">
      <c r="A33" s="15"/>
      <c r="B33" s="34">
        <v>9</v>
      </c>
      <c r="C33" s="161">
        <v>2599.35</v>
      </c>
      <c r="D33" s="161">
        <v>2599.35</v>
      </c>
      <c r="E33" s="35"/>
      <c r="F33" s="35"/>
      <c r="G33" s="161">
        <v>2041.45</v>
      </c>
      <c r="H33" s="161">
        <v>2378</v>
      </c>
      <c r="I33" s="161">
        <v>2573.35</v>
      </c>
      <c r="J33" s="161">
        <v>2760.45</v>
      </c>
      <c r="K33" s="161">
        <v>2576.5500000000002</v>
      </c>
      <c r="L33" s="161">
        <v>2635.45</v>
      </c>
      <c r="M33" s="161">
        <v>2871.75</v>
      </c>
      <c r="N33" s="161">
        <v>3111.75</v>
      </c>
      <c r="O33" s="161">
        <v>3325</v>
      </c>
      <c r="P33" s="161">
        <v>3549.6</v>
      </c>
      <c r="Q33" s="161">
        <v>3697.3</v>
      </c>
      <c r="S33" s="34">
        <v>9</v>
      </c>
      <c r="T33" s="161">
        <v>2419.65</v>
      </c>
      <c r="U33" s="161">
        <v>2453.6</v>
      </c>
      <c r="V33" s="35"/>
      <c r="W33" s="35"/>
      <c r="X33" s="161">
        <v>1926.95</v>
      </c>
      <c r="Y33" s="161">
        <v>2244.65</v>
      </c>
      <c r="Z33" s="161">
        <v>2429.0500000000002</v>
      </c>
      <c r="AA33" s="161">
        <v>2605.65</v>
      </c>
      <c r="AB33" s="161">
        <v>2432.0500000000002</v>
      </c>
      <c r="AC33" s="161">
        <v>2487.65</v>
      </c>
      <c r="AD33" s="161">
        <v>2710.7</v>
      </c>
      <c r="AE33" s="161">
        <v>2937.25</v>
      </c>
      <c r="AF33" s="161">
        <v>3138.55</v>
      </c>
      <c r="AG33" s="161">
        <v>3350.55</v>
      </c>
      <c r="AH33" s="161">
        <v>3489.95</v>
      </c>
      <c r="AJ33" s="109">
        <v>9</v>
      </c>
      <c r="AK33" s="110"/>
      <c r="AL33" s="110"/>
      <c r="AM33" s="95">
        <v>1288.7</v>
      </c>
      <c r="AN33" s="95">
        <v>1501.15</v>
      </c>
      <c r="AO33" s="95">
        <v>1624.5</v>
      </c>
      <c r="AP33" s="95">
        <v>1742.6</v>
      </c>
      <c r="AQ33" s="95">
        <v>1618.85</v>
      </c>
      <c r="AR33" s="95">
        <v>1637.3</v>
      </c>
      <c r="AS33" s="95">
        <v>1804.4</v>
      </c>
      <c r="AT33" s="95">
        <v>1955.2</v>
      </c>
      <c r="AU33" s="95">
        <v>2089.1999999999998</v>
      </c>
      <c r="AV33" s="95">
        <v>2230.3000000000002</v>
      </c>
      <c r="AW33" s="95">
        <v>2323.1</v>
      </c>
      <c r="AX33" s="95"/>
      <c r="AY33" s="109">
        <v>9</v>
      </c>
      <c r="AZ33" s="110"/>
      <c r="BA33" s="110"/>
      <c r="BB33" s="95">
        <v>1239.0999999999999</v>
      </c>
      <c r="BC33" s="95">
        <v>1443.4</v>
      </c>
      <c r="BD33" s="95">
        <v>1562</v>
      </c>
      <c r="BE33" s="95">
        <v>1675.55</v>
      </c>
      <c r="BF33" s="95">
        <v>1556.55</v>
      </c>
      <c r="BG33" s="95">
        <v>1574.3</v>
      </c>
      <c r="BH33" s="95">
        <v>1735</v>
      </c>
      <c r="BI33" s="95">
        <v>1880</v>
      </c>
      <c r="BJ33" s="95">
        <v>2008.8</v>
      </c>
      <c r="BK33" s="95">
        <v>2144.5</v>
      </c>
      <c r="BL33" s="95">
        <v>2233.75</v>
      </c>
      <c r="BM33" s="116">
        <f t="shared" si="13"/>
        <v>7.4266939433389023E-2</v>
      </c>
      <c r="BN33" s="116">
        <f t="shared" si="13"/>
        <v>5.940251059667423E-2</v>
      </c>
      <c r="BO33" s="116" t="e">
        <f t="shared" si="14"/>
        <v>#DIV/0!</v>
      </c>
      <c r="BP33" s="116" t="e">
        <f t="shared" si="15"/>
        <v>#DIV/0!</v>
      </c>
      <c r="BQ33" s="116">
        <f t="shared" si="16"/>
        <v>5.9420327460494526E-2</v>
      </c>
      <c r="BR33" s="116">
        <f t="shared" si="17"/>
        <v>5.9407925511772319E-2</v>
      </c>
      <c r="BS33" s="116">
        <f t="shared" si="18"/>
        <v>5.9405940594059237E-2</v>
      </c>
      <c r="BT33" s="116">
        <f t="shared" si="19"/>
        <v>5.9409360428299918E-2</v>
      </c>
      <c r="BU33" s="116">
        <f t="shared" si="20"/>
        <v>5.9414896897678871E-2</v>
      </c>
      <c r="BV33" s="116">
        <f t="shared" si="21"/>
        <v>5.9413502703354437E-2</v>
      </c>
      <c r="BW33" s="116">
        <f t="shared" si="22"/>
        <v>5.9412697827129657E-2</v>
      </c>
      <c r="BX33" s="116">
        <f t="shared" si="23"/>
        <v>5.9409311430760114E-2</v>
      </c>
      <c r="BY33" s="116">
        <f t="shared" si="24"/>
        <v>5.9406413789807377E-2</v>
      </c>
      <c r="BZ33" s="116">
        <f t="shared" si="25"/>
        <v>5.9408156869767526E-2</v>
      </c>
      <c r="CA33" s="116">
        <f t="shared" si="26"/>
        <v>5.9413458645539485E-2</v>
      </c>
      <c r="CE33" s="109">
        <v>9</v>
      </c>
      <c r="CF33" s="110"/>
      <c r="CG33" s="110"/>
      <c r="CH33" s="95">
        <v>1153.3</v>
      </c>
      <c r="CI33" s="95">
        <v>1343.5</v>
      </c>
      <c r="CJ33" s="95">
        <v>1453.9</v>
      </c>
      <c r="CK33" s="95">
        <v>1448.8</v>
      </c>
      <c r="CL33" s="95">
        <v>1462.5</v>
      </c>
      <c r="CM33" s="95">
        <v>1614.9</v>
      </c>
      <c r="CN33" s="95">
        <v>1749.9</v>
      </c>
      <c r="CO33" s="95">
        <v>1866.2</v>
      </c>
      <c r="CP33" s="95">
        <v>1996.05</v>
      </c>
      <c r="CQ33" s="95"/>
    </row>
    <row r="34" spans="1:95" ht="15.75" x14ac:dyDescent="0.25">
      <c r="A34" s="15"/>
      <c r="B34" s="34">
        <v>9.5</v>
      </c>
      <c r="C34" s="161">
        <v>2667</v>
      </c>
      <c r="D34" s="161">
        <v>2667</v>
      </c>
      <c r="E34" s="35"/>
      <c r="F34" s="35"/>
      <c r="G34" s="161">
        <v>2090.1</v>
      </c>
      <c r="H34" s="161">
        <v>2445.8000000000002</v>
      </c>
      <c r="I34" s="161">
        <v>2651.4</v>
      </c>
      <c r="J34" s="161">
        <v>2840.4</v>
      </c>
      <c r="K34" s="161">
        <v>2647.9</v>
      </c>
      <c r="L34" s="161">
        <v>2711.15</v>
      </c>
      <c r="M34" s="161">
        <v>2958.9</v>
      </c>
      <c r="N34" s="161">
        <v>3213.25</v>
      </c>
      <c r="O34" s="161">
        <v>3430.85</v>
      </c>
      <c r="P34" s="161">
        <v>3659.65</v>
      </c>
      <c r="Q34" s="161">
        <v>3813.1</v>
      </c>
      <c r="S34" s="34">
        <v>9.5</v>
      </c>
      <c r="T34" s="161">
        <v>2484.5</v>
      </c>
      <c r="U34" s="161">
        <v>2517.4499999999998</v>
      </c>
      <c r="V34" s="35"/>
      <c r="W34" s="35"/>
      <c r="X34" s="161">
        <v>1972.9</v>
      </c>
      <c r="Y34" s="161">
        <v>2308.65</v>
      </c>
      <c r="Z34" s="161">
        <v>2502.6999999999998</v>
      </c>
      <c r="AA34" s="161">
        <v>2681.1</v>
      </c>
      <c r="AB34" s="161">
        <v>2499.4</v>
      </c>
      <c r="AC34" s="161">
        <v>2559.1</v>
      </c>
      <c r="AD34" s="161">
        <v>2792.95</v>
      </c>
      <c r="AE34" s="161">
        <v>3033.05</v>
      </c>
      <c r="AF34" s="161">
        <v>3238.45</v>
      </c>
      <c r="AG34" s="161">
        <v>3454.45</v>
      </c>
      <c r="AH34" s="161">
        <v>3599.3</v>
      </c>
      <c r="AJ34" s="109">
        <v>9.5</v>
      </c>
      <c r="AK34" s="110"/>
      <c r="AL34" s="110"/>
      <c r="AM34" s="95">
        <v>1319.45</v>
      </c>
      <c r="AN34" s="95">
        <v>1544</v>
      </c>
      <c r="AO34" s="95">
        <v>1673.75</v>
      </c>
      <c r="AP34" s="95">
        <v>1793.15</v>
      </c>
      <c r="AQ34" s="95">
        <v>1663.7</v>
      </c>
      <c r="AR34" s="95">
        <v>1684.25</v>
      </c>
      <c r="AS34" s="95">
        <v>1859.1</v>
      </c>
      <c r="AT34" s="95">
        <v>2018.9</v>
      </c>
      <c r="AU34" s="95">
        <v>2155.65</v>
      </c>
      <c r="AV34" s="95">
        <v>2299.4499999999998</v>
      </c>
      <c r="AW34" s="95">
        <v>2395.9</v>
      </c>
      <c r="AX34" s="95"/>
      <c r="AY34" s="109">
        <v>9.5</v>
      </c>
      <c r="AZ34" s="110"/>
      <c r="BA34" s="110"/>
      <c r="BB34" s="95">
        <v>1268.7</v>
      </c>
      <c r="BC34" s="95">
        <v>1484.6</v>
      </c>
      <c r="BD34" s="95">
        <v>1609.35</v>
      </c>
      <c r="BE34" s="95">
        <v>1724.15</v>
      </c>
      <c r="BF34" s="95">
        <v>1599.7</v>
      </c>
      <c r="BG34" s="95">
        <v>1619.45</v>
      </c>
      <c r="BH34" s="95">
        <v>1787.55</v>
      </c>
      <c r="BI34" s="95">
        <v>1941.25</v>
      </c>
      <c r="BJ34" s="95">
        <v>2072.6999999999998</v>
      </c>
      <c r="BK34" s="95">
        <v>2211</v>
      </c>
      <c r="BL34" s="95">
        <v>2303.75</v>
      </c>
      <c r="BM34" s="116">
        <f t="shared" si="13"/>
        <v>7.3455423626484162E-2</v>
      </c>
      <c r="BN34" s="116">
        <f t="shared" si="13"/>
        <v>5.9405350652445899E-2</v>
      </c>
      <c r="BO34" s="116" t="e">
        <f t="shared" si="14"/>
        <v>#DIV/0!</v>
      </c>
      <c r="BP34" s="116" t="e">
        <f t="shared" si="15"/>
        <v>#DIV/0!</v>
      </c>
      <c r="BQ34" s="116">
        <f t="shared" si="16"/>
        <v>5.9404936894926097E-2</v>
      </c>
      <c r="BR34" s="116">
        <f t="shared" si="17"/>
        <v>5.9407012756372835E-2</v>
      </c>
      <c r="BS34" s="116">
        <f t="shared" si="18"/>
        <v>5.9415830902625366E-2</v>
      </c>
      <c r="BT34" s="116">
        <f t="shared" si="19"/>
        <v>5.9415911379657738E-2</v>
      </c>
      <c r="BU34" s="116">
        <f t="shared" si="20"/>
        <v>5.9414259422261306E-2</v>
      </c>
      <c r="BV34" s="116">
        <f t="shared" si="21"/>
        <v>5.9415419483412224E-2</v>
      </c>
      <c r="BW34" s="116">
        <f t="shared" si="22"/>
        <v>5.9417461823520146E-2</v>
      </c>
      <c r="BX34" s="116">
        <f t="shared" si="23"/>
        <v>5.9412142892467878E-2</v>
      </c>
      <c r="BY34" s="116">
        <f t="shared" si="24"/>
        <v>5.9411138044434875E-2</v>
      </c>
      <c r="BZ34" s="116">
        <f t="shared" si="25"/>
        <v>5.9401641361142898E-2</v>
      </c>
      <c r="CA34" s="116">
        <f t="shared" si="26"/>
        <v>5.9400438974244851E-2</v>
      </c>
      <c r="CE34" s="109">
        <v>9.5</v>
      </c>
      <c r="CF34" s="110"/>
      <c r="CG34" s="110"/>
      <c r="CH34" s="95">
        <v>1180.9000000000001</v>
      </c>
      <c r="CI34" s="95">
        <v>1381.85</v>
      </c>
      <c r="CJ34" s="95">
        <v>1497.95</v>
      </c>
      <c r="CK34" s="95">
        <v>1488.95</v>
      </c>
      <c r="CL34" s="95">
        <v>1504.45</v>
      </c>
      <c r="CM34" s="95">
        <v>1663.85</v>
      </c>
      <c r="CN34" s="95">
        <v>1806.9</v>
      </c>
      <c r="CO34" s="95">
        <v>1925.55</v>
      </c>
      <c r="CP34" s="95">
        <v>2058</v>
      </c>
      <c r="CQ34" s="95"/>
    </row>
    <row r="35" spans="1:95" ht="15.75" x14ac:dyDescent="0.25">
      <c r="A35" s="15"/>
      <c r="B35" s="34">
        <v>10</v>
      </c>
      <c r="C35" s="161">
        <v>2736.85</v>
      </c>
      <c r="D35" s="161">
        <v>2736.85</v>
      </c>
      <c r="E35" s="35"/>
      <c r="F35" s="35"/>
      <c r="G35" s="161">
        <v>2143</v>
      </c>
      <c r="H35" s="161">
        <v>2515.6999999999998</v>
      </c>
      <c r="I35" s="161">
        <v>2727.35</v>
      </c>
      <c r="J35" s="161">
        <v>2918.6</v>
      </c>
      <c r="K35" s="161">
        <v>2719.35</v>
      </c>
      <c r="L35" s="161">
        <v>2788.75</v>
      </c>
      <c r="M35" s="161">
        <v>3043.6</v>
      </c>
      <c r="N35" s="161">
        <v>3312.4</v>
      </c>
      <c r="O35" s="161">
        <v>3536.5</v>
      </c>
      <c r="P35" s="161">
        <v>3768.4</v>
      </c>
      <c r="Q35" s="161">
        <v>3926.9</v>
      </c>
      <c r="S35" s="34">
        <v>10</v>
      </c>
      <c r="T35" s="161">
        <v>2551.4499999999998</v>
      </c>
      <c r="U35" s="161">
        <v>2583.35</v>
      </c>
      <c r="V35" s="35"/>
      <c r="W35" s="35"/>
      <c r="X35" s="161">
        <v>2022.8</v>
      </c>
      <c r="Y35" s="161">
        <v>2374.6</v>
      </c>
      <c r="Z35" s="161">
        <v>2574.4</v>
      </c>
      <c r="AA35" s="161">
        <v>2754.95</v>
      </c>
      <c r="AB35" s="161">
        <v>2566.85</v>
      </c>
      <c r="AC35" s="161">
        <v>2632.35</v>
      </c>
      <c r="AD35" s="161">
        <v>2872.9</v>
      </c>
      <c r="AE35" s="161">
        <v>3126.65</v>
      </c>
      <c r="AF35" s="161">
        <v>3338.2</v>
      </c>
      <c r="AG35" s="161">
        <v>3557.1</v>
      </c>
      <c r="AH35" s="161">
        <v>3706.7</v>
      </c>
      <c r="AJ35" s="109">
        <v>10</v>
      </c>
      <c r="AK35" s="110"/>
      <c r="AL35" s="110"/>
      <c r="AM35" s="95">
        <v>1352.8</v>
      </c>
      <c r="AN35" s="95">
        <v>1588.15</v>
      </c>
      <c r="AO35" s="95">
        <v>1721.75</v>
      </c>
      <c r="AP35" s="95">
        <v>1842.5</v>
      </c>
      <c r="AQ35" s="95">
        <v>1708.6</v>
      </c>
      <c r="AR35" s="95">
        <v>1732.45</v>
      </c>
      <c r="AS35" s="95">
        <v>1912.3</v>
      </c>
      <c r="AT35" s="95">
        <v>2081.25</v>
      </c>
      <c r="AU35" s="95">
        <v>2222.1</v>
      </c>
      <c r="AV35" s="95">
        <v>2367.8000000000002</v>
      </c>
      <c r="AW35" s="95">
        <v>2467.4</v>
      </c>
      <c r="AX35" s="95"/>
      <c r="AY35" s="109">
        <v>10</v>
      </c>
      <c r="AZ35" s="110"/>
      <c r="BA35" s="110"/>
      <c r="BB35" s="95">
        <v>1300.75</v>
      </c>
      <c r="BC35" s="95">
        <v>1527.05</v>
      </c>
      <c r="BD35" s="95">
        <v>1655.5</v>
      </c>
      <c r="BE35" s="95">
        <v>1771.6</v>
      </c>
      <c r="BF35" s="95">
        <v>1642.85</v>
      </c>
      <c r="BG35" s="95">
        <v>1665.8</v>
      </c>
      <c r="BH35" s="95">
        <v>1838.75</v>
      </c>
      <c r="BI35" s="95">
        <v>2001.2</v>
      </c>
      <c r="BJ35" s="95">
        <v>2136.6</v>
      </c>
      <c r="BK35" s="95">
        <v>2276.6999999999998</v>
      </c>
      <c r="BL35" s="95">
        <v>2372.5</v>
      </c>
      <c r="BM35" s="116">
        <f t="shared" si="13"/>
        <v>7.266456328754245E-2</v>
      </c>
      <c r="BN35" s="116">
        <f t="shared" si="13"/>
        <v>5.9418971490506456E-2</v>
      </c>
      <c r="BO35" s="116" t="e">
        <f t="shared" si="14"/>
        <v>#DIV/0!</v>
      </c>
      <c r="BP35" s="116" t="e">
        <f t="shared" si="15"/>
        <v>#DIV/0!</v>
      </c>
      <c r="BQ35" s="116">
        <f t="shared" si="16"/>
        <v>5.9422582558829262E-2</v>
      </c>
      <c r="BR35" s="116">
        <f t="shared" si="17"/>
        <v>5.9420533984671176E-2</v>
      </c>
      <c r="BS35" s="116">
        <f t="shared" si="18"/>
        <v>5.9411901802361555E-2</v>
      </c>
      <c r="BT35" s="116">
        <f t="shared" si="19"/>
        <v>5.940216700847567E-2</v>
      </c>
      <c r="BU35" s="116">
        <f t="shared" si="20"/>
        <v>5.9411340748388053E-2</v>
      </c>
      <c r="BV35" s="116">
        <f t="shared" si="21"/>
        <v>5.9414591524683313E-2</v>
      </c>
      <c r="BW35" s="116">
        <f t="shared" si="22"/>
        <v>5.9417313515959469E-2</v>
      </c>
      <c r="BX35" s="116">
        <f t="shared" si="23"/>
        <v>5.9408632242176074E-2</v>
      </c>
      <c r="BY35" s="116">
        <f t="shared" si="24"/>
        <v>5.9403271224012899E-2</v>
      </c>
      <c r="BZ35" s="116">
        <f t="shared" si="25"/>
        <v>5.9402322116330675E-2</v>
      </c>
      <c r="CA35" s="116">
        <f t="shared" si="26"/>
        <v>5.9405940594059459E-2</v>
      </c>
      <c r="CE35" s="109">
        <v>10</v>
      </c>
      <c r="CF35" s="110"/>
      <c r="CG35" s="110"/>
      <c r="CH35" s="95">
        <v>1210.7</v>
      </c>
      <c r="CI35" s="95">
        <v>1421.35</v>
      </c>
      <c r="CJ35" s="95">
        <v>1540.9</v>
      </c>
      <c r="CK35" s="95">
        <v>1529.15</v>
      </c>
      <c r="CL35" s="95">
        <v>1547.5</v>
      </c>
      <c r="CM35" s="95">
        <v>1711.45</v>
      </c>
      <c r="CN35" s="95">
        <v>1862.7</v>
      </c>
      <c r="CO35" s="95">
        <v>1984.9</v>
      </c>
      <c r="CP35" s="95">
        <v>2119.15</v>
      </c>
      <c r="CQ35" s="95"/>
    </row>
    <row r="36" spans="1:95" ht="15.75" x14ac:dyDescent="0.25">
      <c r="A36" s="15"/>
      <c r="B36" s="34">
        <v>11</v>
      </c>
      <c r="C36" s="161">
        <v>2804.5</v>
      </c>
      <c r="D36" s="161">
        <v>2804.5</v>
      </c>
      <c r="E36" s="35"/>
      <c r="F36" s="35"/>
      <c r="G36" s="161">
        <v>2199.1999999999998</v>
      </c>
      <c r="H36" s="161">
        <v>2583.6</v>
      </c>
      <c r="I36" s="161">
        <v>2805.5</v>
      </c>
      <c r="J36" s="161">
        <v>3009.45</v>
      </c>
      <c r="K36" s="161">
        <v>2797.55</v>
      </c>
      <c r="L36" s="161">
        <v>2874.65</v>
      </c>
      <c r="M36" s="161">
        <v>3134.5</v>
      </c>
      <c r="N36" s="161">
        <v>3436.5</v>
      </c>
      <c r="O36" s="161">
        <v>3671.25</v>
      </c>
      <c r="P36" s="161">
        <v>3943.4</v>
      </c>
      <c r="Q36" s="161">
        <v>4094.45</v>
      </c>
      <c r="S36" s="34">
        <v>11</v>
      </c>
      <c r="T36" s="161">
        <v>2616.35</v>
      </c>
      <c r="U36" s="161">
        <v>2647.25</v>
      </c>
      <c r="V36" s="35"/>
      <c r="W36" s="35"/>
      <c r="X36" s="161">
        <v>2075.85</v>
      </c>
      <c r="Y36" s="161">
        <v>2438.6999999999998</v>
      </c>
      <c r="Z36" s="161">
        <v>2648.15</v>
      </c>
      <c r="AA36" s="161">
        <v>2840.7</v>
      </c>
      <c r="AB36" s="161">
        <v>2640.65</v>
      </c>
      <c r="AC36" s="161">
        <v>2713.45</v>
      </c>
      <c r="AD36" s="161">
        <v>2958.75</v>
      </c>
      <c r="AE36" s="161">
        <v>3243.8</v>
      </c>
      <c r="AF36" s="161">
        <v>3465.4</v>
      </c>
      <c r="AG36" s="161">
        <v>3722.25</v>
      </c>
      <c r="AH36" s="161">
        <v>3864.85</v>
      </c>
      <c r="AJ36" s="109">
        <v>11</v>
      </c>
      <c r="AK36" s="110"/>
      <c r="AL36" s="110"/>
      <c r="AM36" s="95">
        <v>1388.35</v>
      </c>
      <c r="AN36" s="95">
        <v>1631</v>
      </c>
      <c r="AO36" s="95">
        <v>1771.1</v>
      </c>
      <c r="AP36" s="95">
        <v>1899.9</v>
      </c>
      <c r="AQ36" s="95">
        <v>1757.75</v>
      </c>
      <c r="AR36" s="95">
        <v>1785.85</v>
      </c>
      <c r="AS36" s="95">
        <v>1969.5</v>
      </c>
      <c r="AT36" s="95">
        <v>2159.25</v>
      </c>
      <c r="AU36" s="95">
        <v>2306.75</v>
      </c>
      <c r="AV36" s="95">
        <v>2477.75</v>
      </c>
      <c r="AW36" s="95">
        <v>2572.65</v>
      </c>
      <c r="AX36" s="95"/>
      <c r="AY36" s="109">
        <v>11</v>
      </c>
      <c r="AZ36" s="110"/>
      <c r="BA36" s="110"/>
      <c r="BB36" s="95">
        <v>1334.95</v>
      </c>
      <c r="BC36" s="95">
        <v>1568.25</v>
      </c>
      <c r="BD36" s="95">
        <v>1702.95</v>
      </c>
      <c r="BE36" s="95">
        <v>1826.8</v>
      </c>
      <c r="BF36" s="95">
        <v>1690.1</v>
      </c>
      <c r="BG36" s="95">
        <v>1717.15</v>
      </c>
      <c r="BH36" s="95">
        <v>1893.75</v>
      </c>
      <c r="BI36" s="95">
        <v>2076.1999999999998</v>
      </c>
      <c r="BJ36" s="95">
        <v>2218</v>
      </c>
      <c r="BK36" s="95">
        <v>2382.4499999999998</v>
      </c>
      <c r="BL36" s="95">
        <v>2473.6999999999998</v>
      </c>
      <c r="BM36" s="116">
        <f t="shared" si="13"/>
        <v>7.1913161465400277E-2</v>
      </c>
      <c r="BN36" s="116">
        <f t="shared" si="13"/>
        <v>5.9401265464160913E-2</v>
      </c>
      <c r="BO36" s="116" t="e">
        <f t="shared" si="14"/>
        <v>#DIV/0!</v>
      </c>
      <c r="BP36" s="116" t="e">
        <f t="shared" si="15"/>
        <v>#DIV/0!</v>
      </c>
      <c r="BQ36" s="116">
        <f t="shared" si="16"/>
        <v>5.9421441819013765E-2</v>
      </c>
      <c r="BR36" s="116">
        <f t="shared" si="17"/>
        <v>5.9416902448025555E-2</v>
      </c>
      <c r="BS36" s="116">
        <f t="shared" si="18"/>
        <v>5.941883956724503E-2</v>
      </c>
      <c r="BT36" s="116">
        <f t="shared" si="19"/>
        <v>5.9404372161791175E-2</v>
      </c>
      <c r="BU36" s="116">
        <f t="shared" si="20"/>
        <v>5.9417188949690392E-2</v>
      </c>
      <c r="BV36" s="116">
        <f t="shared" si="21"/>
        <v>5.9407765022388537E-2</v>
      </c>
      <c r="BW36" s="116">
        <f t="shared" si="22"/>
        <v>5.9400084495141448E-2</v>
      </c>
      <c r="BX36" s="116">
        <f t="shared" si="23"/>
        <v>5.9405635365928688E-2</v>
      </c>
      <c r="BY36" s="116">
        <f t="shared" si="24"/>
        <v>5.9401512090956343E-2</v>
      </c>
      <c r="BZ36" s="116">
        <f t="shared" si="25"/>
        <v>5.9412989455302601E-2</v>
      </c>
      <c r="CA36" s="116">
        <f t="shared" si="26"/>
        <v>5.9407221496306395E-2</v>
      </c>
      <c r="CE36" s="109">
        <v>11</v>
      </c>
      <c r="CF36" s="110"/>
      <c r="CG36" s="110"/>
      <c r="CH36" s="95">
        <v>1242.55</v>
      </c>
      <c r="CI36" s="95">
        <v>1459.7</v>
      </c>
      <c r="CJ36" s="95">
        <v>1585.1</v>
      </c>
      <c r="CK36" s="95">
        <v>1573.1</v>
      </c>
      <c r="CL36" s="95">
        <v>1595.2</v>
      </c>
      <c r="CM36" s="95">
        <v>1762.7</v>
      </c>
      <c r="CN36" s="95">
        <v>1932.5</v>
      </c>
      <c r="CO36" s="95">
        <v>2060.5500000000002</v>
      </c>
      <c r="CP36" s="95">
        <v>2217.5500000000002</v>
      </c>
      <c r="CQ36" s="95"/>
    </row>
    <row r="37" spans="1:95" ht="15.75" x14ac:dyDescent="0.25">
      <c r="A37" s="15"/>
      <c r="B37" s="34">
        <v>12</v>
      </c>
      <c r="C37" s="161">
        <v>2878.45</v>
      </c>
      <c r="D37" s="161">
        <v>2878.45</v>
      </c>
      <c r="E37" s="35"/>
      <c r="F37" s="35"/>
      <c r="G37" s="161">
        <v>2250.65</v>
      </c>
      <c r="H37" s="161">
        <v>2657.6</v>
      </c>
      <c r="I37" s="161">
        <v>2894</v>
      </c>
      <c r="J37" s="161">
        <v>3100.75</v>
      </c>
      <c r="K37" s="161">
        <v>2875.3</v>
      </c>
      <c r="L37" s="161">
        <v>2962.35</v>
      </c>
      <c r="M37" s="161">
        <v>3221.45</v>
      </c>
      <c r="N37" s="161">
        <v>3558.6</v>
      </c>
      <c r="O37" s="161">
        <v>3806.05</v>
      </c>
      <c r="P37" s="161">
        <v>4094.45</v>
      </c>
      <c r="Q37" s="161">
        <v>4264</v>
      </c>
      <c r="S37" s="34">
        <v>12</v>
      </c>
      <c r="T37" s="161">
        <v>2687.3</v>
      </c>
      <c r="U37" s="161">
        <v>2717.05</v>
      </c>
      <c r="V37" s="35"/>
      <c r="W37" s="35"/>
      <c r="X37" s="161">
        <v>2124.4499999999998</v>
      </c>
      <c r="Y37" s="161">
        <v>2508.5500000000002</v>
      </c>
      <c r="Z37" s="161">
        <v>2731.7</v>
      </c>
      <c r="AA37" s="161">
        <v>2926.85</v>
      </c>
      <c r="AB37" s="161">
        <v>2714.05</v>
      </c>
      <c r="AC37" s="161">
        <v>2796.25</v>
      </c>
      <c r="AD37" s="161">
        <v>3040.8</v>
      </c>
      <c r="AE37" s="161">
        <v>3359.05</v>
      </c>
      <c r="AF37" s="161">
        <v>3592.6</v>
      </c>
      <c r="AG37" s="161">
        <v>3864.85</v>
      </c>
      <c r="AH37" s="161">
        <v>4024.9</v>
      </c>
      <c r="AJ37" s="109">
        <v>12</v>
      </c>
      <c r="AK37" s="110"/>
      <c r="AL37" s="110"/>
      <c r="AM37" s="95">
        <v>1420.8</v>
      </c>
      <c r="AN37" s="95">
        <v>1677.75</v>
      </c>
      <c r="AO37" s="95">
        <v>1826.9</v>
      </c>
      <c r="AP37" s="95">
        <v>1957.45</v>
      </c>
      <c r="AQ37" s="95">
        <v>1806.6</v>
      </c>
      <c r="AR37" s="95">
        <v>1840.4</v>
      </c>
      <c r="AS37" s="95">
        <v>2024.1</v>
      </c>
      <c r="AT37" s="95">
        <v>2236</v>
      </c>
      <c r="AU37" s="95">
        <v>2391.4499999999998</v>
      </c>
      <c r="AV37" s="95">
        <v>2572.65</v>
      </c>
      <c r="AW37" s="95">
        <v>2679.25</v>
      </c>
      <c r="AX37" s="95"/>
      <c r="AY37" s="109">
        <v>12</v>
      </c>
      <c r="AZ37" s="110"/>
      <c r="BA37" s="110"/>
      <c r="BB37" s="95">
        <v>1366.15</v>
      </c>
      <c r="BC37" s="95">
        <v>1613.2</v>
      </c>
      <c r="BD37" s="95">
        <v>1756.6</v>
      </c>
      <c r="BE37" s="95">
        <v>1882.15</v>
      </c>
      <c r="BF37" s="95">
        <v>1737.1</v>
      </c>
      <c r="BG37" s="95">
        <v>1769.6</v>
      </c>
      <c r="BH37" s="95">
        <v>1946.25</v>
      </c>
      <c r="BI37" s="95">
        <v>2150</v>
      </c>
      <c r="BJ37" s="95">
        <v>2299.4499999999998</v>
      </c>
      <c r="BK37" s="95">
        <v>2473.6999999999998</v>
      </c>
      <c r="BL37" s="95">
        <v>2576.1999999999998</v>
      </c>
      <c r="BM37" s="116">
        <f t="shared" si="13"/>
        <v>7.113087485580305E-2</v>
      </c>
      <c r="BN37" s="116">
        <f t="shared" si="13"/>
        <v>5.9402660974218202E-2</v>
      </c>
      <c r="BO37" s="116" t="e">
        <f t="shared" si="14"/>
        <v>#DIV/0!</v>
      </c>
      <c r="BP37" s="116" t="e">
        <f t="shared" si="15"/>
        <v>#DIV/0!</v>
      </c>
      <c r="BQ37" s="116">
        <f t="shared" si="16"/>
        <v>5.9403610346207447E-2</v>
      </c>
      <c r="BR37" s="116">
        <f t="shared" si="17"/>
        <v>5.9416794562595854E-2</v>
      </c>
      <c r="BS37" s="116">
        <f t="shared" si="18"/>
        <v>5.9413552000585845E-2</v>
      </c>
      <c r="BT37" s="116">
        <f t="shared" si="19"/>
        <v>5.9415412474161711E-2</v>
      </c>
      <c r="BU37" s="116">
        <f t="shared" si="20"/>
        <v>5.9413054291556966E-2</v>
      </c>
      <c r="BV37" s="116">
        <f t="shared" si="21"/>
        <v>5.9400983459991119E-2</v>
      </c>
      <c r="BW37" s="116">
        <f t="shared" si="22"/>
        <v>5.9408708234675034E-2</v>
      </c>
      <c r="BX37" s="116">
        <f t="shared" si="23"/>
        <v>5.940667748321693E-2</v>
      </c>
      <c r="BY37" s="116">
        <f t="shared" si="24"/>
        <v>5.9413795023103066E-2</v>
      </c>
      <c r="BZ37" s="116">
        <f t="shared" si="25"/>
        <v>5.9407221496306395E-2</v>
      </c>
      <c r="CA37" s="116">
        <f t="shared" si="26"/>
        <v>5.9405202613729502E-2</v>
      </c>
      <c r="CE37" s="109">
        <v>12</v>
      </c>
      <c r="CF37" s="110"/>
      <c r="CG37" s="110"/>
      <c r="CH37" s="95">
        <v>1271.55</v>
      </c>
      <c r="CI37" s="95">
        <v>1501.5</v>
      </c>
      <c r="CJ37" s="95">
        <v>1635</v>
      </c>
      <c r="CK37" s="95">
        <v>1616.9</v>
      </c>
      <c r="CL37" s="95">
        <v>1643.95</v>
      </c>
      <c r="CM37" s="95">
        <v>1811.55</v>
      </c>
      <c r="CN37" s="95">
        <v>2001.2</v>
      </c>
      <c r="CO37" s="95">
        <v>2136.1999999999998</v>
      </c>
      <c r="CP37" s="95">
        <v>2302.5</v>
      </c>
      <c r="CQ37" s="95"/>
    </row>
    <row r="38" spans="1:95" ht="15.75" x14ac:dyDescent="0.25">
      <c r="A38" s="15"/>
      <c r="B38" s="34">
        <v>13</v>
      </c>
      <c r="C38" s="161">
        <v>2952.2</v>
      </c>
      <c r="D38" s="161">
        <v>2952.2</v>
      </c>
      <c r="E38" s="35"/>
      <c r="F38" s="35"/>
      <c r="G38" s="161">
        <v>2300</v>
      </c>
      <c r="H38" s="161">
        <v>2731.5</v>
      </c>
      <c r="I38" s="161">
        <v>2984.35</v>
      </c>
      <c r="J38" s="161">
        <v>3191.65</v>
      </c>
      <c r="K38" s="161">
        <v>2953.7</v>
      </c>
      <c r="L38" s="161">
        <v>3048.4</v>
      </c>
      <c r="M38" s="161">
        <v>3306.45</v>
      </c>
      <c r="N38" s="161">
        <v>3682.75</v>
      </c>
      <c r="O38" s="161">
        <v>3942.8</v>
      </c>
      <c r="P38" s="161">
        <v>4247.3500000000004</v>
      </c>
      <c r="Q38" s="161">
        <v>4431.6499999999996</v>
      </c>
      <c r="S38" s="34">
        <v>13</v>
      </c>
      <c r="T38" s="161">
        <v>2757.95</v>
      </c>
      <c r="U38" s="161">
        <v>2786.65</v>
      </c>
      <c r="V38" s="35"/>
      <c r="W38" s="35"/>
      <c r="X38" s="161">
        <v>2171</v>
      </c>
      <c r="Y38" s="161">
        <v>2578.3000000000002</v>
      </c>
      <c r="Z38" s="161">
        <v>2817</v>
      </c>
      <c r="AA38" s="161">
        <v>3012.65</v>
      </c>
      <c r="AB38" s="161">
        <v>2788.05</v>
      </c>
      <c r="AC38" s="161">
        <v>2877.45</v>
      </c>
      <c r="AD38" s="161">
        <v>3121.05</v>
      </c>
      <c r="AE38" s="161">
        <v>3476.25</v>
      </c>
      <c r="AF38" s="161">
        <v>3721.7</v>
      </c>
      <c r="AG38" s="161">
        <v>4009.2</v>
      </c>
      <c r="AH38" s="161">
        <v>4183.1499999999996</v>
      </c>
      <c r="AJ38" s="109">
        <v>13</v>
      </c>
      <c r="AK38" s="110"/>
      <c r="AL38" s="110"/>
      <c r="AM38" s="95">
        <v>1451.95</v>
      </c>
      <c r="AN38" s="95">
        <v>1724.35</v>
      </c>
      <c r="AO38" s="95">
        <v>1884</v>
      </c>
      <c r="AP38" s="95">
        <v>2014.85</v>
      </c>
      <c r="AQ38" s="95">
        <v>1855.85</v>
      </c>
      <c r="AR38" s="95">
        <v>1893.9</v>
      </c>
      <c r="AS38" s="95">
        <v>2077.5</v>
      </c>
      <c r="AT38" s="95">
        <v>2314</v>
      </c>
      <c r="AU38" s="95">
        <v>2477.4</v>
      </c>
      <c r="AV38" s="95">
        <v>2668.75</v>
      </c>
      <c r="AW38" s="95">
        <v>2784.55</v>
      </c>
      <c r="AX38" s="95"/>
      <c r="AY38" s="109">
        <v>13</v>
      </c>
      <c r="AZ38" s="110"/>
      <c r="BA38" s="110"/>
      <c r="BB38" s="95">
        <v>1396.1</v>
      </c>
      <c r="BC38" s="95">
        <v>1658</v>
      </c>
      <c r="BD38" s="95">
        <v>1811.5</v>
      </c>
      <c r="BE38" s="95">
        <v>1937.35</v>
      </c>
      <c r="BF38" s="95">
        <v>1784.45</v>
      </c>
      <c r="BG38" s="95">
        <v>1821.05</v>
      </c>
      <c r="BH38" s="95">
        <v>1997.55</v>
      </c>
      <c r="BI38" s="95">
        <v>2225</v>
      </c>
      <c r="BJ38" s="95">
        <v>2382.1</v>
      </c>
      <c r="BK38" s="95">
        <v>2566.1</v>
      </c>
      <c r="BL38" s="95">
        <v>2677.45</v>
      </c>
      <c r="BM38" s="116">
        <f t="shared" si="13"/>
        <v>7.0432748962091507E-2</v>
      </c>
      <c r="BN38" s="116">
        <f t="shared" si="13"/>
        <v>5.9408250049342248E-2</v>
      </c>
      <c r="BO38" s="116" t="e">
        <f t="shared" si="14"/>
        <v>#DIV/0!</v>
      </c>
      <c r="BP38" s="116" t="e">
        <f t="shared" si="15"/>
        <v>#DIV/0!</v>
      </c>
      <c r="BQ38" s="116">
        <f t="shared" si="16"/>
        <v>5.9419622293873875E-2</v>
      </c>
      <c r="BR38" s="116">
        <f t="shared" si="17"/>
        <v>5.9418997013535924E-2</v>
      </c>
      <c r="BS38" s="116">
        <f t="shared" si="18"/>
        <v>5.9407170749023797E-2</v>
      </c>
      <c r="BT38" s="116">
        <f t="shared" si="19"/>
        <v>5.9416128657494127E-2</v>
      </c>
      <c r="BU38" s="116">
        <f t="shared" si="20"/>
        <v>5.9414285970480929E-2</v>
      </c>
      <c r="BV38" s="116">
        <f t="shared" si="21"/>
        <v>5.9410241707067213E-2</v>
      </c>
      <c r="BW38" s="116">
        <f t="shared" si="22"/>
        <v>5.9403085500072006E-2</v>
      </c>
      <c r="BX38" s="116">
        <f t="shared" si="23"/>
        <v>5.9403092412801062E-2</v>
      </c>
      <c r="BY38" s="116">
        <f t="shared" si="24"/>
        <v>5.9408334900717508E-2</v>
      </c>
      <c r="BZ38" s="116">
        <f t="shared" si="25"/>
        <v>5.9400877980644751E-2</v>
      </c>
      <c r="CA38" s="116">
        <f t="shared" si="26"/>
        <v>5.9404993844351717E-2</v>
      </c>
      <c r="CE38" s="109">
        <v>13</v>
      </c>
      <c r="CF38" s="110"/>
      <c r="CG38" s="110"/>
      <c r="CH38" s="95">
        <v>1299.45</v>
      </c>
      <c r="CI38" s="95">
        <v>1543.25</v>
      </c>
      <c r="CJ38" s="95">
        <v>1686.1</v>
      </c>
      <c r="CK38" s="95">
        <v>1660.95</v>
      </c>
      <c r="CL38" s="95">
        <v>1691.75</v>
      </c>
      <c r="CM38" s="95">
        <v>1859.3</v>
      </c>
      <c r="CN38" s="95">
        <v>2071</v>
      </c>
      <c r="CO38" s="95">
        <v>2212.9499999999998</v>
      </c>
      <c r="CP38" s="95">
        <v>2388.5500000000002</v>
      </c>
      <c r="CQ38" s="95"/>
    </row>
    <row r="39" spans="1:95" ht="15.75" x14ac:dyDescent="0.25">
      <c r="A39" s="15"/>
      <c r="B39" s="34">
        <v>14</v>
      </c>
      <c r="C39" s="161">
        <v>3023.9</v>
      </c>
      <c r="D39" s="161">
        <v>3023.9</v>
      </c>
      <c r="E39" s="35"/>
      <c r="F39" s="35"/>
      <c r="G39" s="161">
        <v>2351.35</v>
      </c>
      <c r="H39" s="161">
        <v>2803.35</v>
      </c>
      <c r="I39" s="161">
        <v>3074.75</v>
      </c>
      <c r="J39" s="161">
        <v>3282.8</v>
      </c>
      <c r="K39" s="161">
        <v>3034</v>
      </c>
      <c r="L39" s="161">
        <v>3134.5</v>
      </c>
      <c r="M39" s="161">
        <v>3391.25</v>
      </c>
      <c r="N39" s="161">
        <v>3807.05</v>
      </c>
      <c r="O39" s="161">
        <v>4077.4</v>
      </c>
      <c r="P39" s="161">
        <v>4398.55</v>
      </c>
      <c r="Q39" s="161">
        <v>4599.2</v>
      </c>
      <c r="S39" s="34">
        <v>14</v>
      </c>
      <c r="T39" s="161">
        <v>2826.75</v>
      </c>
      <c r="U39" s="161">
        <v>2854.35</v>
      </c>
      <c r="V39" s="35"/>
      <c r="W39" s="35"/>
      <c r="X39" s="161">
        <v>2219.5</v>
      </c>
      <c r="Y39" s="161">
        <v>2646.15</v>
      </c>
      <c r="Z39" s="161">
        <v>2902.35</v>
      </c>
      <c r="AA39" s="161">
        <v>3098.7</v>
      </c>
      <c r="AB39" s="161">
        <v>2863.85</v>
      </c>
      <c r="AC39" s="161">
        <v>2958.75</v>
      </c>
      <c r="AD39" s="161">
        <v>3201.1</v>
      </c>
      <c r="AE39" s="161">
        <v>3593.55</v>
      </c>
      <c r="AF39" s="161">
        <v>3848.75</v>
      </c>
      <c r="AG39" s="161">
        <v>4151.8999999999996</v>
      </c>
      <c r="AH39" s="161">
        <v>4341.3</v>
      </c>
      <c r="AJ39" s="109">
        <v>14</v>
      </c>
      <c r="AK39" s="110"/>
      <c r="AL39" s="110"/>
      <c r="AM39" s="95">
        <v>1484.35</v>
      </c>
      <c r="AN39" s="95">
        <v>1769.75</v>
      </c>
      <c r="AO39" s="95">
        <v>1941.1</v>
      </c>
      <c r="AP39" s="95">
        <v>2072.4</v>
      </c>
      <c r="AQ39" s="95">
        <v>1906.35</v>
      </c>
      <c r="AR39" s="95">
        <v>1947.3</v>
      </c>
      <c r="AS39" s="95">
        <v>2130.8000000000002</v>
      </c>
      <c r="AT39" s="95">
        <v>2392.1</v>
      </c>
      <c r="AU39" s="95">
        <v>2562</v>
      </c>
      <c r="AV39" s="95">
        <v>2763.75</v>
      </c>
      <c r="AW39" s="95">
        <v>2889.85</v>
      </c>
      <c r="AX39" s="95"/>
      <c r="AY39" s="109">
        <v>14</v>
      </c>
      <c r="AZ39" s="110"/>
      <c r="BA39" s="110"/>
      <c r="BB39" s="95">
        <v>1427.25</v>
      </c>
      <c r="BC39" s="95">
        <v>1701.65</v>
      </c>
      <c r="BD39" s="95">
        <v>1866.4</v>
      </c>
      <c r="BE39" s="95">
        <v>1992.65</v>
      </c>
      <c r="BF39" s="95">
        <v>1833</v>
      </c>
      <c r="BG39" s="95">
        <v>1872.4</v>
      </c>
      <c r="BH39" s="95">
        <v>2048.8000000000002</v>
      </c>
      <c r="BI39" s="95">
        <v>2300.0500000000002</v>
      </c>
      <c r="BJ39" s="95">
        <v>2463.4499999999998</v>
      </c>
      <c r="BK39" s="95">
        <v>2657.45</v>
      </c>
      <c r="BL39" s="95">
        <v>2778.7</v>
      </c>
      <c r="BM39" s="116">
        <f t="shared" si="13"/>
        <v>6.9744406120102687E-2</v>
      </c>
      <c r="BN39" s="116">
        <f t="shared" si="13"/>
        <v>5.9400564051360183E-2</v>
      </c>
      <c r="BO39" s="116" t="e">
        <f t="shared" si="14"/>
        <v>#DIV/0!</v>
      </c>
      <c r="BP39" s="116" t="e">
        <f t="shared" si="15"/>
        <v>#DIV/0!</v>
      </c>
      <c r="BQ39" s="116">
        <f t="shared" si="16"/>
        <v>5.9405271457535491E-2</v>
      </c>
      <c r="BR39" s="116">
        <f t="shared" si="17"/>
        <v>5.9407063091661438E-2</v>
      </c>
      <c r="BS39" s="116">
        <f t="shared" si="18"/>
        <v>5.9400141264837059E-2</v>
      </c>
      <c r="BT39" s="116">
        <f t="shared" si="19"/>
        <v>5.9412011488688909E-2</v>
      </c>
      <c r="BU39" s="116">
        <f t="shared" si="20"/>
        <v>5.94130279169649E-2</v>
      </c>
      <c r="BV39" s="116">
        <f t="shared" si="21"/>
        <v>5.9400084495141448E-2</v>
      </c>
      <c r="BW39" s="116">
        <f t="shared" si="22"/>
        <v>5.9401455749586107E-2</v>
      </c>
      <c r="BX39" s="116">
        <f t="shared" si="23"/>
        <v>5.9412002059245017E-2</v>
      </c>
      <c r="BY39" s="116">
        <f t="shared" si="24"/>
        <v>5.9408898993179582E-2</v>
      </c>
      <c r="BZ39" s="116">
        <f t="shared" si="25"/>
        <v>5.9406536766299922E-2</v>
      </c>
      <c r="CA39" s="116">
        <f t="shared" si="26"/>
        <v>5.9406168659157377E-2</v>
      </c>
      <c r="CE39" s="109">
        <v>14</v>
      </c>
      <c r="CF39" s="110"/>
      <c r="CG39" s="110"/>
      <c r="CH39" s="95">
        <v>1328.5</v>
      </c>
      <c r="CI39" s="95">
        <v>1583.9</v>
      </c>
      <c r="CJ39" s="95">
        <v>1737.2</v>
      </c>
      <c r="CK39" s="95">
        <v>1706.1</v>
      </c>
      <c r="CL39" s="95">
        <v>1739.45</v>
      </c>
      <c r="CM39" s="95">
        <v>1907</v>
      </c>
      <c r="CN39" s="95">
        <v>2140.85</v>
      </c>
      <c r="CO39" s="95">
        <v>2288.5500000000002</v>
      </c>
      <c r="CP39" s="95">
        <v>2473.5500000000002</v>
      </c>
      <c r="CQ39" s="95"/>
    </row>
    <row r="40" spans="1:95" ht="15.75" x14ac:dyDescent="0.25">
      <c r="A40" s="15"/>
      <c r="B40" s="34">
        <v>15</v>
      </c>
      <c r="C40" s="161">
        <v>3097.6</v>
      </c>
      <c r="D40" s="161">
        <v>3097.6</v>
      </c>
      <c r="E40" s="35"/>
      <c r="F40" s="35"/>
      <c r="G40" s="161">
        <v>2400.5</v>
      </c>
      <c r="H40" s="161">
        <v>2877.1</v>
      </c>
      <c r="I40" s="161">
        <v>3165</v>
      </c>
      <c r="J40" s="161">
        <v>3371.5</v>
      </c>
      <c r="K40" s="161">
        <v>3111.95</v>
      </c>
      <c r="L40" s="161">
        <v>3222.45</v>
      </c>
      <c r="M40" s="161">
        <v>3478.15</v>
      </c>
      <c r="N40" s="161">
        <v>3931</v>
      </c>
      <c r="O40" s="161">
        <v>4212.3</v>
      </c>
      <c r="P40" s="161">
        <v>4551.6000000000004</v>
      </c>
      <c r="Q40" s="161">
        <v>4766.6000000000004</v>
      </c>
      <c r="S40" s="34">
        <v>15</v>
      </c>
      <c r="T40" s="161">
        <v>2897.35</v>
      </c>
      <c r="U40" s="161">
        <v>2923.9</v>
      </c>
      <c r="V40" s="35"/>
      <c r="W40" s="35"/>
      <c r="X40" s="161">
        <v>2265.9</v>
      </c>
      <c r="Y40" s="161">
        <v>2715.75</v>
      </c>
      <c r="Z40" s="161">
        <v>2987.5</v>
      </c>
      <c r="AA40" s="161">
        <v>3182.45</v>
      </c>
      <c r="AB40" s="161">
        <v>2937.45</v>
      </c>
      <c r="AC40" s="161">
        <v>3041.75</v>
      </c>
      <c r="AD40" s="161">
        <v>3283.1</v>
      </c>
      <c r="AE40" s="161">
        <v>3710.55</v>
      </c>
      <c r="AF40" s="161">
        <v>3976.1</v>
      </c>
      <c r="AG40" s="161">
        <v>4296.3500000000004</v>
      </c>
      <c r="AH40" s="161">
        <v>4499.3</v>
      </c>
      <c r="AJ40" s="109">
        <v>15</v>
      </c>
      <c r="AK40" s="110"/>
      <c r="AL40" s="110"/>
      <c r="AM40" s="95">
        <v>1515.45</v>
      </c>
      <c r="AN40" s="95">
        <v>1816.35</v>
      </c>
      <c r="AO40" s="95">
        <v>1998.05</v>
      </c>
      <c r="AP40" s="95">
        <v>2128.4499999999998</v>
      </c>
      <c r="AQ40" s="95">
        <v>1955.35</v>
      </c>
      <c r="AR40" s="95">
        <v>2002</v>
      </c>
      <c r="AS40" s="95">
        <v>2185.4</v>
      </c>
      <c r="AT40" s="95">
        <v>2469.9499999999998</v>
      </c>
      <c r="AU40" s="95">
        <v>2646.7</v>
      </c>
      <c r="AV40" s="95">
        <v>2859.95</v>
      </c>
      <c r="AW40" s="95">
        <v>2995.1</v>
      </c>
      <c r="AX40" s="95"/>
      <c r="AY40" s="109">
        <v>15</v>
      </c>
      <c r="AZ40" s="110"/>
      <c r="BA40" s="110"/>
      <c r="BB40" s="95">
        <v>1457.15</v>
      </c>
      <c r="BC40" s="95">
        <v>1746.45</v>
      </c>
      <c r="BD40" s="95">
        <v>1921.2</v>
      </c>
      <c r="BE40" s="95">
        <v>2046.55</v>
      </c>
      <c r="BF40" s="95">
        <v>1880.1</v>
      </c>
      <c r="BG40" s="95">
        <v>1925</v>
      </c>
      <c r="BH40" s="95">
        <v>2101.3000000000002</v>
      </c>
      <c r="BI40" s="95">
        <v>2374.9499999999998</v>
      </c>
      <c r="BJ40" s="95">
        <v>2544.9</v>
      </c>
      <c r="BK40" s="95">
        <v>2749.95</v>
      </c>
      <c r="BL40" s="95">
        <v>2879.9</v>
      </c>
      <c r="BM40" s="116">
        <f t="shared" si="13"/>
        <v>6.9114880839387771E-2</v>
      </c>
      <c r="BN40" s="116">
        <f t="shared" si="13"/>
        <v>5.9406956462259242E-2</v>
      </c>
      <c r="BO40" s="116" t="e">
        <f t="shared" si="14"/>
        <v>#DIV/0!</v>
      </c>
      <c r="BP40" s="116" t="e">
        <f t="shared" si="15"/>
        <v>#DIV/0!</v>
      </c>
      <c r="BQ40" s="116">
        <f t="shared" si="16"/>
        <v>5.9402444944613553E-2</v>
      </c>
      <c r="BR40" s="116">
        <f t="shared" si="17"/>
        <v>5.9412685261898135E-2</v>
      </c>
      <c r="BS40" s="116">
        <f t="shared" si="18"/>
        <v>5.9414225941422538E-2</v>
      </c>
      <c r="BT40" s="116">
        <f t="shared" si="19"/>
        <v>5.9403918364781871E-2</v>
      </c>
      <c r="BU40" s="116">
        <f t="shared" si="20"/>
        <v>5.9405266472620788E-2</v>
      </c>
      <c r="BV40" s="116">
        <f t="shared" si="21"/>
        <v>5.9406591600229985E-2</v>
      </c>
      <c r="BW40" s="116">
        <f t="shared" si="22"/>
        <v>5.9410313423289063E-2</v>
      </c>
      <c r="BX40" s="116">
        <f t="shared" si="23"/>
        <v>5.9411677514115135E-2</v>
      </c>
      <c r="BY40" s="116">
        <f t="shared" si="24"/>
        <v>5.9404944543648419E-2</v>
      </c>
      <c r="BZ40" s="116">
        <f t="shared" si="25"/>
        <v>5.9410895294843336E-2</v>
      </c>
      <c r="CA40" s="116">
        <f t="shared" si="26"/>
        <v>5.9409241437556881E-2</v>
      </c>
      <c r="CE40" s="109">
        <v>15</v>
      </c>
      <c r="CF40" s="110"/>
      <c r="CG40" s="110"/>
      <c r="CH40" s="95">
        <v>1356.3</v>
      </c>
      <c r="CI40" s="95">
        <v>1625.6</v>
      </c>
      <c r="CJ40" s="95">
        <v>1788.25</v>
      </c>
      <c r="CK40" s="95">
        <v>1750</v>
      </c>
      <c r="CL40" s="95">
        <v>1788.3</v>
      </c>
      <c r="CM40" s="95">
        <v>1955.85</v>
      </c>
      <c r="CN40" s="95">
        <v>2210.6</v>
      </c>
      <c r="CO40" s="95">
        <v>2364.1999999999998</v>
      </c>
      <c r="CP40" s="95">
        <v>2559.65</v>
      </c>
      <c r="CQ40" s="95"/>
    </row>
    <row r="41" spans="1:95" ht="15.75" x14ac:dyDescent="0.25">
      <c r="A41" s="15"/>
      <c r="B41" s="34">
        <v>16</v>
      </c>
      <c r="C41" s="161">
        <v>3169.55</v>
      </c>
      <c r="D41" s="161">
        <v>3169.55</v>
      </c>
      <c r="E41" s="35"/>
      <c r="F41" s="35"/>
      <c r="G41" s="161">
        <v>2450</v>
      </c>
      <c r="H41" s="161">
        <v>2949.2</v>
      </c>
      <c r="I41" s="161">
        <v>3254.25</v>
      </c>
      <c r="J41" s="161">
        <v>3460.45</v>
      </c>
      <c r="K41" s="161">
        <v>3192.95</v>
      </c>
      <c r="L41" s="161">
        <v>3308.5</v>
      </c>
      <c r="M41" s="161">
        <v>3562.95</v>
      </c>
      <c r="N41" s="161">
        <v>4055.15</v>
      </c>
      <c r="O41" s="161">
        <v>4347.05</v>
      </c>
      <c r="P41" s="161">
        <v>4702.6499999999996</v>
      </c>
      <c r="Q41" s="161">
        <v>4936.45</v>
      </c>
      <c r="S41" s="34">
        <v>16</v>
      </c>
      <c r="T41" s="161">
        <v>2966.35</v>
      </c>
      <c r="U41" s="161">
        <v>2991.8</v>
      </c>
      <c r="V41" s="35"/>
      <c r="W41" s="35"/>
      <c r="X41" s="161">
        <v>2312.6</v>
      </c>
      <c r="Y41" s="161">
        <v>2783.8</v>
      </c>
      <c r="Z41" s="161">
        <v>3071.75</v>
      </c>
      <c r="AA41" s="161">
        <v>3266.4</v>
      </c>
      <c r="AB41" s="161">
        <v>3013.9</v>
      </c>
      <c r="AC41" s="161">
        <v>3122.95</v>
      </c>
      <c r="AD41" s="161">
        <v>3363.15</v>
      </c>
      <c r="AE41" s="161">
        <v>3827.75</v>
      </c>
      <c r="AF41" s="161">
        <v>4103.3</v>
      </c>
      <c r="AG41" s="161">
        <v>4438.95</v>
      </c>
      <c r="AH41" s="161">
        <v>4659.6499999999996</v>
      </c>
      <c r="AJ41" s="109">
        <v>16</v>
      </c>
      <c r="AK41" s="110"/>
      <c r="AL41" s="110"/>
      <c r="AM41" s="95">
        <v>1546.65</v>
      </c>
      <c r="AN41" s="95">
        <v>1861.85</v>
      </c>
      <c r="AO41" s="95">
        <v>2054.4</v>
      </c>
      <c r="AP41" s="95">
        <v>2184.5500000000002</v>
      </c>
      <c r="AQ41" s="95">
        <v>2006.25</v>
      </c>
      <c r="AR41" s="95">
        <v>2055.4499999999998</v>
      </c>
      <c r="AS41" s="95">
        <v>2238.6999999999998</v>
      </c>
      <c r="AT41" s="95">
        <v>2547.9499999999998</v>
      </c>
      <c r="AU41" s="95">
        <v>2731.4</v>
      </c>
      <c r="AV41" s="95">
        <v>2954.8</v>
      </c>
      <c r="AW41" s="95">
        <v>3101.8</v>
      </c>
      <c r="AX41" s="95"/>
      <c r="AY41" s="109">
        <v>16</v>
      </c>
      <c r="AZ41" s="110"/>
      <c r="BA41" s="110"/>
      <c r="BB41" s="95">
        <v>1487.15</v>
      </c>
      <c r="BC41" s="95">
        <v>1790.2</v>
      </c>
      <c r="BD41" s="95">
        <v>1975.35</v>
      </c>
      <c r="BE41" s="95">
        <v>2100.5</v>
      </c>
      <c r="BF41" s="95">
        <v>1929.05</v>
      </c>
      <c r="BG41" s="95">
        <v>1976.35</v>
      </c>
      <c r="BH41" s="95">
        <v>2152.5500000000002</v>
      </c>
      <c r="BI41" s="95">
        <v>2449.9499999999998</v>
      </c>
      <c r="BJ41" s="95">
        <v>2626.3</v>
      </c>
      <c r="BK41" s="95">
        <v>2841.15</v>
      </c>
      <c r="BL41" s="95">
        <v>2982.5</v>
      </c>
      <c r="BM41" s="116">
        <f t="shared" si="13"/>
        <v>6.8501694001045221E-2</v>
      </c>
      <c r="BN41" s="116">
        <f t="shared" si="13"/>
        <v>5.9412393876596026E-2</v>
      </c>
      <c r="BO41" s="116" t="e">
        <f t="shared" si="14"/>
        <v>#DIV/0!</v>
      </c>
      <c r="BP41" s="116" t="e">
        <f t="shared" si="15"/>
        <v>#DIV/0!</v>
      </c>
      <c r="BQ41" s="116">
        <f t="shared" si="16"/>
        <v>5.9413646977428014E-2</v>
      </c>
      <c r="BR41" s="116">
        <f t="shared" si="17"/>
        <v>5.9415187872691844E-2</v>
      </c>
      <c r="BS41" s="116">
        <f t="shared" si="18"/>
        <v>5.9412387075771234E-2</v>
      </c>
      <c r="BT41" s="116">
        <f t="shared" si="19"/>
        <v>5.9407910849865297E-2</v>
      </c>
      <c r="BU41" s="116">
        <f t="shared" si="20"/>
        <v>5.9408075914927361E-2</v>
      </c>
      <c r="BV41" s="116">
        <f t="shared" si="21"/>
        <v>5.9414976224403171E-2</v>
      </c>
      <c r="BW41" s="116">
        <f t="shared" si="22"/>
        <v>5.9408590161009744E-2</v>
      </c>
      <c r="BX41" s="116">
        <f t="shared" si="23"/>
        <v>5.9408268565083855E-2</v>
      </c>
      <c r="BY41" s="116">
        <f t="shared" si="24"/>
        <v>5.9403407013866927E-2</v>
      </c>
      <c r="BZ41" s="116">
        <f t="shared" si="25"/>
        <v>5.9405940594059459E-2</v>
      </c>
      <c r="CA41" s="116">
        <f t="shared" si="26"/>
        <v>5.9403603274924111E-2</v>
      </c>
      <c r="CE41" s="109">
        <v>16</v>
      </c>
      <c r="CF41" s="110"/>
      <c r="CG41" s="110"/>
      <c r="CH41" s="95">
        <v>1384.25</v>
      </c>
      <c r="CI41" s="95">
        <v>1666.3</v>
      </c>
      <c r="CJ41" s="95">
        <v>1838.6</v>
      </c>
      <c r="CK41" s="95">
        <v>1795.55</v>
      </c>
      <c r="CL41" s="95">
        <v>1836</v>
      </c>
      <c r="CM41" s="95">
        <v>2003.55</v>
      </c>
      <c r="CN41" s="95">
        <v>2280.4</v>
      </c>
      <c r="CO41" s="95">
        <v>2439.85</v>
      </c>
      <c r="CP41" s="95">
        <v>2644.5</v>
      </c>
      <c r="CQ41" s="95"/>
    </row>
    <row r="42" spans="1:95" ht="15.75" x14ac:dyDescent="0.25">
      <c r="A42" s="15"/>
      <c r="B42" s="34">
        <v>17</v>
      </c>
      <c r="C42" s="161">
        <v>3238</v>
      </c>
      <c r="D42" s="161">
        <v>3238</v>
      </c>
      <c r="E42" s="35"/>
      <c r="F42" s="35"/>
      <c r="G42" s="161">
        <v>2501.3000000000002</v>
      </c>
      <c r="H42" s="161">
        <v>3017.8</v>
      </c>
      <c r="I42" s="161">
        <v>3335.7</v>
      </c>
      <c r="J42" s="161">
        <v>3551.6</v>
      </c>
      <c r="K42" s="161">
        <v>3269.95</v>
      </c>
      <c r="L42" s="161">
        <v>3396.5</v>
      </c>
      <c r="M42" s="161">
        <v>3649.6</v>
      </c>
      <c r="N42" s="161">
        <v>4179.3</v>
      </c>
      <c r="O42" s="161">
        <v>4483.7</v>
      </c>
      <c r="P42" s="161">
        <v>4855.75</v>
      </c>
      <c r="Q42" s="161">
        <v>5104</v>
      </c>
      <c r="S42" s="34">
        <v>17</v>
      </c>
      <c r="T42" s="161">
        <v>3031.95</v>
      </c>
      <c r="U42" s="161">
        <v>3056.4</v>
      </c>
      <c r="V42" s="35"/>
      <c r="W42" s="35"/>
      <c r="X42" s="161">
        <v>2361.0500000000002</v>
      </c>
      <c r="Y42" s="161">
        <v>2848.55</v>
      </c>
      <c r="Z42" s="161">
        <v>3148.65</v>
      </c>
      <c r="AA42" s="161">
        <v>3352.45</v>
      </c>
      <c r="AB42" s="161">
        <v>3086.6</v>
      </c>
      <c r="AC42" s="161">
        <v>3206.05</v>
      </c>
      <c r="AD42" s="161">
        <v>3444.95</v>
      </c>
      <c r="AE42" s="161">
        <v>3944.95</v>
      </c>
      <c r="AF42" s="161">
        <v>4232.3</v>
      </c>
      <c r="AG42" s="161">
        <v>4583.45</v>
      </c>
      <c r="AH42" s="161">
        <v>4817.8</v>
      </c>
      <c r="AJ42" s="109">
        <v>17</v>
      </c>
      <c r="AK42" s="110"/>
      <c r="AL42" s="110"/>
      <c r="AM42" s="95">
        <v>1579.05</v>
      </c>
      <c r="AN42" s="95">
        <v>1905.15</v>
      </c>
      <c r="AO42" s="95">
        <v>2105.85</v>
      </c>
      <c r="AP42" s="95">
        <v>2242.1999999999998</v>
      </c>
      <c r="AQ42" s="95">
        <v>2054.6</v>
      </c>
      <c r="AR42" s="95">
        <v>2110.1</v>
      </c>
      <c r="AS42" s="95">
        <v>2293.1999999999998</v>
      </c>
      <c r="AT42" s="95">
        <v>2626</v>
      </c>
      <c r="AU42" s="95">
        <v>2817.3</v>
      </c>
      <c r="AV42" s="95">
        <v>3051.05</v>
      </c>
      <c r="AW42" s="95">
        <v>3207.05</v>
      </c>
      <c r="AX42" s="95"/>
      <c r="AY42" s="109">
        <v>17</v>
      </c>
      <c r="AZ42" s="110"/>
      <c r="BA42" s="110"/>
      <c r="BB42" s="95">
        <v>1518.3</v>
      </c>
      <c r="BC42" s="95">
        <v>1831.85</v>
      </c>
      <c r="BD42" s="95">
        <v>2024.85</v>
      </c>
      <c r="BE42" s="95">
        <v>2155.9499999999998</v>
      </c>
      <c r="BF42" s="95">
        <v>1975.55</v>
      </c>
      <c r="BG42" s="95">
        <v>2028.9</v>
      </c>
      <c r="BH42" s="95">
        <v>2205</v>
      </c>
      <c r="BI42" s="95">
        <v>2525</v>
      </c>
      <c r="BJ42" s="95">
        <v>2708.9</v>
      </c>
      <c r="BK42" s="95">
        <v>2933.7</v>
      </c>
      <c r="BL42" s="95">
        <v>3083.7</v>
      </c>
      <c r="BM42" s="116">
        <f t="shared" si="13"/>
        <v>6.7959563976978554E-2</v>
      </c>
      <c r="BN42" s="116">
        <f t="shared" si="13"/>
        <v>5.9416306766129967E-2</v>
      </c>
      <c r="BO42" s="116" t="e">
        <f t="shared" si="14"/>
        <v>#DIV/0!</v>
      </c>
      <c r="BP42" s="116" t="e">
        <f t="shared" si="15"/>
        <v>#DIV/0!</v>
      </c>
      <c r="BQ42" s="116">
        <f t="shared" si="16"/>
        <v>5.9401537451557518E-2</v>
      </c>
      <c r="BR42" s="116">
        <f t="shared" si="17"/>
        <v>5.941619420406874E-2</v>
      </c>
      <c r="BS42" s="116">
        <f t="shared" si="18"/>
        <v>5.9406412271926001E-2</v>
      </c>
      <c r="BT42" s="116">
        <f t="shared" si="19"/>
        <v>5.940431624632736E-2</v>
      </c>
      <c r="BU42" s="116">
        <f t="shared" si="20"/>
        <v>5.9401930927233781E-2</v>
      </c>
      <c r="BV42" s="116">
        <f t="shared" si="21"/>
        <v>5.9403315606431528E-2</v>
      </c>
      <c r="BW42" s="116">
        <f t="shared" si="22"/>
        <v>5.9405796891101481E-2</v>
      </c>
      <c r="BX42" s="116">
        <f t="shared" si="23"/>
        <v>5.9405062168088385E-2</v>
      </c>
      <c r="BY42" s="116">
        <f t="shared" si="24"/>
        <v>5.9400326063842268E-2</v>
      </c>
      <c r="BZ42" s="116">
        <f t="shared" si="25"/>
        <v>5.9409396851716645E-2</v>
      </c>
      <c r="CA42" s="116">
        <f t="shared" si="26"/>
        <v>5.9404707542861868E-2</v>
      </c>
      <c r="CE42" s="109">
        <v>17</v>
      </c>
      <c r="CF42" s="110"/>
      <c r="CG42" s="110"/>
      <c r="CH42" s="95">
        <v>1413.2</v>
      </c>
      <c r="CI42" s="95">
        <v>1705.05</v>
      </c>
      <c r="CJ42" s="95">
        <v>1884.7</v>
      </c>
      <c r="CK42" s="95">
        <v>1838.8</v>
      </c>
      <c r="CL42" s="95">
        <v>1884.85</v>
      </c>
      <c r="CM42" s="95">
        <v>2052.4</v>
      </c>
      <c r="CN42" s="95">
        <v>2350.25</v>
      </c>
      <c r="CO42" s="95">
        <v>2516.5500000000002</v>
      </c>
      <c r="CP42" s="95">
        <v>2730.7</v>
      </c>
      <c r="CQ42" s="95"/>
    </row>
    <row r="43" spans="1:95" ht="15.75" x14ac:dyDescent="0.25">
      <c r="A43" s="15"/>
      <c r="B43" s="34">
        <v>18</v>
      </c>
      <c r="C43" s="161">
        <v>3308.35</v>
      </c>
      <c r="D43" s="161">
        <v>3308.35</v>
      </c>
      <c r="E43" s="35"/>
      <c r="F43" s="35"/>
      <c r="G43" s="161">
        <v>2552.6999999999998</v>
      </c>
      <c r="H43" s="161">
        <v>3088.4</v>
      </c>
      <c r="I43" s="161">
        <v>3413.05</v>
      </c>
      <c r="J43" s="161">
        <v>3642.65</v>
      </c>
      <c r="K43" s="161">
        <v>3350.2</v>
      </c>
      <c r="L43" s="161">
        <v>3482.55</v>
      </c>
      <c r="M43" s="161">
        <v>3734.45</v>
      </c>
      <c r="N43" s="161">
        <v>4301.3</v>
      </c>
      <c r="O43" s="161">
        <v>4618.45</v>
      </c>
      <c r="P43" s="161">
        <v>5008.7</v>
      </c>
      <c r="Q43" s="161">
        <v>5271.65</v>
      </c>
      <c r="S43" s="34">
        <v>18</v>
      </c>
      <c r="T43" s="161">
        <v>3099.55</v>
      </c>
      <c r="U43" s="161">
        <v>3122.85</v>
      </c>
      <c r="V43" s="35"/>
      <c r="W43" s="35"/>
      <c r="X43" s="161">
        <v>2409.5500000000002</v>
      </c>
      <c r="Y43" s="161">
        <v>2915.2</v>
      </c>
      <c r="Z43" s="161">
        <v>3221.65</v>
      </c>
      <c r="AA43" s="161">
        <v>3438.4</v>
      </c>
      <c r="AB43" s="161">
        <v>3162.35</v>
      </c>
      <c r="AC43" s="161">
        <v>3287.25</v>
      </c>
      <c r="AD43" s="161">
        <v>3525.05</v>
      </c>
      <c r="AE43" s="161">
        <v>4060.1</v>
      </c>
      <c r="AF43" s="161">
        <v>4359.45</v>
      </c>
      <c r="AG43" s="161">
        <v>4727.8500000000004</v>
      </c>
      <c r="AH43" s="161">
        <v>4976.05</v>
      </c>
      <c r="AJ43" s="109">
        <v>18</v>
      </c>
      <c r="AK43" s="110"/>
      <c r="AL43" s="110"/>
      <c r="AM43" s="95">
        <v>1611.45</v>
      </c>
      <c r="AN43" s="95">
        <v>1949.7</v>
      </c>
      <c r="AO43" s="95">
        <v>2154.6999999999998</v>
      </c>
      <c r="AP43" s="95">
        <v>2299.6</v>
      </c>
      <c r="AQ43" s="95">
        <v>2105.0500000000002</v>
      </c>
      <c r="AR43" s="95">
        <v>2163.5</v>
      </c>
      <c r="AS43" s="95">
        <v>2346.4499999999998</v>
      </c>
      <c r="AT43" s="95">
        <v>2702.65</v>
      </c>
      <c r="AU43" s="95">
        <v>2901.95</v>
      </c>
      <c r="AV43" s="95">
        <v>3147.15</v>
      </c>
      <c r="AW43" s="95">
        <v>3312.35</v>
      </c>
      <c r="AX43" s="95"/>
      <c r="AY43" s="109">
        <v>18</v>
      </c>
      <c r="AZ43" s="110"/>
      <c r="BA43" s="110"/>
      <c r="BB43" s="95">
        <v>1549.45</v>
      </c>
      <c r="BC43" s="95">
        <v>1874.7</v>
      </c>
      <c r="BD43" s="95">
        <v>2071.8000000000002</v>
      </c>
      <c r="BE43" s="95">
        <v>2211.15</v>
      </c>
      <c r="BF43" s="95">
        <v>2024.05</v>
      </c>
      <c r="BG43" s="95">
        <v>2080.25</v>
      </c>
      <c r="BH43" s="95">
        <v>2256.1999999999998</v>
      </c>
      <c r="BI43" s="95">
        <v>2598.6999999999998</v>
      </c>
      <c r="BJ43" s="95">
        <v>2790.3</v>
      </c>
      <c r="BK43" s="95">
        <v>3026.1</v>
      </c>
      <c r="BL43" s="95">
        <v>3184.95</v>
      </c>
      <c r="BM43" s="116">
        <f t="shared" si="13"/>
        <v>6.7364617444467756E-2</v>
      </c>
      <c r="BN43" s="116">
        <f t="shared" si="13"/>
        <v>5.9400867797044343E-2</v>
      </c>
      <c r="BO43" s="116" t="e">
        <f t="shared" si="14"/>
        <v>#DIV/0!</v>
      </c>
      <c r="BP43" s="116" t="e">
        <f t="shared" si="15"/>
        <v>#DIV/0!</v>
      </c>
      <c r="BQ43" s="116">
        <f t="shared" si="16"/>
        <v>5.9409433296673475E-2</v>
      </c>
      <c r="BR43" s="116">
        <f t="shared" si="17"/>
        <v>5.9412733260153727E-2</v>
      </c>
      <c r="BS43" s="116">
        <f t="shared" si="18"/>
        <v>5.9410550494311876E-2</v>
      </c>
      <c r="BT43" s="116">
        <f t="shared" si="19"/>
        <v>5.9402629129827744E-2</v>
      </c>
      <c r="BU43" s="116">
        <f t="shared" si="20"/>
        <v>5.9402026973611299E-2</v>
      </c>
      <c r="BV43" s="116">
        <f t="shared" si="21"/>
        <v>5.9411362080766583E-2</v>
      </c>
      <c r="BW43" s="116">
        <f t="shared" si="22"/>
        <v>5.9403412717550008E-2</v>
      </c>
      <c r="BX43" s="116">
        <f t="shared" si="23"/>
        <v>5.9407403758528154E-2</v>
      </c>
      <c r="BY43" s="116">
        <f t="shared" si="24"/>
        <v>5.9411164252371362E-2</v>
      </c>
      <c r="BZ43" s="116">
        <f t="shared" si="25"/>
        <v>5.9403322863457841E-2</v>
      </c>
      <c r="CA43" s="116">
        <f t="shared" si="26"/>
        <v>5.9404547783884709E-2</v>
      </c>
      <c r="CE43" s="109">
        <v>18</v>
      </c>
      <c r="CF43" s="110"/>
      <c r="CG43" s="110"/>
      <c r="CH43" s="95">
        <v>1442.2</v>
      </c>
      <c r="CI43" s="95">
        <v>1744.95</v>
      </c>
      <c r="CJ43" s="95">
        <v>1928.45</v>
      </c>
      <c r="CK43" s="95">
        <v>1884</v>
      </c>
      <c r="CL43" s="95">
        <v>1932.5</v>
      </c>
      <c r="CM43" s="95">
        <v>2100.0500000000002</v>
      </c>
      <c r="CN43" s="95">
        <v>2418.85</v>
      </c>
      <c r="CO43" s="95">
        <v>2592.1999999999998</v>
      </c>
      <c r="CP43" s="95">
        <v>2816.7</v>
      </c>
      <c r="CQ43" s="95"/>
    </row>
    <row r="44" spans="1:95" ht="15.75" x14ac:dyDescent="0.25">
      <c r="A44" s="15"/>
      <c r="B44" s="34">
        <v>19</v>
      </c>
      <c r="C44" s="161">
        <v>3376.8</v>
      </c>
      <c r="D44" s="161">
        <v>3376.8</v>
      </c>
      <c r="E44" s="35"/>
      <c r="F44" s="35"/>
      <c r="G44" s="161">
        <v>2602.1</v>
      </c>
      <c r="H44" s="161">
        <v>3156.95</v>
      </c>
      <c r="I44" s="161">
        <v>3495</v>
      </c>
      <c r="J44" s="161">
        <v>3733.65</v>
      </c>
      <c r="K44" s="161">
        <v>3423.9</v>
      </c>
      <c r="L44" s="161">
        <v>3570.65</v>
      </c>
      <c r="M44" s="161">
        <v>3821.7</v>
      </c>
      <c r="N44" s="161">
        <v>4425.5</v>
      </c>
      <c r="O44" s="161">
        <v>4753.25</v>
      </c>
      <c r="P44" s="161">
        <v>5159.8999999999996</v>
      </c>
      <c r="Q44" s="161">
        <v>5441.1</v>
      </c>
      <c r="S44" s="34">
        <v>19</v>
      </c>
      <c r="T44" s="161">
        <v>3165.15</v>
      </c>
      <c r="U44" s="161">
        <v>3187.45</v>
      </c>
      <c r="V44" s="35"/>
      <c r="W44" s="35"/>
      <c r="X44" s="161">
        <v>2456.1999999999998</v>
      </c>
      <c r="Y44" s="161">
        <v>2979.9</v>
      </c>
      <c r="Z44" s="161">
        <v>3299</v>
      </c>
      <c r="AA44" s="161">
        <v>3524.3</v>
      </c>
      <c r="AB44" s="161">
        <v>3231.9</v>
      </c>
      <c r="AC44" s="161">
        <v>3370.4</v>
      </c>
      <c r="AD44" s="161">
        <v>3607.4</v>
      </c>
      <c r="AE44" s="161">
        <v>4177.3500000000004</v>
      </c>
      <c r="AF44" s="161">
        <v>4486.7</v>
      </c>
      <c r="AG44" s="161">
        <v>4870.55</v>
      </c>
      <c r="AH44" s="161">
        <v>5136</v>
      </c>
      <c r="AJ44" s="109">
        <v>19</v>
      </c>
      <c r="AK44" s="110"/>
      <c r="AL44" s="110"/>
      <c r="AM44" s="95">
        <v>1642.7</v>
      </c>
      <c r="AN44" s="95">
        <v>1993</v>
      </c>
      <c r="AO44" s="95">
        <v>2206.4</v>
      </c>
      <c r="AP44" s="95">
        <v>2357.1</v>
      </c>
      <c r="AQ44" s="95">
        <v>2151.3000000000002</v>
      </c>
      <c r="AR44" s="95">
        <v>2218.25</v>
      </c>
      <c r="AS44" s="95">
        <v>2401.25</v>
      </c>
      <c r="AT44" s="95">
        <v>2780.7</v>
      </c>
      <c r="AU44" s="95">
        <v>2986.65</v>
      </c>
      <c r="AV44" s="95">
        <v>3242.15</v>
      </c>
      <c r="AW44" s="95">
        <v>3418.85</v>
      </c>
      <c r="AX44" s="95"/>
      <c r="AY44" s="109">
        <v>19</v>
      </c>
      <c r="AZ44" s="110"/>
      <c r="BA44" s="110"/>
      <c r="BB44" s="95">
        <v>1579.5</v>
      </c>
      <c r="BC44" s="95">
        <v>1916.3</v>
      </c>
      <c r="BD44" s="95">
        <v>2121.5</v>
      </c>
      <c r="BE44" s="95">
        <v>2266.4</v>
      </c>
      <c r="BF44" s="95">
        <v>2068.5500000000002</v>
      </c>
      <c r="BG44" s="95">
        <v>2132.9</v>
      </c>
      <c r="BH44" s="95">
        <v>2308.85</v>
      </c>
      <c r="BI44" s="95">
        <v>2673.75</v>
      </c>
      <c r="BJ44" s="95">
        <v>2871.75</v>
      </c>
      <c r="BK44" s="95">
        <v>3117.45</v>
      </c>
      <c r="BL44" s="95">
        <v>3287.35</v>
      </c>
      <c r="BM44" s="116">
        <f t="shared" si="13"/>
        <v>6.6868868773991785E-2</v>
      </c>
      <c r="BN44" s="116">
        <f t="shared" si="13"/>
        <v>5.940485340946533E-2</v>
      </c>
      <c r="BO44" s="116" t="e">
        <f t="shared" si="14"/>
        <v>#DIV/0!</v>
      </c>
      <c r="BP44" s="116" t="e">
        <f t="shared" si="15"/>
        <v>#DIV/0!</v>
      </c>
      <c r="BQ44" s="116">
        <f t="shared" si="16"/>
        <v>5.9400700268707807E-2</v>
      </c>
      <c r="BR44" s="116">
        <f t="shared" si="17"/>
        <v>5.9414745461257024E-2</v>
      </c>
      <c r="BS44" s="116">
        <f t="shared" si="18"/>
        <v>5.9411943013034207E-2</v>
      </c>
      <c r="BT44" s="116">
        <f t="shared" si="19"/>
        <v>5.9401867037425893E-2</v>
      </c>
      <c r="BU44" s="116">
        <f t="shared" si="20"/>
        <v>5.9407778706024317E-2</v>
      </c>
      <c r="BV44" s="116">
        <f t="shared" si="21"/>
        <v>5.9414312841205685E-2</v>
      </c>
      <c r="BW44" s="116">
        <f t="shared" si="22"/>
        <v>5.9405666130731172E-2</v>
      </c>
      <c r="BX44" s="116">
        <f t="shared" si="23"/>
        <v>5.9403688941553678E-2</v>
      </c>
      <c r="BY44" s="116">
        <f t="shared" si="24"/>
        <v>5.9408919695990381E-2</v>
      </c>
      <c r="BZ44" s="116">
        <f t="shared" si="25"/>
        <v>5.9408075063391186E-2</v>
      </c>
      <c r="CA44" s="116">
        <f t="shared" si="26"/>
        <v>5.9404205607476612E-2</v>
      </c>
      <c r="CE44" s="109">
        <v>19</v>
      </c>
      <c r="CF44" s="110"/>
      <c r="CG44" s="110"/>
      <c r="CH44" s="95">
        <v>1470.15</v>
      </c>
      <c r="CI44" s="95">
        <v>1783.65</v>
      </c>
      <c r="CJ44" s="95">
        <v>1974.65</v>
      </c>
      <c r="CK44" s="95">
        <v>1925.4</v>
      </c>
      <c r="CL44" s="95">
        <v>1981.45</v>
      </c>
      <c r="CM44" s="95">
        <v>2149.0500000000002</v>
      </c>
      <c r="CN44" s="95">
        <v>2488.6999999999998</v>
      </c>
      <c r="CO44" s="95">
        <v>2667.85</v>
      </c>
      <c r="CP44" s="95">
        <v>2901.7</v>
      </c>
      <c r="CQ44" s="95"/>
    </row>
    <row r="45" spans="1:95" ht="15.75" x14ac:dyDescent="0.25">
      <c r="A45" s="15"/>
      <c r="B45" s="34">
        <v>20</v>
      </c>
      <c r="C45" s="161">
        <v>3447.3</v>
      </c>
      <c r="D45" s="161">
        <v>3447.3</v>
      </c>
      <c r="E45" s="35"/>
      <c r="F45" s="35"/>
      <c r="G45" s="161">
        <v>2651.4</v>
      </c>
      <c r="H45" s="161">
        <v>3227.6</v>
      </c>
      <c r="I45" s="161">
        <v>3576.55</v>
      </c>
      <c r="J45" s="161">
        <v>3824.6</v>
      </c>
      <c r="K45" s="161">
        <v>3508</v>
      </c>
      <c r="L45" s="161">
        <v>3656.55</v>
      </c>
      <c r="M45" s="161">
        <v>3906.15</v>
      </c>
      <c r="N45" s="161">
        <v>4549.55</v>
      </c>
      <c r="O45" s="161">
        <v>4887.95</v>
      </c>
      <c r="P45" s="161">
        <v>5312.95</v>
      </c>
      <c r="Q45" s="161">
        <v>5606.75</v>
      </c>
      <c r="S45" s="34">
        <v>20</v>
      </c>
      <c r="T45" s="161">
        <v>3232.75</v>
      </c>
      <c r="U45" s="161">
        <v>3254</v>
      </c>
      <c r="V45" s="35"/>
      <c r="W45" s="35"/>
      <c r="X45" s="161">
        <v>2502.6999999999998</v>
      </c>
      <c r="Y45" s="161">
        <v>3046.6</v>
      </c>
      <c r="Z45" s="161">
        <v>3376</v>
      </c>
      <c r="AA45" s="161">
        <v>3610.15</v>
      </c>
      <c r="AB45" s="161">
        <v>3311.3</v>
      </c>
      <c r="AC45" s="161">
        <v>3451.5</v>
      </c>
      <c r="AD45" s="161">
        <v>3687.1</v>
      </c>
      <c r="AE45" s="161">
        <v>4294.45</v>
      </c>
      <c r="AF45" s="161">
        <v>4613.8500000000004</v>
      </c>
      <c r="AG45" s="161">
        <v>5015.05</v>
      </c>
      <c r="AH45" s="161">
        <v>5292.35</v>
      </c>
      <c r="AJ45" s="109">
        <v>20</v>
      </c>
      <c r="AK45" s="110"/>
      <c r="AL45" s="110"/>
      <c r="AM45" s="95">
        <v>1673.75</v>
      </c>
      <c r="AN45" s="95">
        <v>2037.55</v>
      </c>
      <c r="AO45" s="95">
        <v>2257.85</v>
      </c>
      <c r="AP45" s="95">
        <v>2414.5</v>
      </c>
      <c r="AQ45" s="95">
        <v>2204.15</v>
      </c>
      <c r="AR45" s="95">
        <v>2271.65</v>
      </c>
      <c r="AS45" s="95">
        <v>2454.35</v>
      </c>
      <c r="AT45" s="95">
        <v>2858.65</v>
      </c>
      <c r="AU45" s="95">
        <v>3071.25</v>
      </c>
      <c r="AV45" s="95">
        <v>3338.35</v>
      </c>
      <c r="AW45" s="95">
        <v>3522.95</v>
      </c>
      <c r="AX45" s="95"/>
      <c r="AY45" s="109">
        <v>20</v>
      </c>
      <c r="AZ45" s="110"/>
      <c r="BA45" s="110"/>
      <c r="BB45" s="95">
        <v>1609.35</v>
      </c>
      <c r="BC45" s="95">
        <v>1959.15</v>
      </c>
      <c r="BD45" s="95">
        <v>2171</v>
      </c>
      <c r="BE45" s="95">
        <v>2321.6</v>
      </c>
      <c r="BF45" s="95">
        <v>2119.35</v>
      </c>
      <c r="BG45" s="95">
        <v>2184.25</v>
      </c>
      <c r="BH45" s="95">
        <v>2359.9499999999998</v>
      </c>
      <c r="BI45" s="95">
        <v>2748.7</v>
      </c>
      <c r="BJ45" s="95">
        <v>2953.1</v>
      </c>
      <c r="BK45" s="95">
        <v>3209.95</v>
      </c>
      <c r="BL45" s="95">
        <v>3387.45</v>
      </c>
      <c r="BM45" s="116">
        <f t="shared" si="13"/>
        <v>6.6367643647049723E-2</v>
      </c>
      <c r="BN45" s="116">
        <f t="shared" si="13"/>
        <v>5.9403810694529824E-2</v>
      </c>
      <c r="BO45" s="116" t="e">
        <f t="shared" si="14"/>
        <v>#DIV/0!</v>
      </c>
      <c r="BP45" s="116" t="e">
        <f t="shared" si="15"/>
        <v>#DIV/0!</v>
      </c>
      <c r="BQ45" s="116">
        <f t="shared" si="16"/>
        <v>5.9415830902625366E-2</v>
      </c>
      <c r="BR45" s="116">
        <f t="shared" si="17"/>
        <v>5.9410490382721726E-2</v>
      </c>
      <c r="BS45" s="116">
        <f t="shared" si="18"/>
        <v>5.9404620853080514E-2</v>
      </c>
      <c r="BT45" s="116">
        <f t="shared" si="19"/>
        <v>5.940196390731689E-2</v>
      </c>
      <c r="BU45" s="116">
        <f t="shared" si="20"/>
        <v>5.9402651526590633E-2</v>
      </c>
      <c r="BV45" s="116">
        <f t="shared" si="21"/>
        <v>5.9408952629291578E-2</v>
      </c>
      <c r="BW45" s="116">
        <f t="shared" si="22"/>
        <v>5.940983428710922E-2</v>
      </c>
      <c r="BX45" s="116">
        <f t="shared" si="23"/>
        <v>5.9402251743529533E-2</v>
      </c>
      <c r="BY45" s="116">
        <f t="shared" si="24"/>
        <v>5.9408086522101833E-2</v>
      </c>
      <c r="BZ45" s="116">
        <f t="shared" si="25"/>
        <v>5.9401202380833684E-2</v>
      </c>
      <c r="CA45" s="116">
        <f t="shared" si="26"/>
        <v>5.9406501837557801E-2</v>
      </c>
      <c r="CE45" s="109">
        <v>20</v>
      </c>
      <c r="CF45" s="110"/>
      <c r="CG45" s="110"/>
      <c r="CH45" s="95">
        <v>1497.95</v>
      </c>
      <c r="CI45" s="95">
        <v>1823.55</v>
      </c>
      <c r="CJ45" s="95">
        <v>2020.75</v>
      </c>
      <c r="CK45" s="95">
        <v>1972.7</v>
      </c>
      <c r="CL45" s="95">
        <v>2029.15</v>
      </c>
      <c r="CM45" s="95">
        <v>2196.65</v>
      </c>
      <c r="CN45" s="95">
        <v>2558.5</v>
      </c>
      <c r="CO45" s="95">
        <v>2743.4</v>
      </c>
      <c r="CP45" s="95">
        <v>2987.8</v>
      </c>
      <c r="CQ45" s="95"/>
    </row>
    <row r="46" spans="1:95" ht="15.75" x14ac:dyDescent="0.25">
      <c r="A46" s="15"/>
      <c r="B46" s="34">
        <v>21</v>
      </c>
      <c r="C46" s="161">
        <v>3511.9</v>
      </c>
      <c r="D46" s="161">
        <v>3511.9</v>
      </c>
      <c r="E46" s="35"/>
      <c r="F46" s="35"/>
      <c r="G46" s="161">
        <v>2701.75</v>
      </c>
      <c r="H46" s="161">
        <v>3292.15</v>
      </c>
      <c r="I46" s="161">
        <v>3676.1</v>
      </c>
      <c r="J46" s="161">
        <v>3934.85</v>
      </c>
      <c r="K46" s="161">
        <v>3671.25</v>
      </c>
      <c r="L46" s="161">
        <v>3813.8</v>
      </c>
      <c r="M46" s="161">
        <v>4044.7</v>
      </c>
      <c r="N46" s="161">
        <v>4695.2</v>
      </c>
      <c r="O46" s="161">
        <v>5110.05</v>
      </c>
      <c r="P46" s="161">
        <v>5523.45</v>
      </c>
      <c r="Q46" s="161">
        <v>5920.9</v>
      </c>
      <c r="S46" s="34">
        <v>21</v>
      </c>
      <c r="T46" s="161">
        <v>3294.6</v>
      </c>
      <c r="U46" s="161">
        <v>3314.95</v>
      </c>
      <c r="V46" s="35"/>
      <c r="W46" s="35"/>
      <c r="X46" s="161">
        <v>2550.25</v>
      </c>
      <c r="Y46" s="161">
        <v>3107.55</v>
      </c>
      <c r="Z46" s="161">
        <v>3469.95</v>
      </c>
      <c r="AA46" s="161">
        <v>3714.2</v>
      </c>
      <c r="AB46" s="161">
        <v>3465.4</v>
      </c>
      <c r="AC46" s="161">
        <v>3599.95</v>
      </c>
      <c r="AD46" s="161">
        <v>3817.9</v>
      </c>
      <c r="AE46" s="161">
        <v>4431.8999999999996</v>
      </c>
      <c r="AF46" s="161">
        <v>4823.5</v>
      </c>
      <c r="AG46" s="161">
        <v>5213.75</v>
      </c>
      <c r="AH46" s="161">
        <v>5588.9</v>
      </c>
      <c r="AJ46" s="109">
        <v>21</v>
      </c>
      <c r="AK46" s="110"/>
      <c r="AL46" s="110"/>
      <c r="AM46" s="95">
        <v>1705.6</v>
      </c>
      <c r="AN46" s="95">
        <v>2078.35</v>
      </c>
      <c r="AO46" s="95">
        <v>2320.75</v>
      </c>
      <c r="AP46" s="95">
        <v>2484.1</v>
      </c>
      <c r="AQ46" s="95">
        <v>2306.75</v>
      </c>
      <c r="AR46" s="95">
        <v>2369.4</v>
      </c>
      <c r="AS46" s="95">
        <v>2541.4</v>
      </c>
      <c r="AT46" s="95">
        <v>2950.15</v>
      </c>
      <c r="AU46" s="95">
        <v>3210.85</v>
      </c>
      <c r="AV46" s="95">
        <v>3470.6</v>
      </c>
      <c r="AW46" s="95">
        <v>3720.35</v>
      </c>
      <c r="AX46" s="95"/>
      <c r="AY46" s="109">
        <v>21</v>
      </c>
      <c r="AZ46" s="110"/>
      <c r="BA46" s="110"/>
      <c r="BB46" s="95">
        <v>1640</v>
      </c>
      <c r="BC46" s="95">
        <v>1998.4</v>
      </c>
      <c r="BD46" s="95">
        <v>2231.4499999999998</v>
      </c>
      <c r="BE46" s="95">
        <v>2388.5500000000002</v>
      </c>
      <c r="BF46" s="95">
        <v>2218</v>
      </c>
      <c r="BG46" s="95">
        <v>2278.25</v>
      </c>
      <c r="BH46" s="95">
        <v>2443.65</v>
      </c>
      <c r="BI46" s="95">
        <v>2836.65</v>
      </c>
      <c r="BJ46" s="95">
        <v>3087.35</v>
      </c>
      <c r="BK46" s="95">
        <v>3337.1</v>
      </c>
      <c r="BL46" s="95">
        <v>3577.25</v>
      </c>
      <c r="BM46" s="116">
        <f t="shared" si="13"/>
        <v>6.5956413525162461E-2</v>
      </c>
      <c r="BN46" s="116">
        <f t="shared" si="13"/>
        <v>5.9412660824446961E-2</v>
      </c>
      <c r="BO46" s="116" t="e">
        <f t="shared" si="14"/>
        <v>#DIV/0!</v>
      </c>
      <c r="BP46" s="116" t="e">
        <f t="shared" si="15"/>
        <v>#DIV/0!</v>
      </c>
      <c r="BQ46" s="116">
        <f t="shared" si="16"/>
        <v>5.9405940594059459E-2</v>
      </c>
      <c r="BR46" s="116">
        <f t="shared" si="17"/>
        <v>5.9403710318417957E-2</v>
      </c>
      <c r="BS46" s="116">
        <f t="shared" si="18"/>
        <v>5.941007795501374E-2</v>
      </c>
      <c r="BT46" s="116">
        <f t="shared" si="19"/>
        <v>5.9407140164773109E-2</v>
      </c>
      <c r="BU46" s="116">
        <f t="shared" si="20"/>
        <v>5.9401512090956343E-2</v>
      </c>
      <c r="BV46" s="116">
        <f t="shared" si="21"/>
        <v>5.9403602827817092E-2</v>
      </c>
      <c r="BW46" s="116">
        <f t="shared" si="22"/>
        <v>5.9404384609340166E-2</v>
      </c>
      <c r="BX46" s="116">
        <f t="shared" si="23"/>
        <v>5.9410185247862124E-2</v>
      </c>
      <c r="BY46" s="116">
        <f t="shared" si="24"/>
        <v>5.9407069555302172E-2</v>
      </c>
      <c r="BZ46" s="116">
        <f t="shared" si="25"/>
        <v>5.9400623351714144E-2</v>
      </c>
      <c r="CA46" s="116">
        <f t="shared" si="26"/>
        <v>5.9403460430496269E-2</v>
      </c>
      <c r="CE46" s="109">
        <v>21</v>
      </c>
      <c r="CF46" s="110"/>
      <c r="CG46" s="110"/>
      <c r="CH46" s="95">
        <v>1526.5</v>
      </c>
      <c r="CI46" s="95">
        <v>1860.05</v>
      </c>
      <c r="CJ46" s="95">
        <v>2077.0500000000002</v>
      </c>
      <c r="CK46" s="95">
        <v>2064.5</v>
      </c>
      <c r="CL46" s="95">
        <v>2116.4499999999998</v>
      </c>
      <c r="CM46" s="95">
        <v>2274.5</v>
      </c>
      <c r="CN46" s="95">
        <v>2640.35</v>
      </c>
      <c r="CO46" s="95">
        <v>2868.15</v>
      </c>
      <c r="CP46" s="95">
        <v>3106.15</v>
      </c>
      <c r="CQ46" s="95"/>
    </row>
    <row r="47" spans="1:95" ht="15.75" x14ac:dyDescent="0.25">
      <c r="A47" s="15"/>
      <c r="B47" s="34">
        <v>22</v>
      </c>
      <c r="C47" s="161">
        <v>3562.75</v>
      </c>
      <c r="D47" s="161">
        <v>3562.75</v>
      </c>
      <c r="E47" s="35"/>
      <c r="F47" s="35"/>
      <c r="G47" s="161">
        <v>2732.9</v>
      </c>
      <c r="H47" s="161">
        <v>3343.15</v>
      </c>
      <c r="I47" s="161">
        <v>3758.3</v>
      </c>
      <c r="J47" s="161">
        <v>4026.35</v>
      </c>
      <c r="K47" s="161">
        <v>3751.75</v>
      </c>
      <c r="L47" s="161">
        <v>3902.25</v>
      </c>
      <c r="M47" s="161">
        <v>4130</v>
      </c>
      <c r="N47" s="161">
        <v>4780.05</v>
      </c>
      <c r="O47" s="161">
        <v>5208.25</v>
      </c>
      <c r="P47" s="161">
        <v>5638.95</v>
      </c>
      <c r="Q47" s="161">
        <v>6070.6</v>
      </c>
      <c r="S47" s="34">
        <v>22</v>
      </c>
      <c r="T47" s="161">
        <v>3343.4</v>
      </c>
      <c r="U47" s="161">
        <v>3362.95</v>
      </c>
      <c r="V47" s="35"/>
      <c r="W47" s="35"/>
      <c r="X47" s="161">
        <v>2579.65</v>
      </c>
      <c r="Y47" s="161">
        <v>3155.7</v>
      </c>
      <c r="Z47" s="161">
        <v>3547.55</v>
      </c>
      <c r="AA47" s="161">
        <v>3800.55</v>
      </c>
      <c r="AB47" s="161">
        <v>3541.35</v>
      </c>
      <c r="AC47" s="161">
        <v>3683.45</v>
      </c>
      <c r="AD47" s="161">
        <v>3898.4</v>
      </c>
      <c r="AE47" s="161">
        <v>4512</v>
      </c>
      <c r="AF47" s="161">
        <v>4916.2</v>
      </c>
      <c r="AG47" s="161">
        <v>5322.75</v>
      </c>
      <c r="AH47" s="161">
        <v>5730.2</v>
      </c>
      <c r="AJ47" s="109">
        <v>22</v>
      </c>
      <c r="AK47" s="110"/>
      <c r="AL47" s="110"/>
      <c r="AM47" s="95">
        <v>1725.25</v>
      </c>
      <c r="AN47" s="95">
        <v>2110.5500000000002</v>
      </c>
      <c r="AO47" s="95">
        <v>2372.65</v>
      </c>
      <c r="AP47" s="95">
        <v>2541.9</v>
      </c>
      <c r="AQ47" s="95">
        <v>2357.3000000000002</v>
      </c>
      <c r="AR47" s="95">
        <v>2424.35</v>
      </c>
      <c r="AS47" s="95">
        <v>2594.9499999999998</v>
      </c>
      <c r="AT47" s="95">
        <v>3003.45</v>
      </c>
      <c r="AU47" s="95">
        <v>3272.55</v>
      </c>
      <c r="AV47" s="95">
        <v>3543.2</v>
      </c>
      <c r="AW47" s="95">
        <v>3814.4</v>
      </c>
      <c r="AX47" s="95"/>
      <c r="AY47" s="109">
        <v>22</v>
      </c>
      <c r="AZ47" s="110"/>
      <c r="BA47" s="110"/>
      <c r="BB47" s="95">
        <v>1658.85</v>
      </c>
      <c r="BC47" s="95">
        <v>2029.35</v>
      </c>
      <c r="BD47" s="95">
        <v>2281.35</v>
      </c>
      <c r="BE47" s="95">
        <v>2444.1</v>
      </c>
      <c r="BF47" s="95">
        <v>2266.6</v>
      </c>
      <c r="BG47" s="95">
        <v>2331.1</v>
      </c>
      <c r="BH47" s="95">
        <v>2495.1</v>
      </c>
      <c r="BI47" s="95">
        <v>2887.9</v>
      </c>
      <c r="BJ47" s="95">
        <v>3146.65</v>
      </c>
      <c r="BK47" s="95">
        <v>3406.9</v>
      </c>
      <c r="BL47" s="95">
        <v>3667.65</v>
      </c>
      <c r="BM47" s="116">
        <f t="shared" si="13"/>
        <v>6.5606867260872059E-2</v>
      </c>
      <c r="BN47" s="116">
        <f t="shared" si="13"/>
        <v>5.9412123284616314E-2</v>
      </c>
      <c r="BO47" s="116" t="e">
        <f t="shared" si="14"/>
        <v>#DIV/0!</v>
      </c>
      <c r="BP47" s="116" t="e">
        <f t="shared" si="15"/>
        <v>#DIV/0!</v>
      </c>
      <c r="BQ47" s="116">
        <f t="shared" si="16"/>
        <v>5.9407283933867072E-2</v>
      </c>
      <c r="BR47" s="116">
        <f t="shared" si="17"/>
        <v>5.9400449979402525E-2</v>
      </c>
      <c r="BS47" s="116">
        <f t="shared" si="18"/>
        <v>5.9407196515905314E-2</v>
      </c>
      <c r="BT47" s="116">
        <f t="shared" si="19"/>
        <v>5.9412453460683246E-2</v>
      </c>
      <c r="BU47" s="116">
        <f t="shared" si="20"/>
        <v>5.9412370988464858E-2</v>
      </c>
      <c r="BV47" s="116">
        <f t="shared" si="21"/>
        <v>5.9400833457763813E-2</v>
      </c>
      <c r="BW47" s="116">
        <f t="shared" si="22"/>
        <v>5.9408988302893428E-2</v>
      </c>
      <c r="BX47" s="116">
        <f t="shared" si="23"/>
        <v>5.9408244680851041E-2</v>
      </c>
      <c r="BY47" s="116">
        <f t="shared" si="24"/>
        <v>5.9405638501281555E-2</v>
      </c>
      <c r="BZ47" s="116">
        <f t="shared" si="25"/>
        <v>5.9405382556009467E-2</v>
      </c>
      <c r="CA47" s="116">
        <f t="shared" si="26"/>
        <v>5.940455830512037E-2</v>
      </c>
      <c r="CE47" s="109">
        <v>22</v>
      </c>
      <c r="CF47" s="110"/>
      <c r="CG47" s="110"/>
      <c r="CH47" s="95">
        <v>1544.05</v>
      </c>
      <c r="CI47" s="95">
        <v>1888.9</v>
      </c>
      <c r="CJ47" s="95">
        <v>2123.4499999999998</v>
      </c>
      <c r="CK47" s="95">
        <v>2109.75</v>
      </c>
      <c r="CL47" s="95">
        <v>2165.6</v>
      </c>
      <c r="CM47" s="95">
        <v>2322.4499999999998</v>
      </c>
      <c r="CN47" s="95">
        <v>2688.05</v>
      </c>
      <c r="CO47" s="95">
        <v>2923.25</v>
      </c>
      <c r="CP47" s="95">
        <v>3171.15</v>
      </c>
      <c r="CQ47" s="95"/>
    </row>
    <row r="48" spans="1:95" ht="15.75" x14ac:dyDescent="0.25">
      <c r="A48" s="15"/>
      <c r="B48" s="34">
        <v>23</v>
      </c>
      <c r="C48" s="161">
        <v>3613.75</v>
      </c>
      <c r="D48" s="161">
        <v>3613.75</v>
      </c>
      <c r="E48" s="35"/>
      <c r="F48" s="35"/>
      <c r="G48" s="161">
        <v>2762</v>
      </c>
      <c r="H48" s="161">
        <v>3394.35</v>
      </c>
      <c r="I48" s="161">
        <v>3838.2</v>
      </c>
      <c r="J48" s="161">
        <v>4115.6499999999996</v>
      </c>
      <c r="K48" s="161">
        <v>3832.25</v>
      </c>
      <c r="L48" s="161">
        <v>3988.8</v>
      </c>
      <c r="M48" s="161">
        <v>4215.05</v>
      </c>
      <c r="N48" s="161">
        <v>4871.45</v>
      </c>
      <c r="O48" s="161">
        <v>5312.55</v>
      </c>
      <c r="P48" s="161">
        <v>5761.5</v>
      </c>
      <c r="Q48" s="161">
        <v>6222.35</v>
      </c>
      <c r="S48" s="34">
        <v>23</v>
      </c>
      <c r="T48" s="161">
        <v>3392.35</v>
      </c>
      <c r="U48" s="161">
        <v>3411.1</v>
      </c>
      <c r="V48" s="35"/>
      <c r="W48" s="35"/>
      <c r="X48" s="161">
        <v>2607.1</v>
      </c>
      <c r="Y48" s="161">
        <v>3204</v>
      </c>
      <c r="Z48" s="161">
        <v>3622.95</v>
      </c>
      <c r="AA48" s="161">
        <v>3884.85</v>
      </c>
      <c r="AB48" s="161">
        <v>3617.35</v>
      </c>
      <c r="AC48" s="161">
        <v>3765.15</v>
      </c>
      <c r="AD48" s="161">
        <v>3978.7</v>
      </c>
      <c r="AE48" s="161">
        <v>4598.3</v>
      </c>
      <c r="AF48" s="161">
        <v>5014.6499999999996</v>
      </c>
      <c r="AG48" s="161">
        <v>5438.45</v>
      </c>
      <c r="AH48" s="161">
        <v>5873.45</v>
      </c>
      <c r="AJ48" s="109">
        <v>23</v>
      </c>
      <c r="AK48" s="110"/>
      <c r="AL48" s="110"/>
      <c r="AM48" s="95">
        <v>1743.55</v>
      </c>
      <c r="AN48" s="95">
        <v>2142.85</v>
      </c>
      <c r="AO48" s="95">
        <v>2423.1</v>
      </c>
      <c r="AP48" s="95">
        <v>2598.25</v>
      </c>
      <c r="AQ48" s="95">
        <v>2407.9</v>
      </c>
      <c r="AR48" s="95">
        <v>2478.1</v>
      </c>
      <c r="AS48" s="95">
        <v>2648.5</v>
      </c>
      <c r="AT48" s="95">
        <v>3060.9</v>
      </c>
      <c r="AU48" s="95">
        <v>3338.1</v>
      </c>
      <c r="AV48" s="95">
        <v>3620.2</v>
      </c>
      <c r="AW48" s="95">
        <v>3909.8</v>
      </c>
      <c r="AX48" s="95"/>
      <c r="AY48" s="109">
        <v>23</v>
      </c>
      <c r="AZ48" s="110"/>
      <c r="BA48" s="110"/>
      <c r="BB48" s="95">
        <v>1676.45</v>
      </c>
      <c r="BC48" s="95">
        <v>2060.4</v>
      </c>
      <c r="BD48" s="95">
        <v>2329.9</v>
      </c>
      <c r="BE48" s="95">
        <v>2498.3000000000002</v>
      </c>
      <c r="BF48" s="95">
        <v>2315.25</v>
      </c>
      <c r="BG48" s="95">
        <v>2382.75</v>
      </c>
      <c r="BH48" s="95">
        <v>2546.6</v>
      </c>
      <c r="BI48" s="95">
        <v>2943.15</v>
      </c>
      <c r="BJ48" s="95">
        <v>3209.7</v>
      </c>
      <c r="BK48" s="95">
        <v>3480.95</v>
      </c>
      <c r="BL48" s="95">
        <v>3759.4</v>
      </c>
      <c r="BM48" s="116">
        <f t="shared" si="13"/>
        <v>6.5264492166197563E-2</v>
      </c>
      <c r="BN48" s="116">
        <f t="shared" si="13"/>
        <v>5.9408988302893428E-2</v>
      </c>
      <c r="BO48" s="116" t="e">
        <f t="shared" si="14"/>
        <v>#DIV/0!</v>
      </c>
      <c r="BP48" s="116" t="e">
        <f t="shared" si="15"/>
        <v>#DIV/0!</v>
      </c>
      <c r="BQ48" s="116">
        <f t="shared" si="16"/>
        <v>5.9414675309731102E-2</v>
      </c>
      <c r="BR48" s="116">
        <f t="shared" si="17"/>
        <v>5.9410112359550515E-2</v>
      </c>
      <c r="BS48" s="116">
        <f t="shared" si="18"/>
        <v>5.941290936943644E-2</v>
      </c>
      <c r="BT48" s="116">
        <f t="shared" si="19"/>
        <v>5.9410273240922962E-2</v>
      </c>
      <c r="BU48" s="116">
        <f t="shared" si="20"/>
        <v>5.9408130261102698E-2</v>
      </c>
      <c r="BV48" s="116">
        <f t="shared" si="21"/>
        <v>5.9400023903430244E-2</v>
      </c>
      <c r="BW48" s="116">
        <f t="shared" si="22"/>
        <v>5.940382537009592E-2</v>
      </c>
      <c r="BX48" s="116">
        <f t="shared" si="23"/>
        <v>5.9402387838983994E-2</v>
      </c>
      <c r="BY48" s="116">
        <f t="shared" si="24"/>
        <v>5.9405940594059459E-2</v>
      </c>
      <c r="BZ48" s="116">
        <f t="shared" si="25"/>
        <v>5.9401116126837739E-2</v>
      </c>
      <c r="CA48" s="116">
        <f t="shared" si="26"/>
        <v>5.9402906298683167E-2</v>
      </c>
      <c r="CE48" s="109">
        <v>23</v>
      </c>
      <c r="CF48" s="110"/>
      <c r="CG48" s="110"/>
      <c r="CH48" s="95">
        <v>1560.4</v>
      </c>
      <c r="CI48" s="95">
        <v>1917.8</v>
      </c>
      <c r="CJ48" s="95">
        <v>2168.65</v>
      </c>
      <c r="CK48" s="95">
        <v>2155</v>
      </c>
      <c r="CL48" s="95">
        <v>2213.5500000000002</v>
      </c>
      <c r="CM48" s="95">
        <v>2370.35</v>
      </c>
      <c r="CN48" s="95">
        <v>2739.5</v>
      </c>
      <c r="CO48" s="95">
        <v>2981.8</v>
      </c>
      <c r="CP48" s="95">
        <v>3240.05</v>
      </c>
      <c r="CQ48" s="95"/>
    </row>
    <row r="49" spans="1:95" ht="15.75" x14ac:dyDescent="0.25">
      <c r="A49" s="15"/>
      <c r="B49" s="34">
        <v>24</v>
      </c>
      <c r="C49" s="161">
        <v>3662.3</v>
      </c>
      <c r="D49" s="161">
        <v>3662.3</v>
      </c>
      <c r="E49" s="35"/>
      <c r="F49" s="35"/>
      <c r="G49" s="161">
        <v>2795</v>
      </c>
      <c r="H49" s="161">
        <v>3442.95</v>
      </c>
      <c r="I49" s="161">
        <v>3920.25</v>
      </c>
      <c r="J49" s="161">
        <v>4207.1499999999996</v>
      </c>
      <c r="K49" s="161">
        <v>3912.65</v>
      </c>
      <c r="L49" s="161">
        <v>4077.2</v>
      </c>
      <c r="M49" s="161">
        <v>4302.3</v>
      </c>
      <c r="N49" s="161">
        <v>4964.8999999999996</v>
      </c>
      <c r="O49" s="161">
        <v>5416.85</v>
      </c>
      <c r="P49" s="161">
        <v>5884.35</v>
      </c>
      <c r="Q49" s="161">
        <v>6369.9</v>
      </c>
      <c r="S49" s="34">
        <v>24</v>
      </c>
      <c r="T49" s="161">
        <v>3438.9</v>
      </c>
      <c r="U49" s="161">
        <v>3456.95</v>
      </c>
      <c r="V49" s="35"/>
      <c r="W49" s="35"/>
      <c r="X49" s="161">
        <v>2638.25</v>
      </c>
      <c r="Y49" s="161">
        <v>3249.9</v>
      </c>
      <c r="Z49" s="161">
        <v>3700.4</v>
      </c>
      <c r="AA49" s="161">
        <v>3971.25</v>
      </c>
      <c r="AB49" s="161">
        <v>3693.25</v>
      </c>
      <c r="AC49" s="161">
        <v>3848.55</v>
      </c>
      <c r="AD49" s="161">
        <v>4061.05</v>
      </c>
      <c r="AE49" s="161">
        <v>4686.5</v>
      </c>
      <c r="AF49" s="161">
        <v>5113.1000000000004</v>
      </c>
      <c r="AG49" s="161">
        <v>5554.4</v>
      </c>
      <c r="AH49" s="161">
        <v>6012.7</v>
      </c>
      <c r="AJ49" s="109">
        <v>24</v>
      </c>
      <c r="AK49" s="110"/>
      <c r="AL49" s="110"/>
      <c r="AM49" s="95">
        <v>1764.45</v>
      </c>
      <c r="AN49" s="95">
        <v>2173.5500000000002</v>
      </c>
      <c r="AO49" s="95">
        <v>2474.9</v>
      </c>
      <c r="AP49" s="95">
        <v>2656</v>
      </c>
      <c r="AQ49" s="95">
        <v>2458.4499999999998</v>
      </c>
      <c r="AR49" s="95">
        <v>2533.0500000000002</v>
      </c>
      <c r="AS49" s="95">
        <v>2703.3</v>
      </c>
      <c r="AT49" s="95">
        <v>3119.65</v>
      </c>
      <c r="AU49" s="95">
        <v>3403.55</v>
      </c>
      <c r="AV49" s="95">
        <v>3697.4</v>
      </c>
      <c r="AW49" s="95">
        <v>4002.45</v>
      </c>
      <c r="AX49" s="95"/>
      <c r="AY49" s="109">
        <v>24</v>
      </c>
      <c r="AZ49" s="110"/>
      <c r="BA49" s="110"/>
      <c r="BB49" s="95">
        <v>1696.55</v>
      </c>
      <c r="BC49" s="95">
        <v>2089.9499999999998</v>
      </c>
      <c r="BD49" s="95">
        <v>2379.6999999999998</v>
      </c>
      <c r="BE49" s="95">
        <v>2553.8000000000002</v>
      </c>
      <c r="BF49" s="95">
        <v>2363.85</v>
      </c>
      <c r="BG49" s="95">
        <v>2435.6</v>
      </c>
      <c r="BH49" s="95">
        <v>2599.3000000000002</v>
      </c>
      <c r="BI49" s="95">
        <v>2999.65</v>
      </c>
      <c r="BJ49" s="95">
        <v>3272.6</v>
      </c>
      <c r="BK49" s="95">
        <v>3555.15</v>
      </c>
      <c r="BL49" s="95">
        <v>3848.5</v>
      </c>
      <c r="BM49" s="116">
        <f t="shared" si="13"/>
        <v>6.4962633400215131E-2</v>
      </c>
      <c r="BN49" s="116">
        <f t="shared" si="13"/>
        <v>5.9402074082645306E-2</v>
      </c>
      <c r="BO49" s="116" t="e">
        <f t="shared" si="14"/>
        <v>#DIV/0!</v>
      </c>
      <c r="BP49" s="116" t="e">
        <f t="shared" si="15"/>
        <v>#DIV/0!</v>
      </c>
      <c r="BQ49" s="116">
        <f t="shared" si="16"/>
        <v>5.9414384535203313E-2</v>
      </c>
      <c r="BR49" s="116">
        <f t="shared" si="17"/>
        <v>5.9401827748545966E-2</v>
      </c>
      <c r="BS49" s="116">
        <f t="shared" si="18"/>
        <v>5.9412495946384203E-2</v>
      </c>
      <c r="BT49" s="116">
        <f t="shared" si="19"/>
        <v>5.940195152659733E-2</v>
      </c>
      <c r="BU49" s="116">
        <f t="shared" si="20"/>
        <v>5.9405672510661311E-2</v>
      </c>
      <c r="BV49" s="116">
        <f t="shared" si="21"/>
        <v>5.9411986332514655E-2</v>
      </c>
      <c r="BW49" s="116">
        <f t="shared" si="22"/>
        <v>5.9405818692210177E-2</v>
      </c>
      <c r="BX49" s="116">
        <f t="shared" si="23"/>
        <v>5.9404672996905994E-2</v>
      </c>
      <c r="BY49" s="116">
        <f t="shared" si="24"/>
        <v>5.9406231053568348E-2</v>
      </c>
      <c r="BZ49" s="116">
        <f t="shared" si="25"/>
        <v>5.9403355898026922E-2</v>
      </c>
      <c r="CA49" s="116">
        <f t="shared" si="26"/>
        <v>5.9407587273604179E-2</v>
      </c>
      <c r="CE49" s="109">
        <v>24</v>
      </c>
      <c r="CF49" s="110"/>
      <c r="CG49" s="110"/>
      <c r="CH49" s="95">
        <v>1579.1</v>
      </c>
      <c r="CI49" s="95">
        <v>1945.3</v>
      </c>
      <c r="CJ49" s="95">
        <v>2215</v>
      </c>
      <c r="CK49" s="95">
        <v>2200.25</v>
      </c>
      <c r="CL49" s="95">
        <v>2262.65</v>
      </c>
      <c r="CM49" s="95">
        <v>2419.4</v>
      </c>
      <c r="CN49" s="95">
        <v>2792.05</v>
      </c>
      <c r="CO49" s="95">
        <v>3040.25</v>
      </c>
      <c r="CP49" s="95">
        <v>3309.15</v>
      </c>
      <c r="CQ49" s="95"/>
    </row>
    <row r="50" spans="1:95" ht="15.75" x14ac:dyDescent="0.25">
      <c r="A50" s="15"/>
      <c r="B50" s="34">
        <v>25</v>
      </c>
      <c r="C50" s="161">
        <v>3713.2</v>
      </c>
      <c r="D50" s="161">
        <v>3713.2</v>
      </c>
      <c r="E50" s="35"/>
      <c r="F50" s="35"/>
      <c r="G50" s="161">
        <v>2826.1</v>
      </c>
      <c r="H50" s="161">
        <v>3493.95</v>
      </c>
      <c r="I50" s="161">
        <v>4002.5</v>
      </c>
      <c r="J50" s="161">
        <v>4298.7</v>
      </c>
      <c r="K50" s="161">
        <v>4003.15</v>
      </c>
      <c r="L50" s="161">
        <v>4163.3999999999996</v>
      </c>
      <c r="M50" s="161">
        <v>4391.75</v>
      </c>
      <c r="N50" s="161">
        <v>5056.3500000000004</v>
      </c>
      <c r="O50" s="161">
        <v>5514.05</v>
      </c>
      <c r="P50" s="161">
        <v>5998.25</v>
      </c>
      <c r="Q50" s="161">
        <v>6521.7</v>
      </c>
      <c r="S50" s="34">
        <v>25</v>
      </c>
      <c r="T50" s="161">
        <v>3487.7</v>
      </c>
      <c r="U50" s="161">
        <v>3505</v>
      </c>
      <c r="V50" s="35"/>
      <c r="W50" s="35"/>
      <c r="X50" s="161">
        <v>2667.6</v>
      </c>
      <c r="Y50" s="161">
        <v>3298</v>
      </c>
      <c r="Z50" s="161">
        <v>3778.05</v>
      </c>
      <c r="AA50" s="161">
        <v>4057.65</v>
      </c>
      <c r="AB50" s="161">
        <v>3778.65</v>
      </c>
      <c r="AC50" s="161">
        <v>3929.95</v>
      </c>
      <c r="AD50" s="161">
        <v>4145.5</v>
      </c>
      <c r="AE50" s="161">
        <v>4772.8</v>
      </c>
      <c r="AF50" s="161">
        <v>5204.8500000000004</v>
      </c>
      <c r="AG50" s="161">
        <v>5661.9</v>
      </c>
      <c r="AH50" s="161">
        <v>6156</v>
      </c>
      <c r="AJ50" s="109">
        <v>25</v>
      </c>
      <c r="AK50" s="110"/>
      <c r="AL50" s="110"/>
      <c r="AM50" s="95">
        <v>1784.15</v>
      </c>
      <c r="AN50" s="95">
        <v>2205.75</v>
      </c>
      <c r="AO50" s="95">
        <v>2526.8000000000002</v>
      </c>
      <c r="AP50" s="95">
        <v>2713.85</v>
      </c>
      <c r="AQ50" s="95">
        <v>2515.25</v>
      </c>
      <c r="AR50" s="95">
        <v>2586.6</v>
      </c>
      <c r="AS50" s="95">
        <v>2759.5</v>
      </c>
      <c r="AT50" s="95">
        <v>3177.05</v>
      </c>
      <c r="AU50" s="95">
        <v>3464.75</v>
      </c>
      <c r="AV50" s="95">
        <v>3768.9</v>
      </c>
      <c r="AW50" s="95">
        <v>4097.8500000000004</v>
      </c>
      <c r="AX50" s="95"/>
      <c r="AY50" s="109">
        <v>25</v>
      </c>
      <c r="AZ50" s="110"/>
      <c r="BA50" s="110"/>
      <c r="BB50" s="95">
        <v>1715.5</v>
      </c>
      <c r="BC50" s="95">
        <v>2120.9</v>
      </c>
      <c r="BD50" s="95">
        <v>2429.6</v>
      </c>
      <c r="BE50" s="95">
        <v>2609.4499999999998</v>
      </c>
      <c r="BF50" s="95">
        <v>2418.5</v>
      </c>
      <c r="BG50" s="95">
        <v>2487.1</v>
      </c>
      <c r="BH50" s="95">
        <v>2653.35</v>
      </c>
      <c r="BI50" s="95">
        <v>3054.85</v>
      </c>
      <c r="BJ50" s="95">
        <v>3331.45</v>
      </c>
      <c r="BK50" s="95">
        <v>3623.9</v>
      </c>
      <c r="BL50" s="95">
        <v>3940.2</v>
      </c>
      <c r="BM50" s="116">
        <f t="shared" si="13"/>
        <v>6.4655790348940645E-2</v>
      </c>
      <c r="BN50" s="116">
        <f t="shared" si="13"/>
        <v>5.9400855920114015E-2</v>
      </c>
      <c r="BO50" s="116" t="e">
        <f t="shared" si="14"/>
        <v>#DIV/0!</v>
      </c>
      <c r="BP50" s="116" t="e">
        <f t="shared" si="15"/>
        <v>#DIV/0!</v>
      </c>
      <c r="BQ50" s="116">
        <f t="shared" si="16"/>
        <v>5.9416704153546274E-2</v>
      </c>
      <c r="BR50" s="116">
        <f t="shared" si="17"/>
        <v>5.9414796846573692E-2</v>
      </c>
      <c r="BS50" s="116">
        <f t="shared" si="18"/>
        <v>5.9408954354759569E-2</v>
      </c>
      <c r="BT50" s="116">
        <f t="shared" si="19"/>
        <v>5.9406306606040404E-2</v>
      </c>
      <c r="BU50" s="116">
        <f t="shared" si="20"/>
        <v>5.9412753231974369E-2</v>
      </c>
      <c r="BV50" s="116">
        <f t="shared" si="21"/>
        <v>5.9402791384114195E-2</v>
      </c>
      <c r="BW50" s="116">
        <f t="shared" si="22"/>
        <v>5.9401760945603677E-2</v>
      </c>
      <c r="BX50" s="116">
        <f t="shared" si="23"/>
        <v>5.9409570901776787E-2</v>
      </c>
      <c r="BY50" s="116">
        <f t="shared" si="24"/>
        <v>5.9406130820292669E-2</v>
      </c>
      <c r="BZ50" s="116">
        <f t="shared" si="25"/>
        <v>5.9405853158833732E-2</v>
      </c>
      <c r="CA50" s="116">
        <f t="shared" si="26"/>
        <v>5.9405458089668572E-2</v>
      </c>
      <c r="CE50" s="109">
        <v>25</v>
      </c>
      <c r="CF50" s="110"/>
      <c r="CG50" s="110"/>
      <c r="CH50" s="95">
        <v>1596.75</v>
      </c>
      <c r="CI50" s="95">
        <v>1974.15</v>
      </c>
      <c r="CJ50" s="95">
        <v>2261.4499999999998</v>
      </c>
      <c r="CK50" s="95">
        <v>2251.15</v>
      </c>
      <c r="CL50" s="95">
        <v>2310.5500000000002</v>
      </c>
      <c r="CM50" s="95">
        <v>2469.75</v>
      </c>
      <c r="CN50" s="95">
        <v>2843.45</v>
      </c>
      <c r="CO50" s="95">
        <v>3094.9</v>
      </c>
      <c r="CP50" s="95">
        <v>3373.1</v>
      </c>
      <c r="CQ50" s="95"/>
    </row>
    <row r="51" spans="1:95" ht="15.75" x14ac:dyDescent="0.25">
      <c r="A51" s="15"/>
      <c r="B51" s="34">
        <v>26</v>
      </c>
      <c r="C51" s="161">
        <v>3808.45</v>
      </c>
      <c r="D51" s="161">
        <v>3808.45</v>
      </c>
      <c r="E51" s="35"/>
      <c r="F51" s="35"/>
      <c r="G51" s="161">
        <v>2903.9</v>
      </c>
      <c r="H51" s="161">
        <v>3589.4</v>
      </c>
      <c r="I51" s="161">
        <v>4132.3</v>
      </c>
      <c r="J51" s="161">
        <v>4390.2</v>
      </c>
      <c r="K51" s="161">
        <v>4091.5</v>
      </c>
      <c r="L51" s="161">
        <v>4249.8500000000004</v>
      </c>
      <c r="M51" s="161">
        <v>4474.45</v>
      </c>
      <c r="N51" s="161">
        <v>5147.8999999999996</v>
      </c>
      <c r="O51" s="161">
        <v>5620.25</v>
      </c>
      <c r="P51" s="161">
        <v>6120.75</v>
      </c>
      <c r="Q51" s="161">
        <v>6673.2</v>
      </c>
      <c r="S51" s="34">
        <v>26</v>
      </c>
      <c r="T51" s="161">
        <v>3579</v>
      </c>
      <c r="U51" s="161">
        <v>3594.9</v>
      </c>
      <c r="V51" s="35"/>
      <c r="W51" s="35"/>
      <c r="X51" s="161">
        <v>2741.05</v>
      </c>
      <c r="Y51" s="161">
        <v>3388.1</v>
      </c>
      <c r="Z51" s="161">
        <v>3900.6</v>
      </c>
      <c r="AA51" s="161">
        <v>4144</v>
      </c>
      <c r="AB51" s="161">
        <v>3862.05</v>
      </c>
      <c r="AC51" s="161">
        <v>4011.55</v>
      </c>
      <c r="AD51" s="161">
        <v>4223.55</v>
      </c>
      <c r="AE51" s="161">
        <v>4859.25</v>
      </c>
      <c r="AF51" s="161">
        <v>5305.1</v>
      </c>
      <c r="AG51" s="161">
        <v>5777.55</v>
      </c>
      <c r="AH51" s="161">
        <v>6299</v>
      </c>
      <c r="AJ51" s="109">
        <v>26</v>
      </c>
      <c r="AK51" s="110"/>
      <c r="AL51" s="110"/>
      <c r="AM51" s="95">
        <v>1833.2</v>
      </c>
      <c r="AN51" s="95">
        <v>2266</v>
      </c>
      <c r="AO51" s="95">
        <v>2608.8000000000002</v>
      </c>
      <c r="AP51" s="95">
        <v>2771.6</v>
      </c>
      <c r="AQ51" s="95">
        <v>2570.85</v>
      </c>
      <c r="AR51" s="95">
        <v>2640.3</v>
      </c>
      <c r="AS51" s="95">
        <v>2811.45</v>
      </c>
      <c r="AT51" s="95">
        <v>3234.6</v>
      </c>
      <c r="AU51" s="95">
        <v>3531.4</v>
      </c>
      <c r="AV51" s="95">
        <v>3845.9</v>
      </c>
      <c r="AW51" s="95">
        <v>4193.1000000000004</v>
      </c>
      <c r="AX51" s="95"/>
      <c r="AY51" s="109">
        <v>26</v>
      </c>
      <c r="AZ51" s="110"/>
      <c r="BA51" s="110"/>
      <c r="BB51" s="95">
        <v>1762.65</v>
      </c>
      <c r="BC51" s="95">
        <v>2178.8000000000002</v>
      </c>
      <c r="BD51" s="95">
        <v>2508.4499999999998</v>
      </c>
      <c r="BE51" s="95">
        <v>2665</v>
      </c>
      <c r="BF51" s="95">
        <v>2471.9499999999998</v>
      </c>
      <c r="BG51" s="95">
        <v>2538.75</v>
      </c>
      <c r="BH51" s="95">
        <v>2703.3</v>
      </c>
      <c r="BI51" s="95">
        <v>3110.15</v>
      </c>
      <c r="BJ51" s="95">
        <v>3395.55</v>
      </c>
      <c r="BK51" s="95">
        <v>3697.95</v>
      </c>
      <c r="BL51" s="95">
        <v>4031.8</v>
      </c>
      <c r="BM51" s="116">
        <f t="shared" si="13"/>
        <v>6.4110086616373296E-2</v>
      </c>
      <c r="BN51" s="116">
        <f t="shared" si="13"/>
        <v>5.9403599543798036E-2</v>
      </c>
      <c r="BO51" s="116" t="e">
        <f t="shared" si="14"/>
        <v>#DIV/0!</v>
      </c>
      <c r="BP51" s="116" t="e">
        <f t="shared" si="15"/>
        <v>#DIV/0!</v>
      </c>
      <c r="BQ51" s="116">
        <f t="shared" si="16"/>
        <v>5.9411539373597666E-2</v>
      </c>
      <c r="BR51" s="116">
        <f t="shared" si="17"/>
        <v>5.9413830760603359E-2</v>
      </c>
      <c r="BS51" s="116">
        <f t="shared" si="18"/>
        <v>5.9401117776752388E-2</v>
      </c>
      <c r="BT51" s="116">
        <f t="shared" si="19"/>
        <v>5.9411196911196784E-2</v>
      </c>
      <c r="BU51" s="116">
        <f t="shared" si="20"/>
        <v>5.9411452466954007E-2</v>
      </c>
      <c r="BV51" s="116">
        <f t="shared" si="21"/>
        <v>5.9403472473233521E-2</v>
      </c>
      <c r="BW51" s="116">
        <f t="shared" si="22"/>
        <v>5.9405002900403625E-2</v>
      </c>
      <c r="BX51" s="116">
        <f t="shared" si="23"/>
        <v>5.9402171116941904E-2</v>
      </c>
      <c r="BY51" s="116">
        <f t="shared" si="24"/>
        <v>5.9405100752106366E-2</v>
      </c>
      <c r="BZ51" s="116">
        <f t="shared" si="25"/>
        <v>5.940234182309112E-2</v>
      </c>
      <c r="CA51" s="116">
        <f t="shared" si="26"/>
        <v>5.9406254961104965E-2</v>
      </c>
      <c r="CE51" s="109">
        <v>26</v>
      </c>
      <c r="CF51" s="110"/>
      <c r="CG51" s="110"/>
      <c r="CH51" s="95">
        <v>1640.65</v>
      </c>
      <c r="CI51" s="95">
        <v>2028</v>
      </c>
      <c r="CJ51" s="95">
        <v>2334.85</v>
      </c>
      <c r="CK51" s="95">
        <v>2300.9</v>
      </c>
      <c r="CL51" s="95">
        <v>2358.5</v>
      </c>
      <c r="CM51" s="95">
        <v>2516.1999999999998</v>
      </c>
      <c r="CN51" s="95">
        <v>2894.9</v>
      </c>
      <c r="CO51" s="95">
        <v>3154.45</v>
      </c>
      <c r="CP51" s="95">
        <v>3442.05</v>
      </c>
      <c r="CQ51" s="95"/>
    </row>
    <row r="52" spans="1:95" ht="15.75" x14ac:dyDescent="0.25">
      <c r="A52" s="15"/>
      <c r="B52" s="34">
        <v>27</v>
      </c>
      <c r="C52" s="161">
        <v>3862</v>
      </c>
      <c r="D52" s="161">
        <v>3862</v>
      </c>
      <c r="E52" s="35"/>
      <c r="F52" s="35"/>
      <c r="G52" s="161">
        <v>2943</v>
      </c>
      <c r="H52" s="161">
        <v>3643</v>
      </c>
      <c r="I52" s="161">
        <v>4213.1000000000004</v>
      </c>
      <c r="J52" s="161">
        <v>4481.55</v>
      </c>
      <c r="K52" s="161">
        <v>4180.1499999999996</v>
      </c>
      <c r="L52" s="161">
        <v>4338.25</v>
      </c>
      <c r="M52" s="161">
        <v>4549.45</v>
      </c>
      <c r="N52" s="161">
        <v>5227.25</v>
      </c>
      <c r="O52" s="161">
        <v>5712</v>
      </c>
      <c r="P52" s="161">
        <v>6229.1</v>
      </c>
      <c r="Q52" s="161">
        <v>6823.15</v>
      </c>
      <c r="S52" s="34">
        <v>27</v>
      </c>
      <c r="T52" s="161">
        <v>3630.35</v>
      </c>
      <c r="U52" s="161">
        <v>3645.45</v>
      </c>
      <c r="V52" s="35"/>
      <c r="W52" s="35"/>
      <c r="X52" s="161">
        <v>2777.95</v>
      </c>
      <c r="Y52" s="161">
        <v>3438.7</v>
      </c>
      <c r="Z52" s="161">
        <v>3976.85</v>
      </c>
      <c r="AA52" s="161">
        <v>4230.25</v>
      </c>
      <c r="AB52" s="161">
        <v>3945.75</v>
      </c>
      <c r="AC52" s="161">
        <v>4095</v>
      </c>
      <c r="AD52" s="161">
        <v>4294.3500000000004</v>
      </c>
      <c r="AE52" s="161">
        <v>4934.1499999999996</v>
      </c>
      <c r="AF52" s="161">
        <v>5391.7</v>
      </c>
      <c r="AG52" s="161">
        <v>5879.8</v>
      </c>
      <c r="AH52" s="161">
        <v>6440.55</v>
      </c>
      <c r="AJ52" s="109">
        <v>27</v>
      </c>
      <c r="AK52" s="110"/>
      <c r="AL52" s="110"/>
      <c r="AM52" s="95">
        <v>1857.9</v>
      </c>
      <c r="AN52" s="95">
        <v>2299.9</v>
      </c>
      <c r="AO52" s="95">
        <v>2659.8</v>
      </c>
      <c r="AP52" s="95">
        <v>2829.25</v>
      </c>
      <c r="AQ52" s="95">
        <v>2626.55</v>
      </c>
      <c r="AR52" s="95">
        <v>2695.25</v>
      </c>
      <c r="AS52" s="95">
        <v>2858.6</v>
      </c>
      <c r="AT52" s="95">
        <v>3284.45</v>
      </c>
      <c r="AU52" s="95">
        <v>3589.1</v>
      </c>
      <c r="AV52" s="95">
        <v>3914</v>
      </c>
      <c r="AW52" s="95">
        <v>4287.25</v>
      </c>
      <c r="AX52" s="95"/>
      <c r="AY52" s="109">
        <v>27</v>
      </c>
      <c r="AZ52" s="110"/>
      <c r="BA52" s="110"/>
      <c r="BB52" s="95">
        <v>1786.4</v>
      </c>
      <c r="BC52" s="95">
        <v>2211.4</v>
      </c>
      <c r="BD52" s="95">
        <v>2557.5</v>
      </c>
      <c r="BE52" s="95">
        <v>2720.4</v>
      </c>
      <c r="BF52" s="95">
        <v>2525.5</v>
      </c>
      <c r="BG52" s="95">
        <v>2591.5500000000002</v>
      </c>
      <c r="BH52" s="95">
        <v>2748.65</v>
      </c>
      <c r="BI52" s="95">
        <v>3158.1</v>
      </c>
      <c r="BJ52" s="95">
        <v>3451.05</v>
      </c>
      <c r="BK52" s="95">
        <v>3763.45</v>
      </c>
      <c r="BL52" s="95">
        <v>4122.3500000000004</v>
      </c>
      <c r="BM52" s="116">
        <f t="shared" si="13"/>
        <v>6.3809274587849574E-2</v>
      </c>
      <c r="BN52" s="116">
        <f t="shared" si="13"/>
        <v>5.9402817210495229E-2</v>
      </c>
      <c r="BO52" s="116" t="e">
        <f t="shared" si="14"/>
        <v>#DIV/0!</v>
      </c>
      <c r="BP52" s="116" t="e">
        <f t="shared" si="15"/>
        <v>#DIV/0!</v>
      </c>
      <c r="BQ52" s="116">
        <f t="shared" si="16"/>
        <v>5.9414316312388804E-2</v>
      </c>
      <c r="BR52" s="116">
        <f t="shared" si="17"/>
        <v>5.9411987088143769E-2</v>
      </c>
      <c r="BS52" s="116">
        <f t="shared" si="18"/>
        <v>5.9406314042521169E-2</v>
      </c>
      <c r="BT52" s="116">
        <f t="shared" si="19"/>
        <v>5.9405472489805655E-2</v>
      </c>
      <c r="BU52" s="116">
        <f t="shared" si="20"/>
        <v>5.9405689666096384E-2</v>
      </c>
      <c r="BV52" s="116">
        <f t="shared" si="21"/>
        <v>5.9401709401709413E-2</v>
      </c>
      <c r="BW52" s="116">
        <f t="shared" si="22"/>
        <v>5.9403635008790534E-2</v>
      </c>
      <c r="BX52" s="116">
        <f t="shared" si="23"/>
        <v>5.9402328668564985E-2</v>
      </c>
      <c r="BY52" s="116">
        <f t="shared" si="24"/>
        <v>5.9406124227979973E-2</v>
      </c>
      <c r="BZ52" s="116">
        <f t="shared" si="25"/>
        <v>5.940678254362397E-2</v>
      </c>
      <c r="CA52" s="116">
        <f t="shared" si="26"/>
        <v>5.9404864491386489E-2</v>
      </c>
      <c r="CE52" s="109">
        <v>27</v>
      </c>
      <c r="CF52" s="110"/>
      <c r="CG52" s="110"/>
      <c r="CH52" s="95">
        <v>1662.8</v>
      </c>
      <c r="CI52" s="95">
        <v>2058.35</v>
      </c>
      <c r="CJ52" s="95">
        <v>2380.5</v>
      </c>
      <c r="CK52" s="95">
        <v>2350.6999999999998</v>
      </c>
      <c r="CL52" s="95">
        <v>2407.5500000000002</v>
      </c>
      <c r="CM52" s="95">
        <v>2558.4499999999998</v>
      </c>
      <c r="CN52" s="95">
        <v>2939.55</v>
      </c>
      <c r="CO52" s="95">
        <v>3206.05</v>
      </c>
      <c r="CP52" s="95">
        <v>3503</v>
      </c>
      <c r="CQ52" s="95"/>
    </row>
    <row r="53" spans="1:95" ht="15.75" x14ac:dyDescent="0.25">
      <c r="A53" s="15"/>
      <c r="B53" s="34">
        <v>28</v>
      </c>
      <c r="C53" s="161">
        <v>3917.7</v>
      </c>
      <c r="D53" s="161">
        <v>3917.7</v>
      </c>
      <c r="E53" s="35"/>
      <c r="F53" s="35"/>
      <c r="G53" s="161">
        <v>2984.4</v>
      </c>
      <c r="H53" s="161">
        <v>3698.8</v>
      </c>
      <c r="I53" s="161">
        <v>4295.3</v>
      </c>
      <c r="J53" s="161">
        <v>4573.1499999999996</v>
      </c>
      <c r="K53" s="161">
        <v>4268.7</v>
      </c>
      <c r="L53" s="161">
        <v>4424.8</v>
      </c>
      <c r="M53" s="161">
        <v>4640.95</v>
      </c>
      <c r="N53" s="161">
        <v>5318.5</v>
      </c>
      <c r="O53" s="161">
        <v>5816.2</v>
      </c>
      <c r="P53" s="161">
        <v>6353.85</v>
      </c>
      <c r="Q53" s="161">
        <v>6972.8</v>
      </c>
      <c r="S53" s="34">
        <v>28</v>
      </c>
      <c r="T53" s="161">
        <v>3683.7</v>
      </c>
      <c r="U53" s="161">
        <v>3698</v>
      </c>
      <c r="V53" s="35"/>
      <c r="W53" s="35"/>
      <c r="X53" s="161">
        <v>2817.05</v>
      </c>
      <c r="Y53" s="161">
        <v>3491.4</v>
      </c>
      <c r="Z53" s="161">
        <v>4054.45</v>
      </c>
      <c r="AA53" s="161">
        <v>4316.7</v>
      </c>
      <c r="AB53" s="161">
        <v>4029.35</v>
      </c>
      <c r="AC53" s="161">
        <v>4176.7</v>
      </c>
      <c r="AD53" s="161">
        <v>4380.7</v>
      </c>
      <c r="AE53" s="161">
        <v>5020.25</v>
      </c>
      <c r="AF53" s="161">
        <v>5490.05</v>
      </c>
      <c r="AG53" s="161">
        <v>5997.55</v>
      </c>
      <c r="AH53" s="161">
        <v>6581.8</v>
      </c>
      <c r="AJ53" s="109">
        <v>28</v>
      </c>
      <c r="AK53" s="110"/>
      <c r="AL53" s="110"/>
      <c r="AM53" s="95">
        <v>1884.05</v>
      </c>
      <c r="AN53" s="95">
        <v>2335.0500000000002</v>
      </c>
      <c r="AO53" s="95">
        <v>2711.65</v>
      </c>
      <c r="AP53" s="95">
        <v>2887.1</v>
      </c>
      <c r="AQ53" s="95">
        <v>2682.2</v>
      </c>
      <c r="AR53" s="95">
        <v>2748.95</v>
      </c>
      <c r="AS53" s="95">
        <v>2916.05</v>
      </c>
      <c r="AT53" s="95">
        <v>3341.85</v>
      </c>
      <c r="AU53" s="95">
        <v>3654.55</v>
      </c>
      <c r="AV53" s="95">
        <v>3992.4</v>
      </c>
      <c r="AW53" s="95">
        <v>4381.25</v>
      </c>
      <c r="AX53" s="95"/>
      <c r="AY53" s="109">
        <v>28</v>
      </c>
      <c r="AZ53" s="110"/>
      <c r="BA53" s="110"/>
      <c r="BB53" s="95">
        <v>1811.55</v>
      </c>
      <c r="BC53" s="95">
        <v>2245.1999999999998</v>
      </c>
      <c r="BD53" s="95">
        <v>2607.35</v>
      </c>
      <c r="BE53" s="95">
        <v>2776.05</v>
      </c>
      <c r="BF53" s="95">
        <v>2579</v>
      </c>
      <c r="BG53" s="95">
        <v>2643.2</v>
      </c>
      <c r="BH53" s="95">
        <v>2803.85</v>
      </c>
      <c r="BI53" s="95">
        <v>3213.3</v>
      </c>
      <c r="BJ53" s="95">
        <v>3513.95</v>
      </c>
      <c r="BK53" s="95">
        <v>3838.8</v>
      </c>
      <c r="BL53" s="95">
        <v>4212.7</v>
      </c>
      <c r="BM53" s="116">
        <f t="shared" si="13"/>
        <v>6.3523088199364697E-2</v>
      </c>
      <c r="BN53" s="116">
        <f t="shared" si="13"/>
        <v>5.9410492157923045E-2</v>
      </c>
      <c r="BO53" s="116" t="e">
        <f t="shared" si="14"/>
        <v>#DIV/0!</v>
      </c>
      <c r="BP53" s="116" t="e">
        <f t="shared" si="15"/>
        <v>#DIV/0!</v>
      </c>
      <c r="BQ53" s="116">
        <f t="shared" si="16"/>
        <v>5.9406116327363589E-2</v>
      </c>
      <c r="BR53" s="116">
        <f t="shared" si="17"/>
        <v>5.9403104771724724E-2</v>
      </c>
      <c r="BS53" s="116">
        <f t="shared" si="18"/>
        <v>5.9403864889195912E-2</v>
      </c>
      <c r="BT53" s="116">
        <f t="shared" si="19"/>
        <v>5.9408807653994922E-2</v>
      </c>
      <c r="BU53" s="116">
        <f t="shared" si="20"/>
        <v>5.9401640463101923E-2</v>
      </c>
      <c r="BV53" s="116">
        <f t="shared" si="21"/>
        <v>5.9400962482342612E-2</v>
      </c>
      <c r="BW53" s="116">
        <f t="shared" si="22"/>
        <v>5.9408313739813368E-2</v>
      </c>
      <c r="BX53" s="116">
        <f t="shared" si="23"/>
        <v>5.9409391962551572E-2</v>
      </c>
      <c r="BY53" s="116">
        <f t="shared" si="24"/>
        <v>5.9407473520277421E-2</v>
      </c>
      <c r="BZ53" s="116">
        <f t="shared" si="25"/>
        <v>5.9407591433168649E-2</v>
      </c>
      <c r="CA53" s="116">
        <f t="shared" si="26"/>
        <v>5.9406241453705766E-2</v>
      </c>
      <c r="CE53" s="109">
        <v>28</v>
      </c>
      <c r="CF53" s="110"/>
      <c r="CG53" s="110"/>
      <c r="CH53" s="95">
        <v>1686.15</v>
      </c>
      <c r="CI53" s="95">
        <v>2089.85</v>
      </c>
      <c r="CJ53" s="95">
        <v>2426.9</v>
      </c>
      <c r="CK53" s="95">
        <v>2400.5</v>
      </c>
      <c r="CL53" s="95">
        <v>2455.5</v>
      </c>
      <c r="CM53" s="95">
        <v>2609.85</v>
      </c>
      <c r="CN53" s="95">
        <v>2990.95</v>
      </c>
      <c r="CO53" s="95">
        <v>3264.5</v>
      </c>
      <c r="CP53" s="95">
        <v>3573.15</v>
      </c>
      <c r="CQ53" s="95"/>
    </row>
    <row r="54" spans="1:95" ht="15.75" x14ac:dyDescent="0.25">
      <c r="A54" s="15"/>
      <c r="B54" s="34">
        <v>29</v>
      </c>
      <c r="C54" s="161">
        <v>3971.35</v>
      </c>
      <c r="D54" s="161">
        <v>3971.35</v>
      </c>
      <c r="E54" s="35"/>
      <c r="F54" s="35"/>
      <c r="G54" s="161">
        <v>3023.55</v>
      </c>
      <c r="H54" s="161">
        <v>3752.6</v>
      </c>
      <c r="I54" s="161">
        <v>4379.8500000000004</v>
      </c>
      <c r="J54" s="161">
        <v>4664.8</v>
      </c>
      <c r="K54" s="161">
        <v>4335.05</v>
      </c>
      <c r="L54" s="161">
        <v>4504.3500000000004</v>
      </c>
      <c r="M54" s="161">
        <v>4721.3999999999996</v>
      </c>
      <c r="N54" s="161">
        <v>5401.3</v>
      </c>
      <c r="O54" s="161">
        <v>5913.55</v>
      </c>
      <c r="P54" s="161">
        <v>6467.4</v>
      </c>
      <c r="Q54" s="161">
        <v>7139.2</v>
      </c>
      <c r="S54" s="34">
        <v>29</v>
      </c>
      <c r="T54" s="161">
        <v>3735.2</v>
      </c>
      <c r="U54" s="161">
        <v>3748.65</v>
      </c>
      <c r="V54" s="35"/>
      <c r="W54" s="35"/>
      <c r="X54" s="161">
        <v>2854</v>
      </c>
      <c r="Y54" s="161">
        <v>3542.15</v>
      </c>
      <c r="Z54" s="161">
        <v>4134.25</v>
      </c>
      <c r="AA54" s="161">
        <v>4403.2</v>
      </c>
      <c r="AB54" s="161">
        <v>4091.95</v>
      </c>
      <c r="AC54" s="161">
        <v>4251.75</v>
      </c>
      <c r="AD54" s="161">
        <v>4456.6499999999996</v>
      </c>
      <c r="AE54" s="161">
        <v>5098.45</v>
      </c>
      <c r="AF54" s="161">
        <v>5581.95</v>
      </c>
      <c r="AG54" s="161">
        <v>6104.75</v>
      </c>
      <c r="AH54" s="161">
        <v>6738.9</v>
      </c>
      <c r="AJ54" s="109">
        <v>29</v>
      </c>
      <c r="AK54" s="110"/>
      <c r="AL54" s="110"/>
      <c r="AM54" s="95">
        <v>1908.75</v>
      </c>
      <c r="AN54" s="95">
        <v>2369</v>
      </c>
      <c r="AO54" s="95">
        <v>2765.05</v>
      </c>
      <c r="AP54" s="95">
        <v>2944.9</v>
      </c>
      <c r="AQ54" s="95">
        <v>2723.85</v>
      </c>
      <c r="AR54" s="95">
        <v>2798.4</v>
      </c>
      <c r="AS54" s="95">
        <v>2966.6</v>
      </c>
      <c r="AT54" s="95">
        <v>3393.85</v>
      </c>
      <c r="AU54" s="95">
        <v>3715.75</v>
      </c>
      <c r="AV54" s="95">
        <v>4063.75</v>
      </c>
      <c r="AW54" s="95">
        <v>4475.3500000000004</v>
      </c>
      <c r="AX54" s="95"/>
      <c r="AY54" s="109">
        <v>29</v>
      </c>
      <c r="AZ54" s="110"/>
      <c r="BA54" s="110"/>
      <c r="BB54" s="95">
        <v>1835.3</v>
      </c>
      <c r="BC54" s="95">
        <v>2277.85</v>
      </c>
      <c r="BD54" s="95">
        <v>2658.7</v>
      </c>
      <c r="BE54" s="95">
        <v>2831.6</v>
      </c>
      <c r="BF54" s="95">
        <v>2619.0500000000002</v>
      </c>
      <c r="BG54" s="95">
        <v>2690.75</v>
      </c>
      <c r="BH54" s="95">
        <v>2852.5</v>
      </c>
      <c r="BI54" s="95">
        <v>3263.3</v>
      </c>
      <c r="BJ54" s="95">
        <v>3572.8</v>
      </c>
      <c r="BK54" s="95">
        <v>3907.45</v>
      </c>
      <c r="BL54" s="95">
        <v>4303.2</v>
      </c>
      <c r="BM54" s="116">
        <f t="shared" si="13"/>
        <v>6.3222852859284639E-2</v>
      </c>
      <c r="BN54" s="116">
        <f t="shared" si="13"/>
        <v>5.9408053565950469E-2</v>
      </c>
      <c r="BO54" s="116" t="e">
        <f t="shared" si="14"/>
        <v>#DIV/0!</v>
      </c>
      <c r="BP54" s="116" t="e">
        <f t="shared" si="15"/>
        <v>#DIV/0!</v>
      </c>
      <c r="BQ54" s="116">
        <f t="shared" si="16"/>
        <v>5.9407848633497018E-2</v>
      </c>
      <c r="BR54" s="116">
        <f t="shared" si="17"/>
        <v>5.9413068334203789E-2</v>
      </c>
      <c r="BS54" s="116">
        <f t="shared" si="18"/>
        <v>5.9406180081030602E-2</v>
      </c>
      <c r="BT54" s="116">
        <f t="shared" si="19"/>
        <v>5.9411337209302362E-2</v>
      </c>
      <c r="BU54" s="116">
        <f t="shared" si="20"/>
        <v>5.9409328070968659E-2</v>
      </c>
      <c r="BV54" s="116">
        <f t="shared" si="21"/>
        <v>5.9410830834362383E-2</v>
      </c>
      <c r="BW54" s="116">
        <f t="shared" si="22"/>
        <v>5.9405607350812906E-2</v>
      </c>
      <c r="BX54" s="116">
        <f t="shared" si="23"/>
        <v>5.940040600574692E-2</v>
      </c>
      <c r="BY54" s="116">
        <f t="shared" si="24"/>
        <v>5.9405763218946861E-2</v>
      </c>
      <c r="BZ54" s="116">
        <f t="shared" si="25"/>
        <v>5.9404562021376783E-2</v>
      </c>
      <c r="CA54" s="116">
        <f t="shared" si="26"/>
        <v>5.9401385982875476E-2</v>
      </c>
      <c r="CE54" s="109">
        <v>29</v>
      </c>
      <c r="CF54" s="110"/>
      <c r="CG54" s="110"/>
      <c r="CH54" s="95">
        <v>1708.3</v>
      </c>
      <c r="CI54" s="95">
        <v>2120.1999999999998</v>
      </c>
      <c r="CJ54" s="95">
        <v>2474.6999999999998</v>
      </c>
      <c r="CK54" s="95">
        <v>2437.8000000000002</v>
      </c>
      <c r="CL54" s="95">
        <v>2499.6999999999998</v>
      </c>
      <c r="CM54" s="95">
        <v>2655.1</v>
      </c>
      <c r="CN54" s="95">
        <v>3037.45</v>
      </c>
      <c r="CO54" s="95">
        <v>3319.15</v>
      </c>
      <c r="CP54" s="95">
        <v>3637.1</v>
      </c>
      <c r="CQ54" s="95"/>
    </row>
    <row r="55" spans="1:95" ht="15.75" x14ac:dyDescent="0.25">
      <c r="A55" s="15"/>
      <c r="B55" s="34">
        <v>30</v>
      </c>
      <c r="C55" s="161">
        <v>4071.7</v>
      </c>
      <c r="D55" s="161">
        <v>4071.7</v>
      </c>
      <c r="E55" s="35"/>
      <c r="F55" s="35"/>
      <c r="G55" s="161">
        <v>3098.7</v>
      </c>
      <c r="H55" s="161">
        <v>3853.1</v>
      </c>
      <c r="I55" s="161">
        <v>4530.1499999999996</v>
      </c>
      <c r="J55" s="161">
        <v>4825.1000000000004</v>
      </c>
      <c r="K55" s="161">
        <v>4472.8500000000004</v>
      </c>
      <c r="L55" s="161">
        <v>4656.6000000000004</v>
      </c>
      <c r="M55" s="161">
        <v>4881.3999999999996</v>
      </c>
      <c r="N55" s="161">
        <v>5584.75</v>
      </c>
      <c r="O55" s="161">
        <v>6106.65</v>
      </c>
      <c r="P55" s="161">
        <v>6689.25</v>
      </c>
      <c r="Q55" s="161">
        <v>7384.75</v>
      </c>
      <c r="S55" s="34">
        <v>30</v>
      </c>
      <c r="T55" s="161">
        <v>3831.45</v>
      </c>
      <c r="U55" s="161">
        <v>3843.4</v>
      </c>
      <c r="V55" s="35"/>
      <c r="W55" s="35"/>
      <c r="X55" s="161">
        <v>2924.95</v>
      </c>
      <c r="Y55" s="161">
        <v>3637.05</v>
      </c>
      <c r="Z55" s="161">
        <v>4276.1000000000004</v>
      </c>
      <c r="AA55" s="161">
        <v>4554.55</v>
      </c>
      <c r="AB55" s="161">
        <v>4222.05</v>
      </c>
      <c r="AC55" s="161">
        <v>4395.5</v>
      </c>
      <c r="AD55" s="161">
        <v>4607.7</v>
      </c>
      <c r="AE55" s="161">
        <v>5271.6</v>
      </c>
      <c r="AF55" s="161">
        <v>5764.25</v>
      </c>
      <c r="AG55" s="161">
        <v>6314.15</v>
      </c>
      <c r="AH55" s="161">
        <v>6970.65</v>
      </c>
      <c r="AJ55" s="109">
        <v>30</v>
      </c>
      <c r="AK55" s="110"/>
      <c r="AL55" s="110"/>
      <c r="AM55" s="95">
        <v>1932.3</v>
      </c>
      <c r="AN55" s="95">
        <v>2401.9</v>
      </c>
      <c r="AO55" s="95">
        <v>2816.8</v>
      </c>
      <c r="AP55" s="95">
        <v>3001.2</v>
      </c>
      <c r="AQ55" s="95">
        <v>2765.5</v>
      </c>
      <c r="AR55" s="95">
        <v>2851.9</v>
      </c>
      <c r="AS55" s="95">
        <v>3024.1</v>
      </c>
      <c r="AT55" s="95">
        <v>3452.65</v>
      </c>
      <c r="AU55" s="95">
        <v>3782.55</v>
      </c>
      <c r="AV55" s="95">
        <v>4141</v>
      </c>
      <c r="AW55" s="95">
        <v>4569.3999999999996</v>
      </c>
      <c r="AX55" s="95"/>
      <c r="AY55" s="109">
        <v>30</v>
      </c>
      <c r="AZ55" s="110"/>
      <c r="BA55" s="110"/>
      <c r="BB55" s="95">
        <v>1857.95</v>
      </c>
      <c r="BC55" s="95">
        <v>2309.5</v>
      </c>
      <c r="BD55" s="95">
        <v>2708.45</v>
      </c>
      <c r="BE55" s="95">
        <v>2885.75</v>
      </c>
      <c r="BF55" s="95">
        <v>2659.1</v>
      </c>
      <c r="BG55" s="95">
        <v>2742.2</v>
      </c>
      <c r="BH55" s="95">
        <v>2907.75</v>
      </c>
      <c r="BI55" s="95">
        <v>3319.85</v>
      </c>
      <c r="BJ55" s="95">
        <v>3637.05</v>
      </c>
      <c r="BK55" s="95">
        <v>3981.7</v>
      </c>
      <c r="BL55" s="95">
        <v>4393.6499999999996</v>
      </c>
      <c r="BM55" s="116">
        <f t="shared" si="13"/>
        <v>6.2704720145114745E-2</v>
      </c>
      <c r="BN55" s="116">
        <f t="shared" si="13"/>
        <v>5.9400530780038485E-2</v>
      </c>
      <c r="BO55" s="116" t="e">
        <f t="shared" si="14"/>
        <v>#DIV/0!</v>
      </c>
      <c r="BP55" s="116" t="e">
        <f t="shared" si="15"/>
        <v>#DIV/0!</v>
      </c>
      <c r="BQ55" s="116">
        <f t="shared" si="16"/>
        <v>5.9402724832903209E-2</v>
      </c>
      <c r="BR55" s="116">
        <f t="shared" si="17"/>
        <v>5.9402537770995689E-2</v>
      </c>
      <c r="BS55" s="116">
        <f t="shared" si="18"/>
        <v>5.9411613386029183E-2</v>
      </c>
      <c r="BT55" s="116">
        <f t="shared" si="19"/>
        <v>5.9402136325213295E-2</v>
      </c>
      <c r="BU55" s="116">
        <f t="shared" si="20"/>
        <v>5.9402422993569459E-2</v>
      </c>
      <c r="BV55" s="116">
        <f t="shared" si="21"/>
        <v>5.9401660789443866E-2</v>
      </c>
      <c r="BW55" s="116">
        <f t="shared" si="22"/>
        <v>5.9400568613408034E-2</v>
      </c>
      <c r="BX55" s="116">
        <f t="shared" si="23"/>
        <v>5.9403217239547779E-2</v>
      </c>
      <c r="BY55" s="116">
        <f t="shared" si="24"/>
        <v>5.9400615865029982E-2</v>
      </c>
      <c r="BZ55" s="116">
        <f t="shared" si="25"/>
        <v>5.9406254206821218E-2</v>
      </c>
      <c r="CA55" s="116">
        <f t="shared" si="26"/>
        <v>5.9406224670583097E-2</v>
      </c>
      <c r="CE55" s="109">
        <v>30</v>
      </c>
      <c r="CF55" s="110"/>
      <c r="CG55" s="110"/>
      <c r="CH55" s="95">
        <v>1729.35</v>
      </c>
      <c r="CI55" s="95">
        <v>2149.6999999999998</v>
      </c>
      <c r="CJ55" s="95">
        <v>2521</v>
      </c>
      <c r="CK55" s="95">
        <v>2475.1</v>
      </c>
      <c r="CL55" s="95">
        <v>2547.5</v>
      </c>
      <c r="CM55" s="95">
        <v>2706.55</v>
      </c>
      <c r="CN55" s="95">
        <v>3090.1</v>
      </c>
      <c r="CO55" s="95">
        <v>3378.85</v>
      </c>
      <c r="CP55" s="95">
        <v>3706.15</v>
      </c>
      <c r="CQ55" s="95"/>
    </row>
    <row r="56" spans="1:95" ht="15.75" x14ac:dyDescent="0.25">
      <c r="A56" s="15"/>
      <c r="B56" s="34">
        <v>31</v>
      </c>
      <c r="C56" s="161">
        <v>4198.8999999999996</v>
      </c>
      <c r="D56" s="161">
        <v>4198.8999999999996</v>
      </c>
      <c r="E56" s="35"/>
      <c r="F56" s="35"/>
      <c r="G56" s="161">
        <v>3200.6</v>
      </c>
      <c r="H56" s="161">
        <v>3980.6</v>
      </c>
      <c r="I56" s="161">
        <v>4681.1000000000004</v>
      </c>
      <c r="J56" s="161">
        <v>4985</v>
      </c>
      <c r="K56" s="161">
        <v>4621.7</v>
      </c>
      <c r="L56" s="161">
        <v>4811.1499999999996</v>
      </c>
      <c r="M56" s="161">
        <v>5043.45</v>
      </c>
      <c r="N56" s="161">
        <v>5770.5</v>
      </c>
      <c r="O56" s="161">
        <v>6309.8</v>
      </c>
      <c r="P56" s="161">
        <v>6911.85</v>
      </c>
      <c r="Q56" s="161">
        <v>7629.7</v>
      </c>
      <c r="S56" s="34">
        <v>31</v>
      </c>
      <c r="T56" s="161">
        <v>3953.4</v>
      </c>
      <c r="U56" s="161">
        <v>3963.45</v>
      </c>
      <c r="V56" s="35"/>
      <c r="W56" s="35"/>
      <c r="X56" s="161">
        <v>3021.1</v>
      </c>
      <c r="Y56" s="161">
        <v>3757.4</v>
      </c>
      <c r="Z56" s="161">
        <v>4418.6000000000004</v>
      </c>
      <c r="AA56" s="161">
        <v>4705.45</v>
      </c>
      <c r="AB56" s="161">
        <v>4362.55</v>
      </c>
      <c r="AC56" s="161">
        <v>4541.3500000000004</v>
      </c>
      <c r="AD56" s="161">
        <v>4760.6499999999996</v>
      </c>
      <c r="AE56" s="161">
        <v>5446.95</v>
      </c>
      <c r="AF56" s="161">
        <v>5956</v>
      </c>
      <c r="AG56" s="161">
        <v>6524.3</v>
      </c>
      <c r="AH56" s="161">
        <v>7201.9</v>
      </c>
      <c r="AJ56" s="109">
        <v>31</v>
      </c>
      <c r="AK56" s="110"/>
      <c r="AL56" s="110"/>
      <c r="AM56" s="95">
        <v>1955.05</v>
      </c>
      <c r="AN56" s="95">
        <v>2431.5500000000002</v>
      </c>
      <c r="AO56" s="95">
        <v>2868.7</v>
      </c>
      <c r="AP56" s="95">
        <v>3059</v>
      </c>
      <c r="AQ56" s="95">
        <v>2821.9</v>
      </c>
      <c r="AR56" s="95">
        <v>2906.95</v>
      </c>
      <c r="AS56" s="95">
        <v>3080.2</v>
      </c>
      <c r="AT56" s="95">
        <v>3523.15</v>
      </c>
      <c r="AU56" s="95">
        <v>3849.25</v>
      </c>
      <c r="AV56" s="95">
        <v>4218.05</v>
      </c>
      <c r="AW56" s="95">
        <v>4664.7</v>
      </c>
      <c r="AX56" s="95"/>
      <c r="AY56" s="109">
        <v>31</v>
      </c>
      <c r="AZ56" s="110"/>
      <c r="BA56" s="110"/>
      <c r="BB56" s="95">
        <v>1879.85</v>
      </c>
      <c r="BC56" s="95">
        <v>2338</v>
      </c>
      <c r="BD56" s="95">
        <v>2758.35</v>
      </c>
      <c r="BE56" s="95">
        <v>2941.3</v>
      </c>
      <c r="BF56" s="95">
        <v>2713.35</v>
      </c>
      <c r="BG56" s="95">
        <v>2795.1</v>
      </c>
      <c r="BH56" s="95">
        <v>2961.7</v>
      </c>
      <c r="BI56" s="95">
        <v>3387.6</v>
      </c>
      <c r="BJ56" s="95">
        <v>3701.2</v>
      </c>
      <c r="BK56" s="95">
        <v>4055.8</v>
      </c>
      <c r="BL56" s="95">
        <v>4485.25</v>
      </c>
      <c r="BM56" s="116">
        <f t="shared" si="13"/>
        <v>6.2098446906460048E-2</v>
      </c>
      <c r="BN56" s="116">
        <f t="shared" si="13"/>
        <v>5.9405316075641146E-2</v>
      </c>
      <c r="BO56" s="116" t="e">
        <f t="shared" si="14"/>
        <v>#DIV/0!</v>
      </c>
      <c r="BP56" s="116" t="e">
        <f t="shared" si="15"/>
        <v>#DIV/0!</v>
      </c>
      <c r="BQ56" s="116">
        <f t="shared" si="16"/>
        <v>5.9415444705570808E-2</v>
      </c>
      <c r="BR56" s="116">
        <f t="shared" si="17"/>
        <v>5.9402778517059662E-2</v>
      </c>
      <c r="BS56" s="116">
        <f t="shared" si="18"/>
        <v>5.9407957271534029E-2</v>
      </c>
      <c r="BT56" s="116">
        <f t="shared" si="19"/>
        <v>5.9409833278432522E-2</v>
      </c>
      <c r="BU56" s="116">
        <f t="shared" si="20"/>
        <v>5.9403330620852346E-2</v>
      </c>
      <c r="BV56" s="116">
        <f t="shared" si="21"/>
        <v>5.9409646911160685E-2</v>
      </c>
      <c r="BW56" s="116">
        <f t="shared" si="22"/>
        <v>5.9403652862529244E-2</v>
      </c>
      <c r="BX56" s="116">
        <f t="shared" si="23"/>
        <v>5.9400214799107731E-2</v>
      </c>
      <c r="BY56" s="116">
        <f t="shared" si="24"/>
        <v>5.940228341168563E-2</v>
      </c>
      <c r="BZ56" s="116">
        <f t="shared" si="25"/>
        <v>5.9401008537314448E-2</v>
      </c>
      <c r="CA56" s="116">
        <f t="shared" si="26"/>
        <v>5.9400991405045955E-2</v>
      </c>
      <c r="CE56" s="109">
        <v>31</v>
      </c>
      <c r="CF56" s="110"/>
      <c r="CG56" s="110"/>
      <c r="CH56" s="95">
        <v>1749.75</v>
      </c>
      <c r="CI56" s="95">
        <v>2176.1999999999998</v>
      </c>
      <c r="CJ56" s="95">
        <v>2567.4499999999998</v>
      </c>
      <c r="CK56" s="95">
        <v>2525.6</v>
      </c>
      <c r="CL56" s="95">
        <v>2596.65</v>
      </c>
      <c r="CM56" s="95">
        <v>2756.75</v>
      </c>
      <c r="CN56" s="95">
        <v>3153.15</v>
      </c>
      <c r="CO56" s="95">
        <v>3438.45</v>
      </c>
      <c r="CP56" s="95">
        <v>3775.15</v>
      </c>
      <c r="CQ56" s="95"/>
    </row>
    <row r="57" spans="1:95" ht="15.75" x14ac:dyDescent="0.25">
      <c r="A57" s="15"/>
      <c r="B57" s="34">
        <v>32</v>
      </c>
      <c r="C57" s="161">
        <v>4254.25</v>
      </c>
      <c r="D57" s="161">
        <v>4254.25</v>
      </c>
      <c r="E57" s="35"/>
      <c r="F57" s="35"/>
      <c r="G57" s="161">
        <v>3234.9</v>
      </c>
      <c r="H57" s="161">
        <v>4036</v>
      </c>
      <c r="I57" s="161">
        <v>4780.95</v>
      </c>
      <c r="J57" s="161">
        <v>5102.2</v>
      </c>
      <c r="K57" s="161">
        <v>4737.8500000000004</v>
      </c>
      <c r="L57" s="161">
        <v>4925.1000000000004</v>
      </c>
      <c r="M57" s="161">
        <v>5160.95</v>
      </c>
      <c r="N57" s="161">
        <v>5889.45</v>
      </c>
      <c r="O57" s="161">
        <v>6439</v>
      </c>
      <c r="P57" s="161">
        <v>7064.45</v>
      </c>
      <c r="Q57" s="161">
        <v>7827.3</v>
      </c>
      <c r="S57" s="34">
        <v>32</v>
      </c>
      <c r="T57" s="161">
        <v>4006.5</v>
      </c>
      <c r="U57" s="161">
        <v>4015.7</v>
      </c>
      <c r="V57" s="35"/>
      <c r="W57" s="35"/>
      <c r="X57" s="161">
        <v>3053.5</v>
      </c>
      <c r="Y57" s="161">
        <v>3809.7</v>
      </c>
      <c r="Z57" s="161">
        <v>4512.8500000000004</v>
      </c>
      <c r="AA57" s="161">
        <v>4816.1000000000004</v>
      </c>
      <c r="AB57" s="161">
        <v>4472.2</v>
      </c>
      <c r="AC57" s="161">
        <v>4648.95</v>
      </c>
      <c r="AD57" s="161">
        <v>4871.55</v>
      </c>
      <c r="AE57" s="161">
        <v>5559.2</v>
      </c>
      <c r="AF57" s="161">
        <v>6077.95</v>
      </c>
      <c r="AG57" s="161">
        <v>6668.35</v>
      </c>
      <c r="AH57" s="161">
        <v>7388.4</v>
      </c>
      <c r="AJ57" s="109">
        <v>32</v>
      </c>
      <c r="AK57" s="110"/>
      <c r="AL57" s="110"/>
      <c r="AM57" s="95">
        <v>1976</v>
      </c>
      <c r="AN57" s="95">
        <v>2465.4499999999998</v>
      </c>
      <c r="AO57" s="95">
        <v>2920.5</v>
      </c>
      <c r="AP57" s="95">
        <v>3116.75</v>
      </c>
      <c r="AQ57" s="95">
        <v>2880.5</v>
      </c>
      <c r="AR57" s="95">
        <v>2960.65</v>
      </c>
      <c r="AS57" s="95">
        <v>3137.7</v>
      </c>
      <c r="AT57" s="95">
        <v>3580.65</v>
      </c>
      <c r="AU57" s="95">
        <v>3914.8</v>
      </c>
      <c r="AV57" s="95">
        <v>4295.05</v>
      </c>
      <c r="AW57" s="95">
        <v>4758.8500000000004</v>
      </c>
      <c r="AX57" s="95"/>
      <c r="AY57" s="109">
        <v>32</v>
      </c>
      <c r="AZ57" s="110"/>
      <c r="BA57" s="110"/>
      <c r="BB57" s="95">
        <v>1900</v>
      </c>
      <c r="BC57" s="95">
        <v>2370.6</v>
      </c>
      <c r="BD57" s="95">
        <v>2808.15</v>
      </c>
      <c r="BE57" s="95">
        <v>2996.85</v>
      </c>
      <c r="BF57" s="95">
        <v>2769.7</v>
      </c>
      <c r="BG57" s="95">
        <v>2846.75</v>
      </c>
      <c r="BH57" s="95">
        <v>3017</v>
      </c>
      <c r="BI57" s="95">
        <v>3442.9</v>
      </c>
      <c r="BJ57" s="95">
        <v>3764.2</v>
      </c>
      <c r="BK57" s="95">
        <v>4129.8500000000004</v>
      </c>
      <c r="BL57" s="95">
        <v>4575.8</v>
      </c>
      <c r="BM57" s="116">
        <f t="shared" si="13"/>
        <v>6.1837014850867345E-2</v>
      </c>
      <c r="BN57" s="116">
        <f t="shared" si="13"/>
        <v>5.9404337973454346E-2</v>
      </c>
      <c r="BO57" s="116" t="e">
        <f t="shared" si="14"/>
        <v>#DIV/0!</v>
      </c>
      <c r="BP57" s="116" t="e">
        <f t="shared" si="15"/>
        <v>#DIV/0!</v>
      </c>
      <c r="BQ57" s="116">
        <f t="shared" si="16"/>
        <v>5.9407237596201146E-2</v>
      </c>
      <c r="BR57" s="116">
        <f t="shared" si="17"/>
        <v>5.9401002703624917E-2</v>
      </c>
      <c r="BS57" s="116">
        <f t="shared" si="18"/>
        <v>5.9408134549120639E-2</v>
      </c>
      <c r="BT57" s="116">
        <f t="shared" si="19"/>
        <v>5.940491268868997E-2</v>
      </c>
      <c r="BU57" s="116">
        <f t="shared" si="20"/>
        <v>5.9400295156746274E-2</v>
      </c>
      <c r="BV57" s="116">
        <f t="shared" si="21"/>
        <v>5.9400509792533862E-2</v>
      </c>
      <c r="BW57" s="116">
        <f t="shared" si="22"/>
        <v>5.9406143835124325E-2</v>
      </c>
      <c r="BX57" s="116">
        <f t="shared" si="23"/>
        <v>5.9406029644553104E-2</v>
      </c>
      <c r="BY57" s="116">
        <f t="shared" si="24"/>
        <v>5.9403252741467183E-2</v>
      </c>
      <c r="BZ57" s="116">
        <f t="shared" si="25"/>
        <v>5.9400001499621213E-2</v>
      </c>
      <c r="CA57" s="116">
        <f t="shared" si="26"/>
        <v>5.94039304856262E-2</v>
      </c>
      <c r="CE57" s="109">
        <v>32</v>
      </c>
      <c r="CF57" s="110"/>
      <c r="CG57" s="110"/>
      <c r="CH57" s="95">
        <v>1768.5</v>
      </c>
      <c r="CI57" s="95">
        <v>2206.5500000000002</v>
      </c>
      <c r="CJ57" s="95">
        <v>2613.8000000000002</v>
      </c>
      <c r="CK57" s="95">
        <v>2578.0500000000002</v>
      </c>
      <c r="CL57" s="95">
        <v>2644.6</v>
      </c>
      <c r="CM57" s="95">
        <v>2808.25</v>
      </c>
      <c r="CN57" s="95">
        <v>3204.65</v>
      </c>
      <c r="CO57" s="95">
        <v>3496.95</v>
      </c>
      <c r="CP57" s="95">
        <v>3844.1</v>
      </c>
      <c r="CQ57" s="95"/>
    </row>
    <row r="58" spans="1:95" ht="15.75" x14ac:dyDescent="0.25">
      <c r="A58" s="15"/>
      <c r="B58" s="34">
        <v>33</v>
      </c>
      <c r="C58" s="161">
        <v>4308.7</v>
      </c>
      <c r="D58" s="161">
        <v>4308.7</v>
      </c>
      <c r="E58" s="35"/>
      <c r="F58" s="35"/>
      <c r="G58" s="161">
        <v>3267.05</v>
      </c>
      <c r="H58" s="161">
        <v>4090.65</v>
      </c>
      <c r="I58" s="161">
        <v>4865.95</v>
      </c>
      <c r="J58" s="161">
        <v>5196.8999999999996</v>
      </c>
      <c r="K58" s="161">
        <v>4822.1499999999996</v>
      </c>
      <c r="L58" s="161">
        <v>5016.45</v>
      </c>
      <c r="M58" s="161">
        <v>5253.4</v>
      </c>
      <c r="N58" s="161">
        <v>5981.75</v>
      </c>
      <c r="O58" s="161">
        <v>6548.5</v>
      </c>
      <c r="P58" s="161">
        <v>7191.35</v>
      </c>
      <c r="Q58" s="161">
        <v>7981.8</v>
      </c>
      <c r="S58" s="34">
        <v>33</v>
      </c>
      <c r="T58" s="161">
        <v>4058.65</v>
      </c>
      <c r="U58" s="161">
        <v>4067.1</v>
      </c>
      <c r="V58" s="35"/>
      <c r="W58" s="35"/>
      <c r="X58" s="161">
        <v>3083.85</v>
      </c>
      <c r="Y58" s="161">
        <v>3861.25</v>
      </c>
      <c r="Z58" s="161">
        <v>4593.1000000000004</v>
      </c>
      <c r="AA58" s="161">
        <v>4905.5</v>
      </c>
      <c r="AB58" s="161">
        <v>4551.75</v>
      </c>
      <c r="AC58" s="161">
        <v>4735.1499999999996</v>
      </c>
      <c r="AD58" s="161">
        <v>4958.8</v>
      </c>
      <c r="AE58" s="161">
        <v>5646.35</v>
      </c>
      <c r="AF58" s="161">
        <v>6181.3</v>
      </c>
      <c r="AG58" s="161">
        <v>6788.1</v>
      </c>
      <c r="AH58" s="161">
        <v>7534.25</v>
      </c>
      <c r="AJ58" s="109">
        <v>33</v>
      </c>
      <c r="AK58" s="110"/>
      <c r="AL58" s="110"/>
      <c r="AM58" s="95">
        <v>1995.65</v>
      </c>
      <c r="AN58" s="95">
        <v>2498.75</v>
      </c>
      <c r="AO58" s="95">
        <v>2972.4</v>
      </c>
      <c r="AP58" s="95">
        <v>3174.55</v>
      </c>
      <c r="AQ58" s="95">
        <v>2931.75</v>
      </c>
      <c r="AR58" s="95">
        <v>3015.55</v>
      </c>
      <c r="AS58" s="95">
        <v>3193.9</v>
      </c>
      <c r="AT58" s="95">
        <v>3636.8</v>
      </c>
      <c r="AU58" s="95">
        <v>3981.4</v>
      </c>
      <c r="AV58" s="95">
        <v>4372.2</v>
      </c>
      <c r="AW58" s="95">
        <v>4852.8500000000004</v>
      </c>
      <c r="AX58" s="95"/>
      <c r="AY58" s="109">
        <v>33</v>
      </c>
      <c r="AZ58" s="110"/>
      <c r="BA58" s="110"/>
      <c r="BB58" s="95">
        <v>1918.85</v>
      </c>
      <c r="BC58" s="95">
        <v>2402.6</v>
      </c>
      <c r="BD58" s="95">
        <v>2858.05</v>
      </c>
      <c r="BE58" s="95">
        <v>3052.45</v>
      </c>
      <c r="BF58" s="95">
        <v>2818.95</v>
      </c>
      <c r="BG58" s="95">
        <v>2899.55</v>
      </c>
      <c r="BH58" s="95">
        <v>3071.05</v>
      </c>
      <c r="BI58" s="95">
        <v>3496.9</v>
      </c>
      <c r="BJ58" s="95">
        <v>3828.25</v>
      </c>
      <c r="BK58" s="95">
        <v>4204</v>
      </c>
      <c r="BL58" s="95">
        <v>4666.2</v>
      </c>
      <c r="BM58" s="116">
        <f t="shared" si="13"/>
        <v>6.1609155753760358E-2</v>
      </c>
      <c r="BN58" s="116">
        <f t="shared" si="13"/>
        <v>5.9403506183767218E-2</v>
      </c>
      <c r="BO58" s="116" t="e">
        <f t="shared" si="14"/>
        <v>#DIV/0!</v>
      </c>
      <c r="BP58" s="116" t="e">
        <f t="shared" si="15"/>
        <v>#DIV/0!</v>
      </c>
      <c r="BQ58" s="116">
        <f t="shared" si="16"/>
        <v>5.9406261653452752E-2</v>
      </c>
      <c r="BR58" s="116">
        <f t="shared" si="17"/>
        <v>5.9410812560699355E-2</v>
      </c>
      <c r="BS58" s="116">
        <f t="shared" si="18"/>
        <v>5.9404323877119802E-2</v>
      </c>
      <c r="BT58" s="116">
        <f t="shared" si="19"/>
        <v>5.9402711242482864E-2</v>
      </c>
      <c r="BU58" s="116">
        <f t="shared" si="20"/>
        <v>5.9405723073542971E-2</v>
      </c>
      <c r="BV58" s="116">
        <f t="shared" si="21"/>
        <v>5.9406776976442144E-2</v>
      </c>
      <c r="BW58" s="116">
        <f t="shared" si="22"/>
        <v>5.9409534564814015E-2</v>
      </c>
      <c r="BX58" s="116">
        <f t="shared" si="23"/>
        <v>5.9401206088889325E-2</v>
      </c>
      <c r="BY58" s="116">
        <f t="shared" si="24"/>
        <v>5.9404979535049307E-2</v>
      </c>
      <c r="BZ58" s="116">
        <f t="shared" si="25"/>
        <v>5.9405430090894384E-2</v>
      </c>
      <c r="CA58" s="116">
        <f t="shared" si="26"/>
        <v>5.9402063908152725E-2</v>
      </c>
      <c r="CE58" s="109">
        <v>33</v>
      </c>
      <c r="CF58" s="110"/>
      <c r="CG58" s="110"/>
      <c r="CH58" s="95">
        <v>1786.05</v>
      </c>
      <c r="CI58" s="95">
        <v>2236.3000000000002</v>
      </c>
      <c r="CJ58" s="95">
        <v>2660.25</v>
      </c>
      <c r="CK58" s="95">
        <v>2623.9</v>
      </c>
      <c r="CL58" s="95">
        <v>2693.7</v>
      </c>
      <c r="CM58" s="95">
        <v>2858.55</v>
      </c>
      <c r="CN58" s="95">
        <v>3254.9</v>
      </c>
      <c r="CO58" s="95">
        <v>3556.5</v>
      </c>
      <c r="CP58" s="95">
        <v>3913.05</v>
      </c>
      <c r="CQ58" s="95"/>
    </row>
    <row r="59" spans="1:95" ht="15.75" x14ac:dyDescent="0.25">
      <c r="A59" s="15"/>
      <c r="B59" s="34">
        <v>34</v>
      </c>
      <c r="C59" s="161">
        <v>4361.2</v>
      </c>
      <c r="D59" s="161">
        <v>4361.2</v>
      </c>
      <c r="E59" s="35"/>
      <c r="F59" s="35"/>
      <c r="G59" s="161">
        <v>3299.25</v>
      </c>
      <c r="H59" s="161">
        <v>4143.25</v>
      </c>
      <c r="I59" s="161">
        <v>4953.05</v>
      </c>
      <c r="J59" s="161">
        <v>5291.4</v>
      </c>
      <c r="K59" s="161">
        <v>4889.3999999999996</v>
      </c>
      <c r="L59" s="161">
        <v>5105.6000000000004</v>
      </c>
      <c r="M59" s="161">
        <v>5343.8</v>
      </c>
      <c r="N59" s="161">
        <v>6076.15</v>
      </c>
      <c r="O59" s="161">
        <v>6658.2</v>
      </c>
      <c r="P59" s="161">
        <v>7318.1</v>
      </c>
      <c r="Q59" s="161">
        <v>8136.7</v>
      </c>
      <c r="S59" s="34">
        <v>34</v>
      </c>
      <c r="T59" s="161">
        <v>4109</v>
      </c>
      <c r="U59" s="161">
        <v>4116.6499999999996</v>
      </c>
      <c r="V59" s="35"/>
      <c r="W59" s="35"/>
      <c r="X59" s="161">
        <v>3114.25</v>
      </c>
      <c r="Y59" s="161">
        <v>3910.9</v>
      </c>
      <c r="Z59" s="161">
        <v>4675.3</v>
      </c>
      <c r="AA59" s="161">
        <v>4994.7</v>
      </c>
      <c r="AB59" s="161">
        <v>4615.25</v>
      </c>
      <c r="AC59" s="161">
        <v>4819.3</v>
      </c>
      <c r="AD59" s="161">
        <v>5044.1499999999996</v>
      </c>
      <c r="AE59" s="161">
        <v>5735.45</v>
      </c>
      <c r="AF59" s="161">
        <v>6284.85</v>
      </c>
      <c r="AG59" s="161">
        <v>6907.75</v>
      </c>
      <c r="AH59" s="161">
        <v>7680.45</v>
      </c>
      <c r="AJ59" s="109">
        <v>34</v>
      </c>
      <c r="AK59" s="110"/>
      <c r="AL59" s="110"/>
      <c r="AM59" s="95">
        <v>2015.3</v>
      </c>
      <c r="AN59" s="95">
        <v>2530.9</v>
      </c>
      <c r="AO59" s="95">
        <v>3025.6</v>
      </c>
      <c r="AP59" s="95">
        <v>3232.35</v>
      </c>
      <c r="AQ59" s="95">
        <v>2972.6</v>
      </c>
      <c r="AR59" s="95">
        <v>3069.2</v>
      </c>
      <c r="AS59" s="95">
        <v>3248.9</v>
      </c>
      <c r="AT59" s="95">
        <v>3694.2</v>
      </c>
      <c r="AU59" s="95">
        <v>4048.1</v>
      </c>
      <c r="AV59" s="95">
        <v>4449.25</v>
      </c>
      <c r="AW59" s="95">
        <v>4946.95</v>
      </c>
      <c r="AX59" s="95"/>
      <c r="AY59" s="109">
        <v>34</v>
      </c>
      <c r="AZ59" s="110"/>
      <c r="BA59" s="110"/>
      <c r="BB59" s="95">
        <v>1937.75</v>
      </c>
      <c r="BC59" s="95">
        <v>2433.5500000000002</v>
      </c>
      <c r="BD59" s="95">
        <v>2909.2</v>
      </c>
      <c r="BE59" s="95">
        <v>3108</v>
      </c>
      <c r="BF59" s="95">
        <v>2858.25</v>
      </c>
      <c r="BG59" s="95">
        <v>2951.15</v>
      </c>
      <c r="BH59" s="95">
        <v>3123.9</v>
      </c>
      <c r="BI59" s="95">
        <v>3552.1</v>
      </c>
      <c r="BJ59" s="95">
        <v>3892.4</v>
      </c>
      <c r="BK59" s="95">
        <v>4278.1000000000004</v>
      </c>
      <c r="BL59" s="95">
        <v>4756.6499999999996</v>
      </c>
      <c r="BM59" s="116">
        <f t="shared" si="13"/>
        <v>6.1377464103188117E-2</v>
      </c>
      <c r="BN59" s="116">
        <f t="shared" si="13"/>
        <v>5.9405098806068146E-2</v>
      </c>
      <c r="BO59" s="116" t="e">
        <f t="shared" si="14"/>
        <v>#DIV/0!</v>
      </c>
      <c r="BP59" s="116" t="e">
        <f t="shared" si="15"/>
        <v>#DIV/0!</v>
      </c>
      <c r="BQ59" s="116">
        <f t="shared" si="16"/>
        <v>5.9404350967327657E-2</v>
      </c>
      <c r="BR59" s="116">
        <f t="shared" si="17"/>
        <v>5.9410877291671937E-2</v>
      </c>
      <c r="BS59" s="116">
        <f t="shared" si="18"/>
        <v>5.9407952430859945E-2</v>
      </c>
      <c r="BT59" s="116">
        <f t="shared" si="19"/>
        <v>5.9402967145173902E-2</v>
      </c>
      <c r="BU59" s="116">
        <f t="shared" si="20"/>
        <v>5.9400899192893153E-2</v>
      </c>
      <c r="BV59" s="116">
        <f t="shared" si="21"/>
        <v>5.9406967816902911E-2</v>
      </c>
      <c r="BW59" s="116">
        <f t="shared" si="22"/>
        <v>5.9405449877581118E-2</v>
      </c>
      <c r="BX59" s="116">
        <f t="shared" si="23"/>
        <v>5.9402488034940637E-2</v>
      </c>
      <c r="BY59" s="116">
        <f t="shared" si="24"/>
        <v>5.9404759063462098E-2</v>
      </c>
      <c r="BZ59" s="116">
        <f t="shared" si="25"/>
        <v>5.9404292280409665E-2</v>
      </c>
      <c r="CA59" s="116">
        <f t="shared" si="26"/>
        <v>5.9404071376026213E-2</v>
      </c>
      <c r="CE59" s="109">
        <v>34</v>
      </c>
      <c r="CF59" s="110"/>
      <c r="CG59" s="110"/>
      <c r="CH59" s="95">
        <v>1803.65</v>
      </c>
      <c r="CI59" s="95">
        <v>2265.15</v>
      </c>
      <c r="CJ59" s="95">
        <v>2707.85</v>
      </c>
      <c r="CK59" s="95">
        <v>2660.45</v>
      </c>
      <c r="CL59" s="95">
        <v>2741.65</v>
      </c>
      <c r="CM59" s="95">
        <v>2907.7</v>
      </c>
      <c r="CN59" s="95">
        <v>3306.3</v>
      </c>
      <c r="CO59" s="95">
        <v>3616.1</v>
      </c>
      <c r="CP59" s="95">
        <v>3982.05</v>
      </c>
      <c r="CQ59" s="95"/>
    </row>
    <row r="60" spans="1:95" ht="15.75" x14ac:dyDescent="0.25">
      <c r="A60" s="15"/>
      <c r="B60" s="34">
        <v>35</v>
      </c>
      <c r="C60" s="161">
        <v>4413.95</v>
      </c>
      <c r="D60" s="161">
        <v>4413.95</v>
      </c>
      <c r="E60" s="35"/>
      <c r="F60" s="35"/>
      <c r="G60" s="161">
        <v>3333.65</v>
      </c>
      <c r="H60" s="161">
        <v>4196.1000000000004</v>
      </c>
      <c r="I60" s="161">
        <v>5037.8</v>
      </c>
      <c r="J60" s="161">
        <v>5386</v>
      </c>
      <c r="K60" s="161">
        <v>4956.6499999999996</v>
      </c>
      <c r="L60" s="161">
        <v>5195.1499999999996</v>
      </c>
      <c r="M60" s="161">
        <v>5431.6</v>
      </c>
      <c r="N60" s="161">
        <v>6168.55</v>
      </c>
      <c r="O60" s="161">
        <v>6768.45</v>
      </c>
      <c r="P60" s="161">
        <v>7444.65</v>
      </c>
      <c r="Q60" s="161">
        <v>8291.25</v>
      </c>
      <c r="S60" s="34">
        <v>35</v>
      </c>
      <c r="T60" s="161">
        <v>4159.6499999999996</v>
      </c>
      <c r="U60" s="161">
        <v>4166.45</v>
      </c>
      <c r="V60" s="35"/>
      <c r="W60" s="35"/>
      <c r="X60" s="161">
        <v>3146.7</v>
      </c>
      <c r="Y60" s="161">
        <v>3960.8</v>
      </c>
      <c r="Z60" s="161">
        <v>4755.3</v>
      </c>
      <c r="AA60" s="161">
        <v>5084</v>
      </c>
      <c r="AB60" s="161">
        <v>4678.7</v>
      </c>
      <c r="AC60" s="161">
        <v>4903.8500000000004</v>
      </c>
      <c r="AD60" s="161">
        <v>5127.05</v>
      </c>
      <c r="AE60" s="161">
        <v>5822.65</v>
      </c>
      <c r="AF60" s="161">
        <v>6388.9</v>
      </c>
      <c r="AG60" s="161">
        <v>7027.2</v>
      </c>
      <c r="AH60" s="161">
        <v>7826.35</v>
      </c>
      <c r="AJ60" s="109">
        <v>35</v>
      </c>
      <c r="AK60" s="110"/>
      <c r="AL60" s="110"/>
      <c r="AM60" s="95">
        <v>2036.3</v>
      </c>
      <c r="AN60" s="95">
        <v>2563.15</v>
      </c>
      <c r="AO60" s="95">
        <v>3077.4</v>
      </c>
      <c r="AP60" s="95">
        <v>3290.1</v>
      </c>
      <c r="AQ60" s="95">
        <v>3013.55</v>
      </c>
      <c r="AR60" s="95">
        <v>3123</v>
      </c>
      <c r="AS60" s="95">
        <v>3302.35</v>
      </c>
      <c r="AT60" s="95">
        <v>3750.35</v>
      </c>
      <c r="AU60" s="95">
        <v>4115.05</v>
      </c>
      <c r="AV60" s="95">
        <v>4526.25</v>
      </c>
      <c r="AW60" s="95">
        <v>5040.95</v>
      </c>
      <c r="AX60" s="95"/>
      <c r="AY60" s="109">
        <v>35</v>
      </c>
      <c r="AZ60" s="110"/>
      <c r="BA60" s="110"/>
      <c r="BB60" s="95">
        <v>1957.95</v>
      </c>
      <c r="BC60" s="95">
        <v>2464.5500000000002</v>
      </c>
      <c r="BD60" s="95">
        <v>2959</v>
      </c>
      <c r="BE60" s="95">
        <v>3163.55</v>
      </c>
      <c r="BF60" s="95">
        <v>2897.6</v>
      </c>
      <c r="BG60" s="95">
        <v>3002.85</v>
      </c>
      <c r="BH60" s="95">
        <v>3175.3</v>
      </c>
      <c r="BI60" s="95">
        <v>3606.1</v>
      </c>
      <c r="BJ60" s="95">
        <v>3956.75</v>
      </c>
      <c r="BK60" s="95">
        <v>4352.1499999999996</v>
      </c>
      <c r="BL60" s="95">
        <v>4847.05</v>
      </c>
      <c r="BM60" s="116">
        <f t="shared" si="13"/>
        <v>6.1134951257918457E-2</v>
      </c>
      <c r="BN60" s="116">
        <f t="shared" si="13"/>
        <v>5.9403088960625849E-2</v>
      </c>
      <c r="BO60" s="116" t="e">
        <f t="shared" si="14"/>
        <v>#DIV/0!</v>
      </c>
      <c r="BP60" s="116" t="e">
        <f t="shared" si="15"/>
        <v>#DIV/0!</v>
      </c>
      <c r="BQ60" s="116">
        <f t="shared" si="16"/>
        <v>5.9411446912638777E-2</v>
      </c>
      <c r="BR60" s="116">
        <f t="shared" si="17"/>
        <v>5.9407190466572501E-2</v>
      </c>
      <c r="BS60" s="116">
        <f t="shared" si="18"/>
        <v>5.9407398061110728E-2</v>
      </c>
      <c r="BT60" s="116">
        <f t="shared" si="19"/>
        <v>5.940204563335949E-2</v>
      </c>
      <c r="BU60" s="116">
        <f t="shared" si="20"/>
        <v>5.940752773206226E-2</v>
      </c>
      <c r="BV60" s="116">
        <f t="shared" si="21"/>
        <v>5.9402306351132195E-2</v>
      </c>
      <c r="BW60" s="116">
        <f t="shared" si="22"/>
        <v>5.9400629991905651E-2</v>
      </c>
      <c r="BX60" s="116">
        <f t="shared" si="23"/>
        <v>5.9405940594059459E-2</v>
      </c>
      <c r="BY60" s="116">
        <f t="shared" si="24"/>
        <v>5.9407722769177829E-2</v>
      </c>
      <c r="BZ60" s="116">
        <f t="shared" si="25"/>
        <v>5.9404883879781378E-2</v>
      </c>
      <c r="CA60" s="116">
        <f t="shared" si="26"/>
        <v>5.9401892325285699E-2</v>
      </c>
      <c r="CE60" s="109">
        <v>35</v>
      </c>
      <c r="CF60" s="110"/>
      <c r="CG60" s="110"/>
      <c r="CH60" s="95">
        <v>1822.45</v>
      </c>
      <c r="CI60" s="95">
        <v>2294</v>
      </c>
      <c r="CJ60" s="95">
        <v>2754.25</v>
      </c>
      <c r="CK60" s="95">
        <v>2697.1</v>
      </c>
      <c r="CL60" s="95">
        <v>2789.65</v>
      </c>
      <c r="CM60" s="95">
        <v>2955.6</v>
      </c>
      <c r="CN60" s="95">
        <v>3356.55</v>
      </c>
      <c r="CO60" s="95">
        <v>3675.8</v>
      </c>
      <c r="CP60" s="95">
        <v>4051</v>
      </c>
      <c r="CQ60" s="95"/>
    </row>
    <row r="61" spans="1:95" ht="15.75" x14ac:dyDescent="0.25">
      <c r="A61" s="15"/>
      <c r="B61" s="34">
        <v>40</v>
      </c>
      <c r="C61" s="161">
        <v>4670.6000000000004</v>
      </c>
      <c r="D61" s="161">
        <v>4670.6000000000004</v>
      </c>
      <c r="E61" s="35"/>
      <c r="F61" s="35"/>
      <c r="G61" s="161">
        <v>3491.65</v>
      </c>
      <c r="H61" s="161">
        <v>4453.1000000000004</v>
      </c>
      <c r="I61" s="161">
        <v>5361.15</v>
      </c>
      <c r="J61" s="161">
        <v>5757.4</v>
      </c>
      <c r="K61" s="161">
        <v>5304.4</v>
      </c>
      <c r="L61" s="161">
        <v>5580.25</v>
      </c>
      <c r="M61" s="161">
        <v>5844.05</v>
      </c>
      <c r="N61" s="161">
        <v>6636.95</v>
      </c>
      <c r="O61" s="161">
        <v>7336.35</v>
      </c>
      <c r="P61" s="161">
        <v>8061.3</v>
      </c>
      <c r="Q61" s="161">
        <v>9064.6</v>
      </c>
      <c r="S61" s="34">
        <v>40</v>
      </c>
      <c r="T61" s="161">
        <v>4405.6000000000004</v>
      </c>
      <c r="U61" s="161">
        <v>4408.7</v>
      </c>
      <c r="V61" s="35"/>
      <c r="W61" s="35"/>
      <c r="X61" s="161">
        <v>3295.85</v>
      </c>
      <c r="Y61" s="161">
        <v>4203.3999999999996</v>
      </c>
      <c r="Z61" s="161">
        <v>5060.55</v>
      </c>
      <c r="AA61" s="161">
        <v>5434.55</v>
      </c>
      <c r="AB61" s="161">
        <v>5006.95</v>
      </c>
      <c r="AC61" s="161">
        <v>5267.35</v>
      </c>
      <c r="AD61" s="161">
        <v>5516.35</v>
      </c>
      <c r="AE61" s="161">
        <v>6264.8</v>
      </c>
      <c r="AF61" s="161">
        <v>6925</v>
      </c>
      <c r="AG61" s="161">
        <v>7609.3</v>
      </c>
      <c r="AH61" s="161">
        <v>8556.35</v>
      </c>
      <c r="AJ61" s="109">
        <v>40</v>
      </c>
      <c r="AK61" s="110"/>
      <c r="AL61" s="110"/>
      <c r="AM61" s="95">
        <v>2132.9</v>
      </c>
      <c r="AN61" s="95">
        <v>2720.2</v>
      </c>
      <c r="AO61" s="95">
        <v>3274.95</v>
      </c>
      <c r="AP61" s="95">
        <v>3516.9</v>
      </c>
      <c r="AQ61" s="95">
        <v>3224.95</v>
      </c>
      <c r="AR61" s="95">
        <v>3354.5</v>
      </c>
      <c r="AS61" s="95">
        <v>3553.1</v>
      </c>
      <c r="AT61" s="95">
        <v>4035.15</v>
      </c>
      <c r="AU61" s="95">
        <v>4460.3999999999996</v>
      </c>
      <c r="AV61" s="95">
        <v>4901.2</v>
      </c>
      <c r="AW61" s="95">
        <v>5511.15</v>
      </c>
      <c r="AX61" s="95"/>
      <c r="AY61" s="109">
        <v>40</v>
      </c>
      <c r="AZ61" s="110"/>
      <c r="BA61" s="110"/>
      <c r="BB61" s="95">
        <v>2050.85</v>
      </c>
      <c r="BC61" s="95">
        <v>2615.5500000000002</v>
      </c>
      <c r="BD61" s="95">
        <v>3148.95</v>
      </c>
      <c r="BE61" s="95">
        <v>3381.6</v>
      </c>
      <c r="BF61" s="95">
        <v>3100.9</v>
      </c>
      <c r="BG61" s="95">
        <v>3225.45</v>
      </c>
      <c r="BH61" s="95">
        <v>3416.4</v>
      </c>
      <c r="BI61" s="95">
        <v>3879.95</v>
      </c>
      <c r="BJ61" s="95">
        <v>4288.8</v>
      </c>
      <c r="BK61" s="95">
        <v>4712.6499999999996</v>
      </c>
      <c r="BL61" s="95">
        <v>5299.15</v>
      </c>
      <c r="BM61" s="116">
        <f t="shared" si="13"/>
        <v>6.0150717268930398E-2</v>
      </c>
      <c r="BN61" s="116">
        <f t="shared" si="13"/>
        <v>5.9405266858711281E-2</v>
      </c>
      <c r="BO61" s="116" t="e">
        <f t="shared" si="14"/>
        <v>#DIV/0!</v>
      </c>
      <c r="BP61" s="116" t="e">
        <f t="shared" si="15"/>
        <v>#DIV/0!</v>
      </c>
      <c r="BQ61" s="116">
        <f t="shared" si="16"/>
        <v>5.9408043448579306E-2</v>
      </c>
      <c r="BR61" s="116">
        <f t="shared" si="17"/>
        <v>5.9404291763810457E-2</v>
      </c>
      <c r="BS61" s="116">
        <f t="shared" si="18"/>
        <v>5.9400658031241615E-2</v>
      </c>
      <c r="BT61" s="116">
        <f t="shared" si="19"/>
        <v>5.9406942617143965E-2</v>
      </c>
      <c r="BU61" s="116">
        <f t="shared" si="20"/>
        <v>5.9407423681083316E-2</v>
      </c>
      <c r="BV61" s="116">
        <f t="shared" si="21"/>
        <v>5.9403684964925318E-2</v>
      </c>
      <c r="BW61" s="116">
        <f t="shared" si="22"/>
        <v>5.9405222656285339E-2</v>
      </c>
      <c r="BX61" s="116">
        <f t="shared" si="23"/>
        <v>5.9403332907674633E-2</v>
      </c>
      <c r="BY61" s="116">
        <f t="shared" si="24"/>
        <v>5.9400722021660801E-2</v>
      </c>
      <c r="BZ61" s="116">
        <f t="shared" si="25"/>
        <v>5.9400996149448604E-2</v>
      </c>
      <c r="CA61" s="116">
        <f t="shared" si="26"/>
        <v>5.940032841106313E-2</v>
      </c>
      <c r="CE61" s="109">
        <v>40</v>
      </c>
      <c r="CF61" s="110"/>
      <c r="CG61" s="110"/>
      <c r="CH61" s="95">
        <v>1908.9</v>
      </c>
      <c r="CI61" s="95">
        <v>2434.5</v>
      </c>
      <c r="CJ61" s="95">
        <v>2931.05</v>
      </c>
      <c r="CK61" s="95">
        <v>2886.3</v>
      </c>
      <c r="CL61" s="95">
        <v>2996.45</v>
      </c>
      <c r="CM61" s="95">
        <v>3180</v>
      </c>
      <c r="CN61" s="95">
        <v>3611.45</v>
      </c>
      <c r="CO61" s="95">
        <v>3984.3</v>
      </c>
      <c r="CP61" s="95">
        <v>4386.55</v>
      </c>
      <c r="CQ61" s="95"/>
    </row>
    <row r="62" spans="1:95" ht="15.75" x14ac:dyDescent="0.25">
      <c r="A62" s="15"/>
      <c r="B62" s="34">
        <v>45</v>
      </c>
      <c r="C62" s="161">
        <v>4924.75</v>
      </c>
      <c r="D62" s="161">
        <v>4924.75</v>
      </c>
      <c r="E62" s="35"/>
      <c r="F62" s="35"/>
      <c r="G62" s="161">
        <v>3650.1</v>
      </c>
      <c r="H62" s="161">
        <v>4707.75</v>
      </c>
      <c r="I62" s="161">
        <v>5687.3</v>
      </c>
      <c r="J62" s="161">
        <v>6128.85</v>
      </c>
      <c r="K62" s="161">
        <v>5656.85</v>
      </c>
      <c r="L62" s="161">
        <v>5963.55</v>
      </c>
      <c r="M62" s="161">
        <v>6256.8</v>
      </c>
      <c r="N62" s="161">
        <v>7103.05</v>
      </c>
      <c r="O62" s="161">
        <v>7904.6</v>
      </c>
      <c r="P62" s="161">
        <v>8677.9</v>
      </c>
      <c r="Q62" s="161">
        <v>9835.9500000000007</v>
      </c>
      <c r="S62" s="34">
        <v>45</v>
      </c>
      <c r="T62" s="161">
        <v>4649.3500000000004</v>
      </c>
      <c r="U62" s="161">
        <v>4648.6000000000004</v>
      </c>
      <c r="V62" s="35"/>
      <c r="W62" s="35"/>
      <c r="X62" s="161">
        <v>3445.4</v>
      </c>
      <c r="Y62" s="161">
        <v>4443.75</v>
      </c>
      <c r="Z62" s="161">
        <v>5368.4</v>
      </c>
      <c r="AA62" s="161">
        <v>5785.2</v>
      </c>
      <c r="AB62" s="161">
        <v>5339.65</v>
      </c>
      <c r="AC62" s="161">
        <v>5629.15</v>
      </c>
      <c r="AD62" s="161">
        <v>5905.95</v>
      </c>
      <c r="AE62" s="161">
        <v>6704.75</v>
      </c>
      <c r="AF62" s="161">
        <v>7461.35</v>
      </c>
      <c r="AG62" s="161">
        <v>8191.3</v>
      </c>
      <c r="AH62" s="161">
        <v>9284.4500000000007</v>
      </c>
      <c r="AJ62" s="109">
        <v>45</v>
      </c>
      <c r="AK62" s="110"/>
      <c r="AL62" s="110"/>
      <c r="AM62" s="95">
        <v>2229.65</v>
      </c>
      <c r="AN62" s="95">
        <v>2875.75</v>
      </c>
      <c r="AO62" s="95">
        <v>3474.1</v>
      </c>
      <c r="AP62" s="95">
        <v>3743.9</v>
      </c>
      <c r="AQ62" s="95">
        <v>3439.2</v>
      </c>
      <c r="AR62" s="95">
        <v>3584.9</v>
      </c>
      <c r="AS62" s="95">
        <v>3804</v>
      </c>
      <c r="AT62" s="95">
        <v>4318.55</v>
      </c>
      <c r="AU62" s="95">
        <v>4805.8999999999996</v>
      </c>
      <c r="AV62" s="95">
        <v>5276.05</v>
      </c>
      <c r="AW62" s="95">
        <v>5980.1</v>
      </c>
      <c r="AX62" s="95"/>
      <c r="AY62" s="109">
        <v>45</v>
      </c>
      <c r="AZ62" s="110"/>
      <c r="BA62" s="110"/>
      <c r="BB62" s="95">
        <v>2143.85</v>
      </c>
      <c r="BC62" s="95">
        <v>2765.1</v>
      </c>
      <c r="BD62" s="95">
        <v>3340.45</v>
      </c>
      <c r="BE62" s="95">
        <v>3599.9</v>
      </c>
      <c r="BF62" s="95">
        <v>3306.9</v>
      </c>
      <c r="BG62" s="95">
        <v>3447</v>
      </c>
      <c r="BH62" s="95">
        <v>3657.65</v>
      </c>
      <c r="BI62" s="95">
        <v>4152.45</v>
      </c>
      <c r="BJ62" s="95">
        <v>4621.05</v>
      </c>
      <c r="BK62" s="95">
        <v>5073.1000000000004</v>
      </c>
      <c r="BL62" s="95">
        <v>5750.05</v>
      </c>
      <c r="BM62" s="116">
        <f t="shared" si="13"/>
        <v>5.9234086485207449E-2</v>
      </c>
      <c r="BN62" s="116">
        <f t="shared" si="13"/>
        <v>5.9404982145161878E-2</v>
      </c>
      <c r="BO62" s="116" t="e">
        <f t="shared" si="14"/>
        <v>#DIV/0!</v>
      </c>
      <c r="BP62" s="116" t="e">
        <f t="shared" si="15"/>
        <v>#DIV/0!</v>
      </c>
      <c r="BQ62" s="116">
        <f t="shared" si="16"/>
        <v>5.941255006675572E-2</v>
      </c>
      <c r="BR62" s="116">
        <f t="shared" si="17"/>
        <v>5.9409282700422006E-2</v>
      </c>
      <c r="BS62" s="116">
        <f t="shared" si="18"/>
        <v>5.940317413009466E-2</v>
      </c>
      <c r="BT62" s="116">
        <f t="shared" si="19"/>
        <v>5.9401576436423964E-2</v>
      </c>
      <c r="BU62" s="116">
        <f t="shared" si="20"/>
        <v>5.9404642626389448E-2</v>
      </c>
      <c r="BV62" s="116">
        <f t="shared" si="21"/>
        <v>5.9405061154881311E-2</v>
      </c>
      <c r="BW62" s="116">
        <f t="shared" si="22"/>
        <v>5.940619206054909E-2</v>
      </c>
      <c r="BX62" s="116">
        <f t="shared" si="23"/>
        <v>5.9405645251500827E-2</v>
      </c>
      <c r="BY62" s="116">
        <f t="shared" si="24"/>
        <v>5.9406139639609501E-2</v>
      </c>
      <c r="BZ62" s="116">
        <f t="shared" si="25"/>
        <v>5.940449012977167E-2</v>
      </c>
      <c r="CA62" s="116">
        <f t="shared" si="26"/>
        <v>5.9400395284588736E-2</v>
      </c>
      <c r="CE62" s="109">
        <v>45</v>
      </c>
      <c r="CF62" s="110"/>
      <c r="CG62" s="110"/>
      <c r="CH62" s="95">
        <v>1995.5</v>
      </c>
      <c r="CI62" s="95">
        <v>2573.75</v>
      </c>
      <c r="CJ62" s="95">
        <v>3109.3</v>
      </c>
      <c r="CK62" s="95">
        <v>3078.05</v>
      </c>
      <c r="CL62" s="95">
        <v>3202.3</v>
      </c>
      <c r="CM62" s="95">
        <v>3404.5</v>
      </c>
      <c r="CN62" s="95">
        <v>3865.1</v>
      </c>
      <c r="CO62" s="95">
        <v>4293</v>
      </c>
      <c r="CP62" s="95">
        <v>4722.05</v>
      </c>
      <c r="CQ62" s="95"/>
    </row>
    <row r="63" spans="1:95" ht="15.75" x14ac:dyDescent="0.25">
      <c r="A63" s="15"/>
      <c r="B63" s="34">
        <v>50</v>
      </c>
      <c r="C63" s="161">
        <v>5178.75</v>
      </c>
      <c r="D63" s="161">
        <v>5178.75</v>
      </c>
      <c r="E63" s="35"/>
      <c r="F63" s="35"/>
      <c r="G63" s="161">
        <v>3808.3</v>
      </c>
      <c r="H63" s="161">
        <v>4962.25</v>
      </c>
      <c r="I63" s="161">
        <v>6015</v>
      </c>
      <c r="J63" s="161">
        <v>6500.25</v>
      </c>
      <c r="K63" s="161">
        <v>5982.45</v>
      </c>
      <c r="L63" s="161">
        <v>6300.9</v>
      </c>
      <c r="M63" s="161">
        <v>6667.1</v>
      </c>
      <c r="N63" s="161">
        <v>7571.3</v>
      </c>
      <c r="O63" s="161">
        <v>8473</v>
      </c>
      <c r="P63" s="161">
        <v>9294.5499999999993</v>
      </c>
      <c r="Q63" s="161">
        <v>10605.1</v>
      </c>
      <c r="S63" s="34">
        <v>50</v>
      </c>
      <c r="T63" s="161">
        <v>4892.8999999999996</v>
      </c>
      <c r="U63" s="161">
        <v>4888.3500000000004</v>
      </c>
      <c r="V63" s="35"/>
      <c r="W63" s="35"/>
      <c r="X63" s="161">
        <v>3594.75</v>
      </c>
      <c r="Y63" s="161">
        <v>4684</v>
      </c>
      <c r="Z63" s="161">
        <v>5677.7</v>
      </c>
      <c r="AA63" s="161">
        <v>6135.75</v>
      </c>
      <c r="AB63" s="161">
        <v>5647</v>
      </c>
      <c r="AC63" s="161">
        <v>5947.6</v>
      </c>
      <c r="AD63" s="161">
        <v>6293.25</v>
      </c>
      <c r="AE63" s="161">
        <v>7146.75</v>
      </c>
      <c r="AF63" s="161">
        <v>7997.9</v>
      </c>
      <c r="AG63" s="161">
        <v>8773.4</v>
      </c>
      <c r="AH63" s="161">
        <v>10010.450000000001</v>
      </c>
      <c r="AJ63" s="109">
        <v>50</v>
      </c>
      <c r="AK63" s="110"/>
      <c r="AL63" s="110"/>
      <c r="AM63" s="95">
        <v>2326.3000000000002</v>
      </c>
      <c r="AN63" s="95">
        <v>3031.25</v>
      </c>
      <c r="AO63" s="95">
        <v>3674.3</v>
      </c>
      <c r="AP63" s="95">
        <v>3970.75</v>
      </c>
      <c r="AQ63" s="95">
        <v>3637.25</v>
      </c>
      <c r="AR63" s="95">
        <v>3787.7</v>
      </c>
      <c r="AS63" s="95">
        <v>4053.5</v>
      </c>
      <c r="AT63" s="95">
        <v>4603.25</v>
      </c>
      <c r="AU63" s="95">
        <v>5151.45</v>
      </c>
      <c r="AV63" s="95">
        <v>5650.95</v>
      </c>
      <c r="AW63" s="95">
        <v>6447.8</v>
      </c>
      <c r="AX63" s="95"/>
      <c r="AY63" s="109">
        <v>50</v>
      </c>
      <c r="AZ63" s="110"/>
      <c r="BA63" s="110"/>
      <c r="BB63" s="95">
        <v>2236.8000000000002</v>
      </c>
      <c r="BC63" s="95">
        <v>2914.65</v>
      </c>
      <c r="BD63" s="95">
        <v>3532.95</v>
      </c>
      <c r="BE63" s="95">
        <v>3818</v>
      </c>
      <c r="BF63" s="95">
        <v>3497.35</v>
      </c>
      <c r="BG63" s="95">
        <v>3642</v>
      </c>
      <c r="BH63" s="95">
        <v>3897.55</v>
      </c>
      <c r="BI63" s="95">
        <v>4426.2</v>
      </c>
      <c r="BJ63" s="95">
        <v>4953.3</v>
      </c>
      <c r="BK63" s="95">
        <v>5433.6</v>
      </c>
      <c r="BL63" s="95">
        <v>6199.8</v>
      </c>
      <c r="BM63" s="116">
        <f t="shared" si="13"/>
        <v>5.8421386090048877E-2</v>
      </c>
      <c r="BN63" s="116">
        <f t="shared" si="13"/>
        <v>5.9406548221792477E-2</v>
      </c>
      <c r="BO63" s="116" t="e">
        <f t="shared" si="14"/>
        <v>#DIV/0!</v>
      </c>
      <c r="BP63" s="116" t="e">
        <f t="shared" si="15"/>
        <v>#DIV/0!</v>
      </c>
      <c r="BQ63" s="116">
        <f t="shared" si="16"/>
        <v>5.9406078308644528E-2</v>
      </c>
      <c r="BR63" s="116">
        <f t="shared" si="17"/>
        <v>5.9404355251921448E-2</v>
      </c>
      <c r="BS63" s="116">
        <f t="shared" si="18"/>
        <v>5.9407858816070025E-2</v>
      </c>
      <c r="BT63" s="116">
        <f t="shared" si="19"/>
        <v>5.9405940594059459E-2</v>
      </c>
      <c r="BU63" s="116">
        <f t="shared" si="20"/>
        <v>5.9403222950239032E-2</v>
      </c>
      <c r="BV63" s="116">
        <f t="shared" si="21"/>
        <v>5.940211177617849E-2</v>
      </c>
      <c r="BW63" s="116">
        <f t="shared" si="22"/>
        <v>5.9404917967663895E-2</v>
      </c>
      <c r="BX63" s="116">
        <f t="shared" si="23"/>
        <v>5.9404624479658663E-2</v>
      </c>
      <c r="BY63" s="116">
        <f t="shared" si="24"/>
        <v>5.9403093311994448E-2</v>
      </c>
      <c r="BZ63" s="116">
        <f t="shared" si="25"/>
        <v>5.9401144368203873E-2</v>
      </c>
      <c r="CA63" s="116">
        <f t="shared" si="26"/>
        <v>5.9402923944477992E-2</v>
      </c>
      <c r="CE63" s="109">
        <v>50</v>
      </c>
      <c r="CF63" s="110"/>
      <c r="CG63" s="110"/>
      <c r="CH63" s="95">
        <v>2082</v>
      </c>
      <c r="CI63" s="95">
        <v>2712.9</v>
      </c>
      <c r="CJ63" s="95">
        <v>3288.5</v>
      </c>
      <c r="CK63" s="95">
        <v>3255.35</v>
      </c>
      <c r="CL63" s="95">
        <v>3383.45</v>
      </c>
      <c r="CM63" s="95">
        <v>3627.85</v>
      </c>
      <c r="CN63" s="95">
        <v>4119.95</v>
      </c>
      <c r="CO63" s="95">
        <v>4601.6499999999996</v>
      </c>
      <c r="CP63" s="95">
        <v>5057.6000000000004</v>
      </c>
      <c r="CQ63" s="95"/>
    </row>
    <row r="64" spans="1:95" ht="15.75" x14ac:dyDescent="0.25">
      <c r="A64" s="15"/>
      <c r="B64" s="34">
        <v>55</v>
      </c>
      <c r="C64" s="161">
        <v>5430.5</v>
      </c>
      <c r="D64" s="161">
        <v>5430.5</v>
      </c>
      <c r="E64" s="35"/>
      <c r="F64" s="35"/>
      <c r="G64" s="161">
        <v>3968.75</v>
      </c>
      <c r="H64" s="161">
        <v>5214.6000000000004</v>
      </c>
      <c r="I64" s="161">
        <v>6340.95</v>
      </c>
      <c r="J64" s="161">
        <v>6871.6</v>
      </c>
      <c r="K64" s="161">
        <v>6336</v>
      </c>
      <c r="L64" s="161">
        <v>6638.25</v>
      </c>
      <c r="M64" s="161">
        <v>7079.55</v>
      </c>
      <c r="N64" s="161">
        <v>8037.75</v>
      </c>
      <c r="O64" s="161">
        <v>9054.1</v>
      </c>
      <c r="P64" s="161">
        <v>9911.2000000000007</v>
      </c>
      <c r="Q64" s="161">
        <v>11378.5</v>
      </c>
      <c r="S64" s="34">
        <v>55</v>
      </c>
      <c r="T64" s="161">
        <v>5134.3</v>
      </c>
      <c r="U64" s="161">
        <v>5126</v>
      </c>
      <c r="V64" s="35"/>
      <c r="W64" s="35"/>
      <c r="X64" s="161">
        <v>3746.2</v>
      </c>
      <c r="Y64" s="161">
        <v>4922.2</v>
      </c>
      <c r="Z64" s="161">
        <v>5985.4</v>
      </c>
      <c r="AA64" s="161">
        <v>6486.3</v>
      </c>
      <c r="AB64" s="161">
        <v>5980.7</v>
      </c>
      <c r="AC64" s="161">
        <v>6266</v>
      </c>
      <c r="AD64" s="161">
        <v>6682.6</v>
      </c>
      <c r="AE64" s="161">
        <v>7587.05</v>
      </c>
      <c r="AF64" s="161">
        <v>8546.4</v>
      </c>
      <c r="AG64" s="161">
        <v>9355.4500000000007</v>
      </c>
      <c r="AH64" s="161">
        <v>10740.5</v>
      </c>
      <c r="AJ64" s="109">
        <v>55</v>
      </c>
      <c r="AK64" s="110"/>
      <c r="AL64" s="110"/>
      <c r="AM64" s="95">
        <v>2424.3000000000002</v>
      </c>
      <c r="AN64" s="95">
        <v>3185.35</v>
      </c>
      <c r="AO64" s="95">
        <v>3873.45</v>
      </c>
      <c r="AP64" s="95">
        <v>4197.6499999999996</v>
      </c>
      <c r="AQ64" s="95">
        <v>3852.15</v>
      </c>
      <c r="AR64" s="95">
        <v>3990.6</v>
      </c>
      <c r="AS64" s="95">
        <v>4304.25</v>
      </c>
      <c r="AT64" s="95">
        <v>4886.8500000000004</v>
      </c>
      <c r="AU64" s="95">
        <v>5504.8</v>
      </c>
      <c r="AV64" s="95">
        <v>6025.9</v>
      </c>
      <c r="AW64" s="95">
        <v>6918.05</v>
      </c>
      <c r="AX64" s="95"/>
      <c r="AY64" s="109">
        <v>55</v>
      </c>
      <c r="AZ64" s="110"/>
      <c r="BA64" s="110"/>
      <c r="BB64" s="95">
        <v>2331.0500000000002</v>
      </c>
      <c r="BC64" s="95">
        <v>3062.8</v>
      </c>
      <c r="BD64" s="95">
        <v>3724.45</v>
      </c>
      <c r="BE64" s="95">
        <v>4036.2</v>
      </c>
      <c r="BF64" s="95">
        <v>3703.95</v>
      </c>
      <c r="BG64" s="95">
        <v>3837.1</v>
      </c>
      <c r="BH64" s="95">
        <v>4138.7</v>
      </c>
      <c r="BI64" s="95">
        <v>4698.8500000000004</v>
      </c>
      <c r="BJ64" s="95">
        <v>5293.05</v>
      </c>
      <c r="BK64" s="95">
        <v>5794.1</v>
      </c>
      <c r="BL64" s="95">
        <v>6651.95</v>
      </c>
      <c r="BM64" s="116">
        <f t="shared" si="13"/>
        <v>5.7690434918099776E-2</v>
      </c>
      <c r="BN64" s="116">
        <f t="shared" si="13"/>
        <v>5.9403043308622783E-2</v>
      </c>
      <c r="BO64" s="116" t="e">
        <f t="shared" si="14"/>
        <v>#DIV/0!</v>
      </c>
      <c r="BP64" s="116" t="e">
        <f t="shared" si="15"/>
        <v>#DIV/0!</v>
      </c>
      <c r="BQ64" s="116">
        <f t="shared" si="16"/>
        <v>5.9406865623832239E-2</v>
      </c>
      <c r="BR64" s="116">
        <f t="shared" si="17"/>
        <v>5.940433139653023E-2</v>
      </c>
      <c r="BS64" s="116">
        <f t="shared" si="18"/>
        <v>5.9402880342166009E-2</v>
      </c>
      <c r="BT64" s="116">
        <f t="shared" si="19"/>
        <v>5.9402124477745399E-2</v>
      </c>
      <c r="BU64" s="116">
        <f t="shared" si="20"/>
        <v>5.9407761633253564E-2</v>
      </c>
      <c r="BV64" s="116">
        <f t="shared" si="21"/>
        <v>5.9407915735716577E-2</v>
      </c>
      <c r="BW64" s="116">
        <f t="shared" si="22"/>
        <v>5.9400532726783029E-2</v>
      </c>
      <c r="BX64" s="116">
        <f t="shared" si="23"/>
        <v>5.9403852617288644E-2</v>
      </c>
      <c r="BY64" s="116">
        <f t="shared" si="24"/>
        <v>5.9405129645230925E-2</v>
      </c>
      <c r="BZ64" s="116">
        <f t="shared" si="25"/>
        <v>5.9403876884596585E-2</v>
      </c>
      <c r="CA64" s="116">
        <f t="shared" si="26"/>
        <v>5.940133140915238E-2</v>
      </c>
      <c r="CE64" s="109">
        <v>55</v>
      </c>
      <c r="CF64" s="110"/>
      <c r="CG64" s="110"/>
      <c r="CH64" s="95">
        <v>2169.75</v>
      </c>
      <c r="CI64" s="95">
        <v>2850.85</v>
      </c>
      <c r="CJ64" s="95">
        <v>3466.75</v>
      </c>
      <c r="CK64" s="95">
        <v>3447.65</v>
      </c>
      <c r="CL64" s="95">
        <v>3564.7</v>
      </c>
      <c r="CM64" s="95">
        <v>3852.3</v>
      </c>
      <c r="CN64" s="95">
        <v>4373.7</v>
      </c>
      <c r="CO64" s="95">
        <v>4917.3</v>
      </c>
      <c r="CP64" s="95">
        <v>5393.15</v>
      </c>
      <c r="CQ64" s="95"/>
    </row>
    <row r="65" spans="1:95" ht="15.75" x14ac:dyDescent="0.25">
      <c r="A65" s="15"/>
      <c r="B65" s="34">
        <v>60</v>
      </c>
      <c r="C65" s="161">
        <v>5686.85</v>
      </c>
      <c r="D65" s="161">
        <v>5686.85</v>
      </c>
      <c r="E65" s="35"/>
      <c r="F65" s="35"/>
      <c r="G65" s="161">
        <v>4127.25</v>
      </c>
      <c r="H65" s="161">
        <v>5471.35</v>
      </c>
      <c r="I65" s="161">
        <v>6664.25</v>
      </c>
      <c r="J65" s="161">
        <v>7243.35</v>
      </c>
      <c r="K65" s="161">
        <v>6689.3</v>
      </c>
      <c r="L65" s="161">
        <v>6977.85</v>
      </c>
      <c r="M65" s="161">
        <v>7491.95</v>
      </c>
      <c r="N65" s="161">
        <v>8522.5499999999993</v>
      </c>
      <c r="O65" s="161">
        <v>9633.15</v>
      </c>
      <c r="P65" s="161">
        <v>10527.8</v>
      </c>
      <c r="Q65" s="161">
        <v>12149.7</v>
      </c>
      <c r="S65" s="34">
        <v>60</v>
      </c>
      <c r="T65" s="161">
        <v>5380</v>
      </c>
      <c r="U65" s="161">
        <v>5367.95</v>
      </c>
      <c r="V65" s="35"/>
      <c r="W65" s="35"/>
      <c r="X65" s="161">
        <v>3895.8</v>
      </c>
      <c r="Y65" s="161">
        <v>5164.55</v>
      </c>
      <c r="Z65" s="161">
        <v>6290.55</v>
      </c>
      <c r="AA65" s="161">
        <v>6837.2</v>
      </c>
      <c r="AB65" s="161">
        <v>6314.2</v>
      </c>
      <c r="AC65" s="161">
        <v>6586.6</v>
      </c>
      <c r="AD65" s="161">
        <v>7071.85</v>
      </c>
      <c r="AE65" s="161">
        <v>8044.65</v>
      </c>
      <c r="AF65" s="161">
        <v>9093</v>
      </c>
      <c r="AG65" s="161">
        <v>9937.5</v>
      </c>
      <c r="AH65" s="161">
        <v>11468.45</v>
      </c>
      <c r="AJ65" s="109">
        <v>60</v>
      </c>
      <c r="AK65" s="110"/>
      <c r="AL65" s="110"/>
      <c r="AM65" s="95">
        <v>2521.15</v>
      </c>
      <c r="AN65" s="95">
        <v>3342.2</v>
      </c>
      <c r="AO65" s="95">
        <v>4070.95</v>
      </c>
      <c r="AP65" s="95">
        <v>4424.7</v>
      </c>
      <c r="AQ65" s="95">
        <v>4067</v>
      </c>
      <c r="AR65" s="95">
        <v>4194.7</v>
      </c>
      <c r="AS65" s="95">
        <v>4555</v>
      </c>
      <c r="AT65" s="95">
        <v>5181.6000000000004</v>
      </c>
      <c r="AU65" s="95">
        <v>5856.85</v>
      </c>
      <c r="AV65" s="95">
        <v>6400.8</v>
      </c>
      <c r="AW65" s="95">
        <v>7386.9</v>
      </c>
      <c r="AX65" s="95"/>
      <c r="AY65" s="109">
        <v>60</v>
      </c>
      <c r="AZ65" s="110"/>
      <c r="BA65" s="110"/>
      <c r="BB65" s="95">
        <v>2424.15</v>
      </c>
      <c r="BC65" s="95">
        <v>3213.65</v>
      </c>
      <c r="BD65" s="95">
        <v>3914.35</v>
      </c>
      <c r="BE65" s="95">
        <v>4254.5</v>
      </c>
      <c r="BF65" s="95">
        <v>3910.55</v>
      </c>
      <c r="BG65" s="95">
        <v>4033.35</v>
      </c>
      <c r="BH65" s="95">
        <v>4379.8</v>
      </c>
      <c r="BI65" s="95">
        <v>4982.3</v>
      </c>
      <c r="BJ65" s="95">
        <v>5631.55</v>
      </c>
      <c r="BK65" s="95">
        <v>6154.6</v>
      </c>
      <c r="BL65" s="95">
        <v>7102.75</v>
      </c>
      <c r="BM65" s="116">
        <f t="shared" si="13"/>
        <v>5.703531598513023E-2</v>
      </c>
      <c r="BN65" s="116">
        <f t="shared" si="13"/>
        <v>5.9408153950763376E-2</v>
      </c>
      <c r="BO65" s="116" t="e">
        <f t="shared" si="14"/>
        <v>#DIV/0!</v>
      </c>
      <c r="BP65" s="116" t="e">
        <f t="shared" si="15"/>
        <v>#DIV/0!</v>
      </c>
      <c r="BQ65" s="116">
        <f t="shared" si="16"/>
        <v>5.9410133990451142E-2</v>
      </c>
      <c r="BR65" s="116">
        <f t="shared" si="17"/>
        <v>5.9404982041029841E-2</v>
      </c>
      <c r="BS65" s="116">
        <f t="shared" si="18"/>
        <v>5.9406570172719331E-2</v>
      </c>
      <c r="BT65" s="116">
        <f t="shared" si="19"/>
        <v>5.9402971976832752E-2</v>
      </c>
      <c r="BU65" s="116">
        <f t="shared" si="20"/>
        <v>5.9405783788920363E-2</v>
      </c>
      <c r="BV65" s="116">
        <f t="shared" si="21"/>
        <v>5.9400904867458193E-2</v>
      </c>
      <c r="BW65" s="116">
        <f t="shared" si="22"/>
        <v>5.9404540537483008E-2</v>
      </c>
      <c r="BX65" s="116">
        <f t="shared" si="23"/>
        <v>5.9405940594059459E-2</v>
      </c>
      <c r="BY65" s="116">
        <f t="shared" si="24"/>
        <v>5.9402837347410031E-2</v>
      </c>
      <c r="BZ65" s="116">
        <f t="shared" si="25"/>
        <v>5.9401257861635193E-2</v>
      </c>
      <c r="CA65" s="116">
        <f t="shared" si="26"/>
        <v>5.9402098801494496E-2</v>
      </c>
      <c r="CE65" s="109">
        <v>60</v>
      </c>
      <c r="CF65" s="110"/>
      <c r="CG65" s="110"/>
      <c r="CH65" s="95">
        <v>2256.4</v>
      </c>
      <c r="CI65" s="95">
        <v>2991.3</v>
      </c>
      <c r="CJ65" s="95">
        <v>3643.5</v>
      </c>
      <c r="CK65" s="95">
        <v>3639.95</v>
      </c>
      <c r="CL65" s="95">
        <v>3747</v>
      </c>
      <c r="CM65" s="95">
        <v>4076.75</v>
      </c>
      <c r="CN65" s="95">
        <v>4637.55</v>
      </c>
      <c r="CO65" s="95">
        <v>5231.75</v>
      </c>
      <c r="CP65" s="95">
        <v>5728.7</v>
      </c>
      <c r="CQ65" s="95"/>
    </row>
    <row r="66" spans="1:95" ht="15.75" x14ac:dyDescent="0.25">
      <c r="A66" s="15"/>
      <c r="B66" s="34">
        <v>65</v>
      </c>
      <c r="C66" s="161">
        <v>5941.2</v>
      </c>
      <c r="D66" s="161">
        <v>5941.2</v>
      </c>
      <c r="E66" s="35"/>
      <c r="F66" s="35"/>
      <c r="G66" s="161">
        <v>4285.3</v>
      </c>
      <c r="H66" s="161">
        <v>5726.15</v>
      </c>
      <c r="I66" s="161">
        <v>6990.05</v>
      </c>
      <c r="J66" s="161">
        <v>7617</v>
      </c>
      <c r="K66" s="161">
        <v>7042.75</v>
      </c>
      <c r="L66" s="161">
        <v>7315.35</v>
      </c>
      <c r="M66" s="161">
        <v>7902.4</v>
      </c>
      <c r="N66" s="161">
        <v>8990.9</v>
      </c>
      <c r="O66" s="161">
        <v>10212.4</v>
      </c>
      <c r="P66" s="161">
        <v>11144.15</v>
      </c>
      <c r="Q66" s="161">
        <v>12920.9</v>
      </c>
      <c r="S66" s="34">
        <v>65</v>
      </c>
      <c r="T66" s="161">
        <v>5623.9</v>
      </c>
      <c r="U66" s="161">
        <v>5608.05</v>
      </c>
      <c r="V66" s="35"/>
      <c r="W66" s="35"/>
      <c r="X66" s="161">
        <v>4045</v>
      </c>
      <c r="Y66" s="161">
        <v>5405.05</v>
      </c>
      <c r="Z66" s="161">
        <v>6598.1</v>
      </c>
      <c r="AA66" s="161">
        <v>7189.9</v>
      </c>
      <c r="AB66" s="161">
        <v>6647.85</v>
      </c>
      <c r="AC66" s="161">
        <v>6905.15</v>
      </c>
      <c r="AD66" s="161">
        <v>7459.3</v>
      </c>
      <c r="AE66" s="161">
        <v>8486.75</v>
      </c>
      <c r="AF66" s="161">
        <v>9639.75</v>
      </c>
      <c r="AG66" s="161">
        <v>10519.3</v>
      </c>
      <c r="AH66" s="161">
        <v>12196.4</v>
      </c>
      <c r="AJ66" s="109">
        <v>65</v>
      </c>
      <c r="AK66" s="110"/>
      <c r="AL66" s="110"/>
      <c r="AM66" s="95">
        <v>2617.6999999999998</v>
      </c>
      <c r="AN66" s="95">
        <v>3497.85</v>
      </c>
      <c r="AO66" s="95">
        <v>4270</v>
      </c>
      <c r="AP66" s="95">
        <v>4653</v>
      </c>
      <c r="AQ66" s="95">
        <v>4281.8999999999996</v>
      </c>
      <c r="AR66" s="95">
        <v>4397.55</v>
      </c>
      <c r="AS66" s="95">
        <v>4804.55</v>
      </c>
      <c r="AT66" s="95">
        <v>5466.35</v>
      </c>
      <c r="AU66" s="95">
        <v>6209</v>
      </c>
      <c r="AV66" s="95">
        <v>6775.55</v>
      </c>
      <c r="AW66" s="95">
        <v>7855.75</v>
      </c>
      <c r="AX66" s="95"/>
      <c r="AY66" s="109">
        <v>65</v>
      </c>
      <c r="AZ66" s="110"/>
      <c r="BA66" s="110"/>
      <c r="BB66" s="95">
        <v>2517</v>
      </c>
      <c r="BC66" s="95">
        <v>3363.3</v>
      </c>
      <c r="BD66" s="95">
        <v>4105.75</v>
      </c>
      <c r="BE66" s="95">
        <v>4474</v>
      </c>
      <c r="BF66" s="95">
        <v>4117.2</v>
      </c>
      <c r="BG66" s="95">
        <v>4228.3999999999996</v>
      </c>
      <c r="BH66" s="95">
        <v>4619.75</v>
      </c>
      <c r="BI66" s="95">
        <v>5256.1</v>
      </c>
      <c r="BJ66" s="95">
        <v>5970.15</v>
      </c>
      <c r="BK66" s="95">
        <v>6514.95</v>
      </c>
      <c r="BL66" s="95">
        <v>7553.6</v>
      </c>
      <c r="BM66" s="116">
        <f t="shared" si="13"/>
        <v>5.6419922118103205E-2</v>
      </c>
      <c r="BN66" s="116">
        <f t="shared" si="13"/>
        <v>5.9405675769652388E-2</v>
      </c>
      <c r="BO66" s="116" t="e">
        <f t="shared" si="14"/>
        <v>#DIV/0!</v>
      </c>
      <c r="BP66" s="116" t="e">
        <f t="shared" si="15"/>
        <v>#DIV/0!</v>
      </c>
      <c r="BQ66" s="116">
        <f t="shared" si="16"/>
        <v>5.9406674907293011E-2</v>
      </c>
      <c r="BR66" s="116">
        <f t="shared" si="17"/>
        <v>5.9407406036946719E-2</v>
      </c>
      <c r="BS66" s="116">
        <f t="shared" si="18"/>
        <v>5.9403464633758229E-2</v>
      </c>
      <c r="BT66" s="116">
        <f t="shared" si="19"/>
        <v>5.9402773334817027E-2</v>
      </c>
      <c r="BU66" s="116">
        <f t="shared" si="20"/>
        <v>5.9402664019194029E-2</v>
      </c>
      <c r="BV66" s="116">
        <f t="shared" si="21"/>
        <v>5.9404936894926319E-2</v>
      </c>
      <c r="BW66" s="116">
        <f t="shared" si="22"/>
        <v>5.9402356789511002E-2</v>
      </c>
      <c r="BX66" s="116">
        <f t="shared" si="23"/>
        <v>5.9404365628774158E-2</v>
      </c>
      <c r="BY66" s="116">
        <f t="shared" si="24"/>
        <v>5.9405067558806035E-2</v>
      </c>
      <c r="BZ66" s="116">
        <f t="shared" si="25"/>
        <v>5.940034032682795E-2</v>
      </c>
      <c r="CA66" s="116">
        <f t="shared" si="26"/>
        <v>5.9402774589223162E-2</v>
      </c>
      <c r="CE66" s="109">
        <v>65</v>
      </c>
      <c r="CF66" s="110"/>
      <c r="CG66" s="110"/>
      <c r="CH66" s="95">
        <v>2342.85</v>
      </c>
      <c r="CI66" s="95">
        <v>3130.55</v>
      </c>
      <c r="CJ66" s="95">
        <v>3821.6</v>
      </c>
      <c r="CK66" s="95">
        <v>3832.3</v>
      </c>
      <c r="CL66" s="95">
        <v>3928.25</v>
      </c>
      <c r="CM66" s="95">
        <v>4300.05</v>
      </c>
      <c r="CN66" s="95">
        <v>4892.3999999999996</v>
      </c>
      <c r="CO66" s="95">
        <v>5546.3</v>
      </c>
      <c r="CP66" s="95">
        <v>6064.15</v>
      </c>
      <c r="CQ66" s="95"/>
    </row>
    <row r="67" spans="1:95" ht="15.75" x14ac:dyDescent="0.25">
      <c r="A67" s="15"/>
      <c r="B67" s="34">
        <v>70</v>
      </c>
      <c r="C67" s="161">
        <v>6195.2</v>
      </c>
      <c r="D67" s="161">
        <v>6195.2</v>
      </c>
      <c r="E67" s="35"/>
      <c r="F67" s="35"/>
      <c r="G67" s="161">
        <v>4446.1499999999996</v>
      </c>
      <c r="H67" s="161">
        <v>5980.6</v>
      </c>
      <c r="I67" s="161">
        <v>7315.75</v>
      </c>
      <c r="J67" s="161">
        <v>7988.5</v>
      </c>
      <c r="K67" s="161">
        <v>7395.95</v>
      </c>
      <c r="L67" s="161">
        <v>7655</v>
      </c>
      <c r="M67" s="161">
        <v>8314.7999999999993</v>
      </c>
      <c r="N67" s="161">
        <v>9464.2999999999993</v>
      </c>
      <c r="O67" s="161">
        <v>10793.25</v>
      </c>
      <c r="P67" s="161">
        <v>11760.65</v>
      </c>
      <c r="Q67" s="161">
        <v>13690</v>
      </c>
      <c r="S67" s="34">
        <v>70</v>
      </c>
      <c r="T67" s="161">
        <v>5867.4</v>
      </c>
      <c r="U67" s="161">
        <v>5847.8</v>
      </c>
      <c r="V67" s="35"/>
      <c r="W67" s="35"/>
      <c r="X67" s="161">
        <v>4196.8500000000004</v>
      </c>
      <c r="Y67" s="161">
        <v>5645.25</v>
      </c>
      <c r="Z67" s="161">
        <v>6905.55</v>
      </c>
      <c r="AA67" s="161">
        <v>7540.55</v>
      </c>
      <c r="AB67" s="161">
        <v>6981.25</v>
      </c>
      <c r="AC67" s="161">
        <v>7225.75</v>
      </c>
      <c r="AD67" s="161">
        <v>7848.55</v>
      </c>
      <c r="AE67" s="161">
        <v>8933.6</v>
      </c>
      <c r="AF67" s="161">
        <v>10188.049999999999</v>
      </c>
      <c r="AG67" s="161">
        <v>11101.2</v>
      </c>
      <c r="AH67" s="161">
        <v>12922.4</v>
      </c>
      <c r="AJ67" s="109">
        <v>70</v>
      </c>
      <c r="AK67" s="110"/>
      <c r="AL67" s="110"/>
      <c r="AM67" s="95">
        <v>2715.95</v>
      </c>
      <c r="AN67" s="95">
        <v>3653.3</v>
      </c>
      <c r="AO67" s="95">
        <v>4468.8999999999996</v>
      </c>
      <c r="AP67" s="95">
        <v>4879.8999999999996</v>
      </c>
      <c r="AQ67" s="95">
        <v>4496.7</v>
      </c>
      <c r="AR67" s="95">
        <v>4601.75</v>
      </c>
      <c r="AS67" s="95">
        <v>5055.25</v>
      </c>
      <c r="AT67" s="95">
        <v>5754.15</v>
      </c>
      <c r="AU67" s="95">
        <v>6562.2</v>
      </c>
      <c r="AV67" s="95">
        <v>7150.4</v>
      </c>
      <c r="AW67" s="95">
        <v>8323.4500000000007</v>
      </c>
      <c r="AX67" s="95"/>
      <c r="AY67" s="109">
        <v>70</v>
      </c>
      <c r="AZ67" s="110"/>
      <c r="BA67" s="110"/>
      <c r="BB67" s="95">
        <v>2611.4499999999998</v>
      </c>
      <c r="BC67" s="95">
        <v>3512.75</v>
      </c>
      <c r="BD67" s="95">
        <v>4297</v>
      </c>
      <c r="BE67" s="95">
        <v>4692.2</v>
      </c>
      <c r="BF67" s="95">
        <v>4323.75</v>
      </c>
      <c r="BG67" s="95">
        <v>4424.75</v>
      </c>
      <c r="BH67" s="95">
        <v>4860.8</v>
      </c>
      <c r="BI67" s="95">
        <v>5532.8</v>
      </c>
      <c r="BJ67" s="95">
        <v>6309.8</v>
      </c>
      <c r="BK67" s="95">
        <v>6875.35</v>
      </c>
      <c r="BL67" s="95">
        <v>8003.3</v>
      </c>
      <c r="BM67" s="116">
        <f t="shared" si="13"/>
        <v>5.5868016497937711E-2</v>
      </c>
      <c r="BN67" s="116">
        <f t="shared" si="13"/>
        <v>5.9406956462259242E-2</v>
      </c>
      <c r="BO67" s="116" t="e">
        <f t="shared" si="14"/>
        <v>#DIV/0!</v>
      </c>
      <c r="BP67" s="116" t="e">
        <f t="shared" si="15"/>
        <v>#DIV/0!</v>
      </c>
      <c r="BQ67" s="116">
        <f t="shared" si="16"/>
        <v>5.9401694127738436E-2</v>
      </c>
      <c r="BR67" s="116">
        <f t="shared" si="17"/>
        <v>5.9403923652628476E-2</v>
      </c>
      <c r="BS67" s="116">
        <f t="shared" si="18"/>
        <v>5.9401495898226742E-2</v>
      </c>
      <c r="BT67" s="116">
        <f t="shared" si="19"/>
        <v>5.9405481032550611E-2</v>
      </c>
      <c r="BU67" s="116">
        <f t="shared" si="20"/>
        <v>5.9401969561325041E-2</v>
      </c>
      <c r="BV67" s="116">
        <f t="shared" si="21"/>
        <v>5.9405598034806051E-2</v>
      </c>
      <c r="BW67" s="116">
        <f t="shared" si="22"/>
        <v>5.9405877518777128E-2</v>
      </c>
      <c r="BX67" s="116">
        <f t="shared" si="23"/>
        <v>5.9404943136025734E-2</v>
      </c>
      <c r="BY67" s="116">
        <f t="shared" si="24"/>
        <v>5.9402927940086725E-2</v>
      </c>
      <c r="BZ67" s="116">
        <f t="shared" si="25"/>
        <v>5.9403487911216635E-2</v>
      </c>
      <c r="CA67" s="116">
        <f t="shared" si="26"/>
        <v>5.9400730514455491E-2</v>
      </c>
      <c r="CE67" s="109">
        <v>70</v>
      </c>
      <c r="CF67" s="110"/>
      <c r="CG67" s="110"/>
      <c r="CH67" s="95">
        <v>2430.6999999999998</v>
      </c>
      <c r="CI67" s="95">
        <v>3269.7</v>
      </c>
      <c r="CJ67" s="95">
        <v>3999.65</v>
      </c>
      <c r="CK67" s="95">
        <v>4024.55</v>
      </c>
      <c r="CL67" s="95">
        <v>4110.6499999999996</v>
      </c>
      <c r="CM67" s="95">
        <v>4524.45</v>
      </c>
      <c r="CN67" s="95">
        <v>5150</v>
      </c>
      <c r="CO67" s="95">
        <v>5861.9</v>
      </c>
      <c r="CP67" s="95">
        <v>6399.65</v>
      </c>
      <c r="CQ67" s="95"/>
    </row>
    <row r="68" spans="1:95" ht="15.75" x14ac:dyDescent="0.25">
      <c r="A68" s="15"/>
      <c r="B68" s="34" t="s">
        <v>103</v>
      </c>
      <c r="C68" s="161">
        <v>88.5</v>
      </c>
      <c r="D68" s="161">
        <v>88.5</v>
      </c>
      <c r="E68" s="35"/>
      <c r="F68" s="35"/>
      <c r="G68" s="161">
        <v>63.51</v>
      </c>
      <c r="H68" s="161">
        <v>85.43</v>
      </c>
      <c r="I68" s="161">
        <v>104.51</v>
      </c>
      <c r="J68" s="161">
        <v>114.12</v>
      </c>
      <c r="K68" s="161">
        <v>105.65</v>
      </c>
      <c r="L68" s="161">
        <v>109.35</v>
      </c>
      <c r="M68" s="161">
        <v>118.78</v>
      </c>
      <c r="N68" s="161">
        <v>135.19999999999999</v>
      </c>
      <c r="O68" s="161">
        <v>154.18</v>
      </c>
      <c r="P68" s="161">
        <v>168</v>
      </c>
      <c r="Q68" s="161">
        <v>195.57</v>
      </c>
      <c r="S68" s="34" t="s">
        <v>103</v>
      </c>
      <c r="T68" s="161">
        <v>83.82</v>
      </c>
      <c r="U68" s="161">
        <v>83.53</v>
      </c>
      <c r="V68" s="35"/>
      <c r="W68" s="35"/>
      <c r="X68" s="161">
        <v>59.95</v>
      </c>
      <c r="Y68" s="161">
        <v>80.64</v>
      </c>
      <c r="Z68" s="161">
        <v>98.65</v>
      </c>
      <c r="AA68" s="161">
        <v>107.72</v>
      </c>
      <c r="AB68" s="161">
        <v>99.73</v>
      </c>
      <c r="AC68" s="161">
        <v>103.22</v>
      </c>
      <c r="AD68" s="161">
        <v>112.12</v>
      </c>
      <c r="AE68" s="161">
        <v>127.62</v>
      </c>
      <c r="AF68" s="161">
        <v>145.54</v>
      </c>
      <c r="AG68" s="161">
        <v>158.58000000000001</v>
      </c>
      <c r="AH68" s="161">
        <v>184.6</v>
      </c>
      <c r="AJ68" s="109" t="s">
        <v>103</v>
      </c>
      <c r="AK68" s="110"/>
      <c r="AL68" s="110"/>
      <c r="AM68" s="95">
        <v>38.79</v>
      </c>
      <c r="AN68" s="95">
        <v>52.19</v>
      </c>
      <c r="AO68" s="95">
        <v>63.84</v>
      </c>
      <c r="AP68" s="95">
        <v>69.709999999999994</v>
      </c>
      <c r="AQ68" s="95">
        <v>64.23</v>
      </c>
      <c r="AR68" s="95">
        <v>65.73</v>
      </c>
      <c r="AS68" s="95">
        <v>72.209999999999994</v>
      </c>
      <c r="AT68" s="95">
        <v>82.2</v>
      </c>
      <c r="AU68" s="95">
        <v>93.74</v>
      </c>
      <c r="AV68" s="95">
        <v>102.14</v>
      </c>
      <c r="AW68" s="95">
        <v>118.9</v>
      </c>
      <c r="AX68" s="95"/>
      <c r="AY68" s="109" t="s">
        <v>103</v>
      </c>
      <c r="AZ68" s="110"/>
      <c r="BA68" s="110"/>
      <c r="BB68" s="95">
        <v>37.299999999999997</v>
      </c>
      <c r="BC68" s="95">
        <v>50.18</v>
      </c>
      <c r="BD68" s="95">
        <v>61.38</v>
      </c>
      <c r="BE68" s="95">
        <v>67.03</v>
      </c>
      <c r="BF68" s="95">
        <v>61.76</v>
      </c>
      <c r="BG68" s="95">
        <v>63.21</v>
      </c>
      <c r="BH68" s="95">
        <v>69.44</v>
      </c>
      <c r="BI68" s="95">
        <v>79.040000000000006</v>
      </c>
      <c r="BJ68" s="95">
        <v>90.14</v>
      </c>
      <c r="BK68" s="95">
        <v>98.21</v>
      </c>
      <c r="BL68" s="95">
        <v>114.33</v>
      </c>
      <c r="BM68" s="116">
        <f t="shared" si="13"/>
        <v>5.5833929849677943E-2</v>
      </c>
      <c r="BN68" s="116">
        <f t="shared" si="13"/>
        <v>5.9499580988866319E-2</v>
      </c>
      <c r="BO68" s="116" t="e">
        <f t="shared" si="14"/>
        <v>#DIV/0!</v>
      </c>
      <c r="BP68" s="116" t="e">
        <f t="shared" si="15"/>
        <v>#DIV/0!</v>
      </c>
      <c r="BQ68" s="116">
        <f t="shared" si="16"/>
        <v>5.9382819015846522E-2</v>
      </c>
      <c r="BR68" s="116">
        <f t="shared" si="17"/>
        <v>5.9399801587301626E-2</v>
      </c>
      <c r="BS68" s="116">
        <f t="shared" si="18"/>
        <v>5.9401926001013683E-2</v>
      </c>
      <c r="BT68" s="116">
        <f t="shared" si="19"/>
        <v>5.9413293724470906E-2</v>
      </c>
      <c r="BU68" s="116">
        <f t="shared" si="20"/>
        <v>5.936027273638822E-2</v>
      </c>
      <c r="BV68" s="116">
        <f t="shared" si="21"/>
        <v>5.9387715559000132E-2</v>
      </c>
      <c r="BW68" s="116">
        <f t="shared" si="22"/>
        <v>5.9400642169104456E-2</v>
      </c>
      <c r="BX68" s="116">
        <f t="shared" si="23"/>
        <v>5.9395079141200346E-2</v>
      </c>
      <c r="BY68" s="116">
        <f t="shared" si="24"/>
        <v>5.9365122990243435E-2</v>
      </c>
      <c r="BZ68" s="116">
        <f t="shared" si="25"/>
        <v>5.9402194475974168E-2</v>
      </c>
      <c r="CA68" s="116">
        <f t="shared" si="26"/>
        <v>5.9425785482123406E-2</v>
      </c>
      <c r="CE68" s="109" t="s">
        <v>103</v>
      </c>
      <c r="CF68" s="110"/>
      <c r="CG68" s="110"/>
      <c r="CH68" s="95">
        <v>34.72</v>
      </c>
      <c r="CI68" s="95">
        <v>46.71</v>
      </c>
      <c r="CJ68" s="95">
        <v>57.13</v>
      </c>
      <c r="CK68" s="95">
        <v>57.5</v>
      </c>
      <c r="CL68" s="95">
        <v>58.72</v>
      </c>
      <c r="CM68" s="95">
        <v>64.63</v>
      </c>
      <c r="CN68" s="95">
        <v>73.569999999999993</v>
      </c>
      <c r="CO68" s="95">
        <v>83.74</v>
      </c>
      <c r="CP68" s="95">
        <v>91.42</v>
      </c>
      <c r="CQ68" s="95"/>
    </row>
    <row r="69" spans="1:95" ht="15.75" x14ac:dyDescent="0.25">
      <c r="A69" s="15"/>
      <c r="B69" s="34" t="s">
        <v>61</v>
      </c>
      <c r="C69" s="161">
        <v>6195.2</v>
      </c>
      <c r="D69" s="161">
        <v>6195.2</v>
      </c>
      <c r="E69" s="35"/>
      <c r="F69" s="35"/>
      <c r="G69" s="161">
        <v>4446.1499999999996</v>
      </c>
      <c r="H69" s="161">
        <v>5980.6</v>
      </c>
      <c r="I69" s="161">
        <v>7315.75</v>
      </c>
      <c r="J69" s="161">
        <v>7988.5</v>
      </c>
      <c r="K69" s="161">
        <v>7395.95</v>
      </c>
      <c r="L69" s="161">
        <v>7655</v>
      </c>
      <c r="M69" s="161">
        <v>8314.7999999999993</v>
      </c>
      <c r="N69" s="161">
        <v>9464.2999999999993</v>
      </c>
      <c r="O69" s="161">
        <v>10793.25</v>
      </c>
      <c r="P69" s="161">
        <v>11760.65</v>
      </c>
      <c r="Q69" s="161">
        <v>13690</v>
      </c>
      <c r="S69" s="34" t="s">
        <v>61</v>
      </c>
      <c r="T69" s="161">
        <v>5867.4</v>
      </c>
      <c r="U69" s="161">
        <v>5847.8</v>
      </c>
      <c r="V69" s="35"/>
      <c r="W69" s="35"/>
      <c r="X69" s="161">
        <v>4196.8500000000004</v>
      </c>
      <c r="Y69" s="161">
        <v>5645.25</v>
      </c>
      <c r="Z69" s="161">
        <v>6905.55</v>
      </c>
      <c r="AA69" s="161">
        <v>7540.55</v>
      </c>
      <c r="AB69" s="161">
        <v>6981.25</v>
      </c>
      <c r="AC69" s="161">
        <v>7225.75</v>
      </c>
      <c r="AD69" s="161">
        <v>7848.55</v>
      </c>
      <c r="AE69" s="161">
        <v>8933.6</v>
      </c>
      <c r="AF69" s="161">
        <v>10188.049999999999</v>
      </c>
      <c r="AG69" s="161">
        <v>11101.2</v>
      </c>
      <c r="AH69" s="161">
        <v>12922.4</v>
      </c>
      <c r="AJ69" s="109" t="s">
        <v>61</v>
      </c>
      <c r="AK69" s="110"/>
      <c r="AL69" s="110"/>
      <c r="AM69" s="95">
        <v>2715.95</v>
      </c>
      <c r="AN69" s="95">
        <v>3653.3</v>
      </c>
      <c r="AO69" s="95">
        <v>4468.8999999999996</v>
      </c>
      <c r="AP69" s="95">
        <v>4879.8999999999996</v>
      </c>
      <c r="AQ69" s="95">
        <v>4496.7</v>
      </c>
      <c r="AR69" s="95">
        <v>4601.75</v>
      </c>
      <c r="AS69" s="95">
        <v>5055.25</v>
      </c>
      <c r="AT69" s="95">
        <v>5754.15</v>
      </c>
      <c r="AU69" s="95">
        <v>6562.2</v>
      </c>
      <c r="AV69" s="95">
        <v>7150.4</v>
      </c>
      <c r="AW69" s="95">
        <v>8323.4500000000007</v>
      </c>
      <c r="AX69" s="95"/>
      <c r="AY69" s="109" t="s">
        <v>61</v>
      </c>
      <c r="AZ69" s="110"/>
      <c r="BA69" s="110"/>
      <c r="BB69" s="95">
        <v>2611.4499999999998</v>
      </c>
      <c r="BC69" s="95">
        <v>3512.75</v>
      </c>
      <c r="BD69" s="95">
        <v>4297</v>
      </c>
      <c r="BE69" s="95">
        <v>4692.2</v>
      </c>
      <c r="BF69" s="95">
        <v>4323.75</v>
      </c>
      <c r="BG69" s="95">
        <v>4424.75</v>
      </c>
      <c r="BH69" s="95">
        <v>4860.8</v>
      </c>
      <c r="BI69" s="95">
        <v>5532.8</v>
      </c>
      <c r="BJ69" s="95">
        <v>6309.8</v>
      </c>
      <c r="BK69" s="95">
        <v>6875.35</v>
      </c>
      <c r="BL69" s="95">
        <v>8003.3</v>
      </c>
      <c r="BM69" s="116">
        <f t="shared" si="13"/>
        <v>5.5868016497937711E-2</v>
      </c>
      <c r="BN69" s="116">
        <f t="shared" si="13"/>
        <v>5.9406956462259242E-2</v>
      </c>
      <c r="BO69" s="116" t="e">
        <f t="shared" si="14"/>
        <v>#DIV/0!</v>
      </c>
      <c r="BP69" s="116" t="e">
        <f t="shared" si="15"/>
        <v>#DIV/0!</v>
      </c>
      <c r="BQ69" s="116">
        <f t="shared" si="16"/>
        <v>5.9401694127738436E-2</v>
      </c>
      <c r="BR69" s="116">
        <f t="shared" si="17"/>
        <v>5.9403923652628476E-2</v>
      </c>
      <c r="BS69" s="116">
        <f t="shared" si="18"/>
        <v>5.9401495898226742E-2</v>
      </c>
      <c r="BT69" s="116">
        <f t="shared" si="19"/>
        <v>5.9405481032550611E-2</v>
      </c>
      <c r="BU69" s="116">
        <f t="shared" si="20"/>
        <v>5.9401969561325041E-2</v>
      </c>
      <c r="BV69" s="116">
        <f t="shared" si="21"/>
        <v>5.9405598034806051E-2</v>
      </c>
      <c r="BW69" s="116">
        <f t="shared" si="22"/>
        <v>5.9405877518777128E-2</v>
      </c>
      <c r="BX69" s="116">
        <f t="shared" si="23"/>
        <v>5.9404943136025734E-2</v>
      </c>
      <c r="BY69" s="116">
        <f t="shared" si="24"/>
        <v>5.9402927940086725E-2</v>
      </c>
      <c r="BZ69" s="116">
        <f t="shared" si="25"/>
        <v>5.9403487911216635E-2</v>
      </c>
      <c r="CA69" s="116">
        <f t="shared" si="26"/>
        <v>5.9400730514455491E-2</v>
      </c>
      <c r="CE69" s="109" t="s">
        <v>61</v>
      </c>
      <c r="CF69" s="110"/>
      <c r="CG69" s="110"/>
      <c r="CH69" s="95">
        <v>2430.6999999999998</v>
      </c>
      <c r="CI69" s="95">
        <v>3269.7</v>
      </c>
      <c r="CJ69" s="95">
        <v>3999.65</v>
      </c>
      <c r="CK69" s="95">
        <v>4024.55</v>
      </c>
      <c r="CL69" s="95">
        <v>4110.6499999999996</v>
      </c>
      <c r="CM69" s="95">
        <v>4524.45</v>
      </c>
      <c r="CN69" s="95">
        <v>5150</v>
      </c>
      <c r="CO69" s="95">
        <v>5861.9</v>
      </c>
      <c r="CP69" s="95">
        <v>6399.65</v>
      </c>
      <c r="CQ69" s="95"/>
    </row>
    <row r="70" spans="1:95" ht="38.25" customHeight="1" x14ac:dyDescent="0.2">
      <c r="A70" s="27"/>
    </row>
  </sheetData>
  <phoneticPr fontId="15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rgb="FFD9D9D6"/>
  </sheetPr>
  <dimension ref="B1:AP96"/>
  <sheetViews>
    <sheetView showGridLines="0" showRowColHeaders="0" tabSelected="1" zoomScaleNormal="100" workbookViewId="0">
      <selection activeCell="T40" sqref="T40:AF40"/>
    </sheetView>
  </sheetViews>
  <sheetFormatPr defaultColWidth="9.42578125" defaultRowHeight="12.75" x14ac:dyDescent="0.2"/>
  <cols>
    <col min="1" max="1" width="2.5703125" style="54" customWidth="1"/>
    <col min="2" max="2" width="12.42578125" style="54" customWidth="1"/>
    <col min="3" max="3" width="9.42578125" style="54"/>
    <col min="4" max="6" width="8.5703125" style="54" customWidth="1"/>
    <col min="7" max="7" width="9.42578125" style="54" customWidth="1"/>
    <col min="8" max="8" width="8.5703125" style="54" customWidth="1"/>
    <col min="9" max="9" width="1.42578125" style="54" customWidth="1"/>
    <col min="10" max="10" width="9.5703125" style="54" customWidth="1"/>
    <col min="11" max="17" width="8.5703125" style="54" customWidth="1"/>
    <col min="18" max="18" width="3.5703125" style="54" hidden="1" customWidth="1"/>
    <col min="19" max="19" width="2.42578125" style="54" customWidth="1"/>
    <col min="20" max="20" width="14.140625" style="54" customWidth="1"/>
    <col min="21" max="21" width="3.42578125" style="54" customWidth="1"/>
    <col min="22" max="23" width="0.5703125" style="54" customWidth="1"/>
    <col min="24" max="24" width="13.42578125" style="54" customWidth="1"/>
    <col min="25" max="25" width="3.42578125" style="54" customWidth="1"/>
    <col min="26" max="26" width="1.5703125" style="54" customWidth="1"/>
    <col min="27" max="27" width="13.140625" style="54" customWidth="1"/>
    <col min="28" max="28" width="3.42578125" style="54" customWidth="1"/>
    <col min="29" max="29" width="4.85546875" style="54" customWidth="1"/>
    <col min="30" max="30" width="9.85546875" style="54" customWidth="1"/>
    <col min="31" max="31" width="5.42578125" style="54" customWidth="1"/>
    <col min="32" max="32" width="6.42578125" style="142" customWidth="1"/>
    <col min="33" max="33" width="5.140625" style="142" hidden="1" customWidth="1"/>
    <col min="34" max="34" width="5.42578125" style="142" hidden="1" customWidth="1"/>
    <col min="35" max="35" width="5.140625" style="142" hidden="1" customWidth="1"/>
    <col min="36" max="36" width="114.42578125" style="142" hidden="1" customWidth="1"/>
    <col min="37" max="37" width="4" style="142" hidden="1" customWidth="1"/>
    <col min="38" max="40" width="1.5703125" style="142" hidden="1" customWidth="1"/>
    <col min="41" max="41" width="3.42578125" style="142" hidden="1" customWidth="1"/>
    <col min="42" max="42" width="2.85546875" style="54" hidden="1" customWidth="1"/>
    <col min="43" max="16384" width="9.42578125" style="54"/>
  </cols>
  <sheetData>
    <row r="1" spans="2:42" ht="11.25" x14ac:dyDescent="0.2"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130"/>
      <c r="AF1" s="176"/>
      <c r="AG1" s="132"/>
      <c r="AH1" s="132" t="str">
        <f>IF($AJ$16="Y",$AJ$28,IF($AJ$17="Y",$AJ$28,IF($W$18&gt;274,$AJ$28,IF($AC$21&gt;400,$AJ$28,IF(AND($AC$21&gt;300,$AC$21&lt;=400),$AJ$28,IF($AO$17&gt;0,$AJ$28,""))))))</f>
        <v/>
      </c>
      <c r="AI1" s="132" t="e">
        <f t="array" ref="AI1">INDEX($AH$1:$AH$6, SMALL(IF((($AH$1:$AH$6)=""), "", ROW($AH$1:$AH$6)-MIN(ROW($AH$1:$AH$6))+1), ROW($A$1)))</f>
        <v>#NUM!</v>
      </c>
      <c r="AJ1" s="132"/>
      <c r="AK1" s="132"/>
      <c r="AL1" s="132"/>
      <c r="AM1" s="132"/>
      <c r="AN1" s="132"/>
      <c r="AO1" s="132"/>
      <c r="AP1" s="130"/>
    </row>
    <row r="2" spans="2:42" x14ac:dyDescent="0.2">
      <c r="B2" s="52" t="s">
        <v>651</v>
      </c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0"/>
      <c r="AD2" s="130"/>
      <c r="AE2" s="130"/>
      <c r="AF2" s="176"/>
      <c r="AG2" s="132"/>
      <c r="AH2" s="132" t="str">
        <f>IF($AJ$16="Y",$AJ$33,IF($AJ$17="Y",$AJ$34,""))</f>
        <v/>
      </c>
      <c r="AI2" s="132" t="e">
        <f t="array" ref="AI2">INDEX($AH$1:$AH$6, SMALL(IF((($AH$1:$AH$6)=""), "", ROW($AH$1:$AH$6)-MIN(ROW($AH$1:$AH$6))+1), ROW($A$2)))</f>
        <v>#NUM!</v>
      </c>
      <c r="AJ2" s="132"/>
      <c r="AK2" s="132"/>
      <c r="AL2" s="132"/>
      <c r="AM2" s="132"/>
      <c r="AN2" s="132"/>
      <c r="AO2" s="132"/>
      <c r="AP2" s="130"/>
    </row>
    <row r="3" spans="2:42" x14ac:dyDescent="0.2">
      <c r="B3" s="52"/>
      <c r="C3" s="130"/>
      <c r="D3" s="130"/>
      <c r="E3" s="130"/>
      <c r="F3" s="130"/>
      <c r="G3" s="72" t="s">
        <v>0</v>
      </c>
      <c r="H3" s="72" t="s">
        <v>1</v>
      </c>
      <c r="I3" s="204"/>
      <c r="J3" s="204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30"/>
      <c r="W3" s="130"/>
      <c r="X3" s="130"/>
      <c r="Y3" s="130"/>
      <c r="Z3" s="130"/>
      <c r="AA3" s="130"/>
      <c r="AB3" s="130"/>
      <c r="AC3" s="130"/>
      <c r="AD3" s="130"/>
      <c r="AE3" s="130"/>
      <c r="AF3" s="176"/>
      <c r="AG3" s="132"/>
      <c r="AH3" s="132" t="str">
        <f>IF($AC$21&gt;400,$AJ$25,"")</f>
        <v/>
      </c>
      <c r="AI3" s="132" t="e">
        <f t="array" ref="AI3">INDEX($AH$1:$AH$6, SMALL(IF((($AH$1:$AH$6)=""), "", ROW($AH$1:$AH$6)-MIN(ROW($AH$1:$AH$6))+1), ROW($A$3)))</f>
        <v>#NUM!</v>
      </c>
      <c r="AJ3" s="132"/>
      <c r="AK3" s="132"/>
      <c r="AL3" s="132"/>
      <c r="AM3" s="132"/>
      <c r="AN3" s="132"/>
      <c r="AO3" s="132"/>
      <c r="AP3" s="130"/>
    </row>
    <row r="4" spans="2:42" ht="12.75" customHeight="1" x14ac:dyDescent="0.2">
      <c r="B4" s="52"/>
      <c r="C4" s="130"/>
      <c r="D4" s="130"/>
      <c r="E4" s="130"/>
      <c r="F4" s="52" t="s">
        <v>2</v>
      </c>
      <c r="G4" s="205">
        <f>VLOOKUP('Kraje Strefy_klienci"NonLegacy"'!A1,'Kraje Strefy_klienci"NonLegacy"'!B:K,6,0)</f>
        <v>0</v>
      </c>
      <c r="H4" s="205">
        <f>IF($G$4=704,505,$G$4)</f>
        <v>0</v>
      </c>
      <c r="I4" s="55"/>
      <c r="J4" s="205"/>
      <c r="K4" s="130"/>
      <c r="L4" s="130"/>
      <c r="M4" s="130"/>
      <c r="N4" s="130"/>
      <c r="O4" s="130"/>
      <c r="P4" s="130"/>
      <c r="Q4" s="130"/>
      <c r="R4" s="260" t="s">
        <v>652</v>
      </c>
      <c r="S4" s="260"/>
      <c r="T4" s="260"/>
      <c r="U4" s="260"/>
      <c r="V4" s="260"/>
      <c r="W4" s="260"/>
      <c r="X4" s="260"/>
      <c r="Y4" s="260"/>
      <c r="Z4" s="260"/>
      <c r="AA4" s="260"/>
      <c r="AB4" s="260"/>
      <c r="AC4" s="260"/>
      <c r="AD4" s="260"/>
      <c r="AE4" s="130"/>
      <c r="AF4" s="176"/>
      <c r="AG4" s="132"/>
      <c r="AH4" s="132" t="str">
        <f>IF(OR($W$18&gt;274,$AA$18&gt;274,$AD$18&gt;274),$AJ$26,"")</f>
        <v/>
      </c>
      <c r="AI4" s="133" t="e">
        <f t="array" ref="AI4">INDEX($AH$1:$AH$6, SMALL(IF((($AH$1:$AH$6)=""), "", ROW($AH$1:$AH$6)-MIN(ROW($AH$1:$AH$6))+1), ROW($A$4)))</f>
        <v>#NUM!</v>
      </c>
      <c r="AJ4" s="132"/>
      <c r="AK4" s="132"/>
      <c r="AL4" s="132"/>
      <c r="AM4" s="132"/>
      <c r="AN4" s="132"/>
      <c r="AO4" s="132"/>
      <c r="AP4" s="130"/>
    </row>
    <row r="5" spans="2:42" ht="12.2" customHeight="1" x14ac:dyDescent="0.2"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  <c r="P5" s="130"/>
      <c r="Q5" s="130"/>
      <c r="R5" s="260"/>
      <c r="S5" s="260"/>
      <c r="T5" s="260"/>
      <c r="U5" s="260"/>
      <c r="V5" s="260"/>
      <c r="W5" s="260"/>
      <c r="X5" s="260"/>
      <c r="Y5" s="260"/>
      <c r="Z5" s="260"/>
      <c r="AA5" s="260"/>
      <c r="AB5" s="260"/>
      <c r="AC5" s="260"/>
      <c r="AD5" s="260"/>
      <c r="AE5" s="130"/>
      <c r="AF5" s="176"/>
      <c r="AG5" s="132"/>
      <c r="AH5" s="132" t="str">
        <f>IF($AO$17&gt;0,$AJ$35,"")</f>
        <v/>
      </c>
      <c r="AI5" s="132" t="e">
        <f t="array" ref="AI5">INDEX($AH$1:$AH$6, SMALL(IF((($AH$1:$AH$6)=""), "", ROW($AH$1:$AH$6)-MIN(ROW($AH$1:$AH$6))+1), ROW($A$5)))</f>
        <v>#NUM!</v>
      </c>
      <c r="AJ5" s="132"/>
      <c r="AK5" s="132"/>
      <c r="AL5" s="132"/>
      <c r="AM5" s="132"/>
      <c r="AN5" s="132"/>
      <c r="AO5" s="132"/>
      <c r="AP5" s="130"/>
    </row>
    <row r="6" spans="2:42" ht="13.35" customHeight="1" x14ac:dyDescent="0.2">
      <c r="B6" s="53" t="s">
        <v>3</v>
      </c>
      <c r="C6" s="67"/>
      <c r="D6" s="67"/>
      <c r="E6" s="130"/>
      <c r="F6" s="53"/>
      <c r="G6" s="53" t="s">
        <v>111</v>
      </c>
      <c r="H6" s="130"/>
      <c r="I6" s="130"/>
      <c r="J6" s="130"/>
      <c r="K6" s="248">
        <v>0</v>
      </c>
      <c r="L6" s="130"/>
      <c r="M6" s="130"/>
      <c r="N6" s="130"/>
      <c r="O6" s="130"/>
      <c r="P6" s="130"/>
      <c r="Q6" s="130"/>
      <c r="R6" s="261"/>
      <c r="S6" s="261"/>
      <c r="T6" s="261"/>
      <c r="U6" s="261"/>
      <c r="V6" s="261"/>
      <c r="W6" s="261"/>
      <c r="X6" s="261"/>
      <c r="Y6" s="261"/>
      <c r="Z6" s="261"/>
      <c r="AA6" s="261"/>
      <c r="AB6" s="261"/>
      <c r="AC6" s="261"/>
      <c r="AD6" s="130"/>
      <c r="AE6" s="143"/>
      <c r="AF6" s="176"/>
      <c r="AG6" s="132"/>
      <c r="AH6" s="132" t="str">
        <f>IF(AND($AC$21&gt;300,$AC$21&lt;=400),$AJ$36,"")</f>
        <v/>
      </c>
      <c r="AI6" s="132" t="e">
        <f t="array" ref="AI6">INDEX($AH$1:$AH$6, SMALL(IF((($AH$1:$AH$6)=""), "", ROW($AH$1:$AH$6)-MIN(ROW($AH$1:$AH$6))+1), ROW($A$6)))</f>
        <v>#NUM!</v>
      </c>
      <c r="AJ6" s="132"/>
      <c r="AK6" s="132"/>
      <c r="AL6" s="132"/>
      <c r="AM6" s="132"/>
      <c r="AN6" s="132"/>
      <c r="AO6" s="132"/>
      <c r="AP6" s="130"/>
    </row>
    <row r="7" spans="2:42" x14ac:dyDescent="0.2">
      <c r="B7" s="67"/>
      <c r="C7" s="67"/>
      <c r="D7" s="67"/>
      <c r="E7" s="130"/>
      <c r="F7" s="53"/>
      <c r="G7" s="53" t="s">
        <v>112</v>
      </c>
      <c r="H7" s="130"/>
      <c r="I7" s="130"/>
      <c r="J7" s="130"/>
      <c r="K7" s="248">
        <v>0</v>
      </c>
      <c r="L7" s="250"/>
      <c r="M7" s="130"/>
      <c r="N7" s="130"/>
      <c r="O7" s="130"/>
      <c r="P7" s="130"/>
      <c r="Q7" s="234"/>
      <c r="R7" s="261"/>
      <c r="S7" s="261"/>
      <c r="T7" s="261"/>
      <c r="U7" s="261"/>
      <c r="V7" s="261"/>
      <c r="W7" s="261"/>
      <c r="X7" s="261"/>
      <c r="Y7" s="261"/>
      <c r="Z7" s="261"/>
      <c r="AA7" s="261"/>
      <c r="AB7" s="261"/>
      <c r="AC7" s="261"/>
      <c r="AD7" s="130"/>
      <c r="AE7" s="143"/>
      <c r="AF7" s="176"/>
      <c r="AG7" s="132"/>
      <c r="AH7" s="132" t="str">
        <f>IF(AH11=$AJ$31,$AJ$27,"")</f>
        <v/>
      </c>
      <c r="AI7" s="132" t="str">
        <f>IF(AH9=$AJ$31,$AJ$27,"")</f>
        <v/>
      </c>
      <c r="AJ7" s="132"/>
      <c r="AK7" s="132"/>
      <c r="AL7" s="132"/>
      <c r="AM7" s="132"/>
      <c r="AN7" s="132"/>
      <c r="AO7" s="132"/>
      <c r="AP7" s="130"/>
    </row>
    <row r="8" spans="2:42" x14ac:dyDescent="0.2">
      <c r="B8" s="67"/>
      <c r="C8" s="67"/>
      <c r="D8" s="67"/>
      <c r="E8" s="130"/>
      <c r="F8" s="53"/>
      <c r="G8" s="53" t="s">
        <v>113</v>
      </c>
      <c r="H8" s="130"/>
      <c r="I8" s="130"/>
      <c r="J8" s="130"/>
      <c r="K8" s="248">
        <v>0</v>
      </c>
      <c r="L8" s="130"/>
      <c r="M8" s="130"/>
      <c r="N8" s="130"/>
      <c r="O8" s="130"/>
      <c r="P8" s="130"/>
      <c r="Q8" s="234"/>
      <c r="R8" s="130"/>
      <c r="S8" s="143"/>
      <c r="T8" s="143"/>
      <c r="U8" s="143"/>
      <c r="V8" s="143"/>
      <c r="W8" s="143"/>
      <c r="X8" s="143"/>
      <c r="Y8" s="143"/>
      <c r="Z8" s="143"/>
      <c r="AA8" s="143"/>
      <c r="AB8" s="143"/>
      <c r="AC8" s="143"/>
      <c r="AD8" s="143"/>
      <c r="AE8" s="143"/>
      <c r="AF8" s="176"/>
      <c r="AG8" s="132"/>
      <c r="AH8" s="133" t="str">
        <f>IF($AJ$17="Y",$AJ$29,IF($AJ$16="Y",$AJ$29,IF($AO$17&gt;0,$AJ$29,IF($W$18&gt;274,$AJ$29,IF(AND($AC$21&gt;300,$AC$21&lt;=400),$AJ$29,IF($AC$21&gt;400,$AJ$29,""))))))</f>
        <v/>
      </c>
      <c r="AI8" s="132" t="e">
        <f t="array" ref="AI8">INDEX($AH$8:$AH$11, SMALL(IF((($AH$8:$AH$11)=""), "", ROW($AH$8:$AH$11)-MIN(ROW($AH$8:$AH$11))+1), ROW($A$1)))</f>
        <v>#NUM!</v>
      </c>
      <c r="AJ8" s="132"/>
      <c r="AK8" s="132"/>
      <c r="AL8" s="132"/>
      <c r="AM8" s="132"/>
      <c r="AN8" s="132"/>
      <c r="AO8" s="132"/>
      <c r="AP8" s="130"/>
    </row>
    <row r="9" spans="2:42" x14ac:dyDescent="0.2">
      <c r="B9" s="67"/>
      <c r="C9" s="67"/>
      <c r="D9" s="67"/>
      <c r="E9" s="130"/>
      <c r="F9" s="53"/>
      <c r="G9" s="53" t="s">
        <v>114</v>
      </c>
      <c r="H9" s="130"/>
      <c r="I9" s="130"/>
      <c r="J9" s="130"/>
      <c r="K9" s="248">
        <v>0</v>
      </c>
      <c r="L9" s="130"/>
      <c r="M9" s="130"/>
      <c r="N9" s="130"/>
      <c r="O9" s="130"/>
      <c r="P9" s="130"/>
      <c r="Q9" s="234"/>
      <c r="R9" s="130"/>
      <c r="S9" s="143"/>
      <c r="T9" s="143"/>
      <c r="U9" s="143"/>
      <c r="V9" s="143"/>
      <c r="W9" s="143"/>
      <c r="X9" s="143"/>
      <c r="Y9" s="143"/>
      <c r="Z9" s="143"/>
      <c r="AA9" s="143"/>
      <c r="AB9" s="143"/>
      <c r="AC9" s="143"/>
      <c r="AD9" s="143"/>
      <c r="AE9" s="143"/>
      <c r="AF9" s="176"/>
      <c r="AG9" s="132"/>
      <c r="AH9" s="132"/>
      <c r="AI9" s="132" t="e">
        <f t="array" ref="AI9">INDEX($AH$8:$AH$11, SMALL(IF((($AH$8:$AH$11)=""), "", ROW($AH$8:$AH$11)-MIN(ROW($AH$8:$AH$11))+1), ROW($A$2)))</f>
        <v>#NUM!</v>
      </c>
      <c r="AJ9" s="132"/>
      <c r="AK9" s="132"/>
      <c r="AL9" s="132"/>
      <c r="AM9" s="132"/>
      <c r="AN9" s="132"/>
      <c r="AO9" s="132"/>
      <c r="AP9" s="130"/>
    </row>
    <row r="10" spans="2:42" x14ac:dyDescent="0.2">
      <c r="B10" s="67"/>
      <c r="C10" s="67"/>
      <c r="D10" s="67"/>
      <c r="E10" s="57"/>
      <c r="F10" s="53"/>
      <c r="G10" s="53" t="s">
        <v>115</v>
      </c>
      <c r="H10" s="130"/>
      <c r="I10" s="130"/>
      <c r="J10" s="130"/>
      <c r="K10" s="248">
        <v>0</v>
      </c>
      <c r="L10" s="250"/>
      <c r="M10" s="130"/>
      <c r="N10" s="130"/>
      <c r="O10" s="130"/>
      <c r="P10" s="249"/>
      <c r="Q10" s="130"/>
      <c r="R10" s="130"/>
      <c r="S10" s="143"/>
      <c r="T10" s="143"/>
      <c r="U10" s="143"/>
      <c r="V10" s="143"/>
      <c r="W10" s="143"/>
      <c r="X10" s="143"/>
      <c r="Y10" s="143"/>
      <c r="Z10" s="143"/>
      <c r="AA10" s="143"/>
      <c r="AB10" s="143"/>
      <c r="AC10" s="143"/>
      <c r="AD10" s="143"/>
      <c r="AE10" s="143"/>
      <c r="AF10" s="176"/>
      <c r="AG10" s="132"/>
      <c r="AH10" s="132" t="str">
        <f>IF($AC$21&gt;400,$AJ$30,"")</f>
        <v/>
      </c>
      <c r="AI10" s="132" t="e">
        <f t="array" ref="AI10">INDEX($AH$8:$AH$11, SMALL(IF((($AH$8:$AH$11)=""), "", ROW($AH$8:$AH$11)-MIN(ROW($AH$8:$AH$11))+1), ROW($A$3)))</f>
        <v>#NUM!</v>
      </c>
      <c r="AJ10" s="132"/>
      <c r="AK10" s="132"/>
      <c r="AL10" s="132"/>
      <c r="AM10" s="132"/>
      <c r="AN10" s="132"/>
      <c r="AO10" s="132"/>
      <c r="AP10" s="130"/>
    </row>
    <row r="11" spans="2:42" x14ac:dyDescent="0.2">
      <c r="B11" s="67"/>
      <c r="C11" s="67"/>
      <c r="D11" s="67"/>
      <c r="E11" s="57"/>
      <c r="F11" s="53"/>
      <c r="G11" s="130"/>
      <c r="H11" s="130"/>
      <c r="I11" s="130"/>
      <c r="J11" s="130"/>
      <c r="K11" s="57" t="s">
        <v>9</v>
      </c>
      <c r="L11" s="130"/>
      <c r="M11" s="57" t="s">
        <v>10</v>
      </c>
      <c r="N11" s="130"/>
      <c r="O11" s="130"/>
      <c r="P11" s="130"/>
      <c r="Q11" s="130"/>
      <c r="R11" s="130"/>
      <c r="S11" s="143"/>
      <c r="T11" s="143"/>
      <c r="U11" s="143"/>
      <c r="V11" s="143"/>
      <c r="W11" s="143"/>
      <c r="X11" s="143"/>
      <c r="Y11" s="143"/>
      <c r="Z11" s="143"/>
      <c r="AA11" s="143"/>
      <c r="AB11" s="143"/>
      <c r="AC11" s="143"/>
      <c r="AD11" s="143"/>
      <c r="AE11" s="143"/>
      <c r="AF11" s="176"/>
      <c r="AG11" s="132"/>
      <c r="AH11" s="132" t="str">
        <f>IF($AC$21&gt;400,$AJ$31,IF($W$18&gt;274,$AJ$31,IF($AJ$17="Y",$AJ$31,IF(AND($AC$21&gt;300,$AC$21&lt;=400),$AJ$30,IF($AJ$16="Y",$AJ$32,IF($AO$17&gt;0,$AJ$32,""))))))</f>
        <v/>
      </c>
      <c r="AI11" s="132" t="e">
        <f t="array" ref="AI11">INDEX($AH$8:$AH$11, SMALL(IF((($AH$8:$AH$11)=""), "", ROW($AH$8:$AH$11)-MIN(ROW($AH$8:$AH$11))+1), ROW($A$4)))</f>
        <v>#NUM!</v>
      </c>
      <c r="AJ11" s="132"/>
      <c r="AK11" s="132"/>
      <c r="AL11" s="132"/>
      <c r="AM11" s="132"/>
      <c r="AN11" s="132"/>
      <c r="AO11" s="132"/>
      <c r="AP11" s="130"/>
    </row>
    <row r="12" spans="2:42" x14ac:dyDescent="0.2">
      <c r="B12" s="130"/>
      <c r="C12" s="67"/>
      <c r="D12" s="67"/>
      <c r="E12" s="57"/>
      <c r="F12" s="208" t="s">
        <v>11</v>
      </c>
      <c r="G12" s="130"/>
      <c r="H12" s="130"/>
      <c r="I12" s="130"/>
      <c r="J12" s="130"/>
      <c r="K12" s="234">
        <v>0</v>
      </c>
      <c r="L12" s="130"/>
      <c r="M12" s="234">
        <v>0</v>
      </c>
      <c r="N12" s="130"/>
      <c r="O12" s="130"/>
      <c r="P12" s="130"/>
      <c r="Q12" s="130"/>
      <c r="R12" s="130"/>
      <c r="S12" s="143"/>
      <c r="T12" s="143"/>
      <c r="U12" s="143"/>
      <c r="V12" s="143"/>
      <c r="W12" s="143"/>
      <c r="X12" s="143"/>
      <c r="Y12" s="143"/>
      <c r="Z12" s="143"/>
      <c r="AA12" s="143"/>
      <c r="AB12" s="143"/>
      <c r="AC12" s="143"/>
      <c r="AD12" s="143"/>
      <c r="AE12" s="143"/>
      <c r="AF12" s="176"/>
      <c r="AG12" s="132"/>
      <c r="AI12" s="132"/>
      <c r="AJ12" s="132"/>
      <c r="AK12" s="132"/>
      <c r="AL12" s="132"/>
      <c r="AM12" s="132"/>
      <c r="AN12" s="132"/>
      <c r="AO12" s="132"/>
      <c r="AP12" s="130"/>
    </row>
    <row r="13" spans="2:42" ht="12.75" customHeight="1" x14ac:dyDescent="0.2">
      <c r="B13" s="130"/>
      <c r="C13" s="130"/>
      <c r="D13" s="130"/>
      <c r="E13" s="130"/>
      <c r="F13" s="130"/>
      <c r="G13" s="130"/>
      <c r="H13" s="130"/>
      <c r="I13" s="130"/>
      <c r="J13" s="130"/>
      <c r="K13" s="236"/>
      <c r="L13" s="236"/>
      <c r="M13" s="236"/>
      <c r="N13" s="236"/>
      <c r="O13" s="236"/>
      <c r="P13" s="236"/>
      <c r="Q13" s="236"/>
      <c r="R13" s="130"/>
      <c r="S13" s="143"/>
      <c r="T13" s="143"/>
      <c r="U13" s="143"/>
      <c r="V13" s="143"/>
      <c r="W13" s="143"/>
      <c r="X13" s="143"/>
      <c r="Y13" s="143"/>
      <c r="Z13" s="143"/>
      <c r="AA13" s="143"/>
      <c r="AB13" s="143"/>
      <c r="AC13" s="143"/>
      <c r="AD13" s="143"/>
      <c r="AE13" s="143"/>
      <c r="AF13" s="176"/>
      <c r="AG13" s="132"/>
      <c r="AH13" s="132"/>
      <c r="AI13" s="132"/>
      <c r="AJ13" s="132"/>
      <c r="AK13" s="132"/>
      <c r="AL13" s="132"/>
      <c r="AM13" s="132"/>
      <c r="AN13" s="132"/>
      <c r="AO13" s="132"/>
      <c r="AP13" s="130"/>
    </row>
    <row r="14" spans="2:42" ht="12.75" customHeight="1" x14ac:dyDescent="0.2">
      <c r="B14" s="235"/>
      <c r="C14" s="251" t="s">
        <v>12</v>
      </c>
      <c r="D14" s="251" t="s">
        <v>13</v>
      </c>
      <c r="E14" s="251" t="s">
        <v>14</v>
      </c>
      <c r="F14" s="251" t="s">
        <v>15</v>
      </c>
      <c r="G14" s="251" t="s">
        <v>16</v>
      </c>
      <c r="H14" s="251" t="s">
        <v>17</v>
      </c>
      <c r="I14" s="63"/>
      <c r="J14" s="251" t="s">
        <v>18</v>
      </c>
      <c r="K14" s="251" t="s">
        <v>19</v>
      </c>
      <c r="L14" s="251" t="s">
        <v>20</v>
      </c>
      <c r="M14" s="251" t="s">
        <v>21</v>
      </c>
      <c r="N14" s="251" t="s">
        <v>22</v>
      </c>
      <c r="O14" s="251" t="s">
        <v>23</v>
      </c>
      <c r="P14" s="251" t="s">
        <v>24</v>
      </c>
      <c r="Q14" s="251" t="s">
        <v>25</v>
      </c>
      <c r="R14" s="130"/>
      <c r="S14" s="143"/>
      <c r="T14" s="282" t="s">
        <v>26</v>
      </c>
      <c r="U14" s="283"/>
      <c r="V14" s="283"/>
      <c r="W14" s="283"/>
      <c r="X14" s="283"/>
      <c r="Y14" s="283"/>
      <c r="Z14" s="283"/>
      <c r="AA14" s="283"/>
      <c r="AB14" s="283"/>
      <c r="AC14" s="283"/>
      <c r="AD14" s="283"/>
      <c r="AE14" s="283"/>
      <c r="AF14" s="284"/>
      <c r="AG14" s="132"/>
      <c r="AH14" s="132"/>
      <c r="AI14" s="132"/>
      <c r="AJ14" s="134"/>
      <c r="AK14" s="134"/>
      <c r="AL14" s="134"/>
      <c r="AM14" s="134"/>
      <c r="AN14" s="134"/>
      <c r="AO14" s="132"/>
      <c r="AP14" s="132"/>
    </row>
    <row r="15" spans="2:42" ht="12.75" customHeight="1" x14ac:dyDescent="0.2">
      <c r="B15" s="58" t="s">
        <v>27</v>
      </c>
      <c r="C15" s="59" t="s">
        <v>28</v>
      </c>
      <c r="D15" s="146">
        <f>'ex sav'!G8*(1-STANDARD!$K$6)+'ex sav'!G8*(1-STANDARD!$K$6)*$K$12</f>
        <v>460.7</v>
      </c>
      <c r="E15" s="146">
        <f>'ex sav'!H8*(1-STANDARD!$K$6)+'ex sav'!H8*(1-STANDARD!$K$6)*$K$12</f>
        <v>477.05</v>
      </c>
      <c r="F15" s="146">
        <f>'ex sav'!I8*(1-STANDARD!$K$6)+'ex sav'!I8*(1-STANDARD!$K$6)*$K$12</f>
        <v>503.7</v>
      </c>
      <c r="G15" s="146">
        <f>'ex sav'!J8*(1-STANDARD!$K$6)+'ex sav'!J8*(1-STANDARD!$K$6)*$K$12</f>
        <v>528.25</v>
      </c>
      <c r="H15" s="146">
        <f>'ex sav'!C8*(1-STANDARD!$K$6)+'ex sav'!C8*(1-STANDARD!$K$6)*$K$12</f>
        <v>476.25</v>
      </c>
      <c r="I15" s="128"/>
      <c r="J15" s="146">
        <f>'ex sav'!D8*(1-STANDARD!$K$8)+'ex sav'!D8*(1-STANDARD!$K$8)*$M$12</f>
        <v>476.25</v>
      </c>
      <c r="K15" s="146">
        <f>'ex sav'!K8*(1-STANDARD!$K$8)+'ex sav'!K8*(1-STANDARD!$K$8)*$M$12</f>
        <v>519.35</v>
      </c>
      <c r="L15" s="146">
        <f>'ex sav'!L8*(1-STANDARD!$K$8)+'ex sav'!L8*(1-STANDARD!$K$8)*$M$12</f>
        <v>543.54999999999995</v>
      </c>
      <c r="M15" s="146">
        <f>'ex sav'!M8*(1-STANDARD!$K$8)+'ex sav'!M8*(1-STANDARD!$K$8)*$M$12</f>
        <v>569.95000000000005</v>
      </c>
      <c r="N15" s="146">
        <f>'ex sav'!N8*(1-STANDARD!$K$8)+'ex sav'!N8*(1-STANDARD!$K$8)*$M$12</f>
        <v>591.75</v>
      </c>
      <c r="O15" s="146">
        <f>'ex sav'!O8*(1-STANDARD!$K$8)+'ex sav'!O8*(1-STANDARD!$K$8)*$M$12</f>
        <v>617.6</v>
      </c>
      <c r="P15" s="146">
        <f>'ex sav'!P8*(1-STANDARD!$K$8)+'ex sav'!P8*(1-STANDARD!$K$8)*$M$12</f>
        <v>690.4</v>
      </c>
      <c r="Q15" s="146">
        <f>'ex sav'!Q8*(1-STANDARD!$K$8)+'ex sav'!Q8*(1-STANDARD!$K$8)*$M$12</f>
        <v>698.7</v>
      </c>
      <c r="R15" s="130"/>
      <c r="S15" s="143"/>
      <c r="T15" s="285"/>
      <c r="U15" s="286"/>
      <c r="V15" s="286"/>
      <c r="W15" s="286"/>
      <c r="X15" s="286"/>
      <c r="Y15" s="286"/>
      <c r="Z15" s="286"/>
      <c r="AA15" s="286"/>
      <c r="AB15" s="286"/>
      <c r="AC15" s="286"/>
      <c r="AD15" s="286"/>
      <c r="AE15" s="286"/>
      <c r="AF15" s="287"/>
      <c r="AG15" s="132"/>
      <c r="AH15" s="135"/>
      <c r="AI15" s="213" t="s">
        <v>12</v>
      </c>
      <c r="AJ15" s="214"/>
      <c r="AK15" s="213" t="s">
        <v>29</v>
      </c>
      <c r="AL15" s="215"/>
      <c r="AM15" s="215"/>
      <c r="AN15" s="214"/>
      <c r="AO15" s="132">
        <f>COUNTIF(AL16:AN16,"Y")</f>
        <v>0</v>
      </c>
      <c r="AP15" s="132"/>
    </row>
    <row r="16" spans="2:42" ht="11.25" customHeight="1" x14ac:dyDescent="0.2">
      <c r="B16" s="58"/>
      <c r="C16" s="60"/>
      <c r="D16" s="252"/>
      <c r="E16" s="252"/>
      <c r="F16" s="252"/>
      <c r="G16" s="252"/>
      <c r="H16" s="252"/>
      <c r="I16" s="128"/>
      <c r="J16" s="252"/>
      <c r="K16" s="252"/>
      <c r="L16" s="252"/>
      <c r="M16" s="252"/>
      <c r="N16" s="252"/>
      <c r="O16" s="252"/>
      <c r="P16" s="252"/>
      <c r="Q16" s="252"/>
      <c r="R16" s="130"/>
      <c r="S16" s="143"/>
      <c r="T16" s="288" t="s">
        <v>12</v>
      </c>
      <c r="U16" s="289"/>
      <c r="V16" s="290"/>
      <c r="W16" s="294" t="s">
        <v>30</v>
      </c>
      <c r="X16" s="295"/>
      <c r="Y16" s="295"/>
      <c r="Z16" s="296"/>
      <c r="AA16" s="294" t="s">
        <v>31</v>
      </c>
      <c r="AB16" s="295"/>
      <c r="AC16" s="296"/>
      <c r="AD16" s="294" t="s">
        <v>32</v>
      </c>
      <c r="AE16" s="295"/>
      <c r="AF16" s="297"/>
      <c r="AG16" s="132"/>
      <c r="AH16" s="135"/>
      <c r="AI16" s="136" t="s">
        <v>33</v>
      </c>
      <c r="AJ16" s="137" t="str">
        <f>IF(AND($T$18&gt;25,$T$18&lt;=70),"Y","N")</f>
        <v>N</v>
      </c>
      <c r="AK16" s="137" t="s">
        <v>34</v>
      </c>
      <c r="AL16" s="132" t="str">
        <f>IF($W$18&gt;100,"Y","N")</f>
        <v>N</v>
      </c>
      <c r="AM16" s="132" t="str">
        <f>IF($AA$18&gt;100,"Y","N")</f>
        <v>N</v>
      </c>
      <c r="AN16" s="136" t="str">
        <f>IF($AD$18&gt;100,"Y","N")</f>
        <v>N</v>
      </c>
      <c r="AO16" s="138">
        <f>COUNTIF(AM17:AN17,"Y")</f>
        <v>0</v>
      </c>
      <c r="AP16" s="132">
        <f>IF(AL16="Y",1,0)</f>
        <v>0</v>
      </c>
    </row>
    <row r="17" spans="2:42" ht="12.75" customHeight="1" x14ac:dyDescent="0.2">
      <c r="B17" s="58" t="s">
        <v>35</v>
      </c>
      <c r="C17" s="59">
        <v>0.5</v>
      </c>
      <c r="D17" s="146">
        <f>'ex sav'!G9*(1-STANDARD!$K$7)+'ex sav'!G9*(1-STANDARD!$K$7)*$K$12</f>
        <v>597.79999999999995</v>
      </c>
      <c r="E17" s="146">
        <f>'ex sav'!H9*(1-STANDARD!$K$7)+'ex sav'!H9*(1-STANDARD!$K$7)*$K$12</f>
        <v>632.65</v>
      </c>
      <c r="F17" s="146">
        <f>'ex sav'!I9*(1-STANDARD!$K$7)+'ex sav'!I9*(1-STANDARD!$K$7)*$K$12</f>
        <v>683.55</v>
      </c>
      <c r="G17" s="146">
        <f>'ex sav'!J9*(1-STANDARD!$K$7)+'ex sav'!J9*(1-STANDARD!$K$7)*$K$12</f>
        <v>683.6</v>
      </c>
      <c r="H17" s="146">
        <f>'ex sav'!C9*(1-STANDARD!$K$7)+'ex sav'!C9*(1-STANDARD!$K$7)*$K$12</f>
        <v>631.29999999999995</v>
      </c>
      <c r="I17" s="128"/>
      <c r="J17" s="146">
        <f>'ex sav'!D9*(1-STANDARD!$K$9)+'ex sav'!D9*(1-STANDARD!$K$9)*$M$12</f>
        <v>631.29999999999995</v>
      </c>
      <c r="K17" s="146">
        <f>'ex sav'!K9*(1-STANDARD!$K$9)+'ex sav'!K9*(1-STANDARD!$K$9)*$M$12</f>
        <v>639.20000000000005</v>
      </c>
      <c r="L17" s="146">
        <f>'ex sav'!L9*(1-STANDARD!$K$9)+'ex sav'!L9*(1-STANDARD!$K$9)*$M$12</f>
        <v>647.9</v>
      </c>
      <c r="M17" s="146">
        <f>'ex sav'!M9*(1-STANDARD!$K$9)+'ex sav'!M9*(1-STANDARD!$K$9)*$M$12</f>
        <v>664.5</v>
      </c>
      <c r="N17" s="146">
        <f>'ex sav'!N9*(1-STANDARD!$K$9)+'ex sav'!N9*(1-STANDARD!$K$9)*$M$12</f>
        <v>708.85</v>
      </c>
      <c r="O17" s="146">
        <f>'ex sav'!O9*(1-STANDARD!$K$9)+'ex sav'!O9*(1-STANDARD!$K$9)*$M$12</f>
        <v>712.1</v>
      </c>
      <c r="P17" s="146">
        <f>'ex sav'!P9*(1-STANDARD!$K$9)+'ex sav'!P9*(1-STANDARD!$K$9)*$M$12</f>
        <v>778.7</v>
      </c>
      <c r="Q17" s="146">
        <f>'ex sav'!Q9*(1-STANDARD!$K$9)+'ex sav'!Q9*(1-STANDARD!$K$9)*$M$12</f>
        <v>793.1</v>
      </c>
      <c r="R17" s="130"/>
      <c r="S17" s="143"/>
      <c r="T17" s="170"/>
      <c r="U17" s="130"/>
      <c r="V17" s="130"/>
      <c r="W17" s="167"/>
      <c r="X17" s="167"/>
      <c r="Y17" s="167"/>
      <c r="Z17" s="167"/>
      <c r="AA17" s="167"/>
      <c r="AB17" s="167"/>
      <c r="AC17" s="167"/>
      <c r="AD17" s="167"/>
      <c r="AE17" s="167"/>
      <c r="AF17" s="173"/>
      <c r="AG17" s="132"/>
      <c r="AH17" s="135"/>
      <c r="AI17" s="139" t="s">
        <v>36</v>
      </c>
      <c r="AJ17" s="139" t="str">
        <f>IF($T$18&gt;70,"Y","N")</f>
        <v>N</v>
      </c>
      <c r="AK17" s="139" t="s">
        <v>37</v>
      </c>
      <c r="AL17" s="134" t="str">
        <f>IF($W$18&gt;76,"Y","N")</f>
        <v>N</v>
      </c>
      <c r="AM17" s="134" t="str">
        <f>IF($AA$18&gt;76,"Y","N")</f>
        <v>N</v>
      </c>
      <c r="AN17" s="134" t="str">
        <f>IF($AD$18&gt;76,"Y","N")</f>
        <v>N</v>
      </c>
      <c r="AO17" s="140">
        <f>SUM(AO16,AP16)</f>
        <v>0</v>
      </c>
      <c r="AP17" s="138"/>
    </row>
    <row r="18" spans="2:42" ht="12.75" customHeight="1" x14ac:dyDescent="0.2">
      <c r="B18" s="58"/>
      <c r="C18" s="59">
        <v>1</v>
      </c>
      <c r="D18" s="146">
        <f>'ex sav'!G10*(1-STANDARD!$K$7)+'ex sav'!G10*(1-STANDARD!$K$7)*$K$12</f>
        <v>724.5</v>
      </c>
      <c r="E18" s="146">
        <f>'ex sav'!H10*(1-STANDARD!$K$7)+'ex sav'!H10*(1-STANDARD!$K$7)*$K$12</f>
        <v>765.4</v>
      </c>
      <c r="F18" s="146">
        <f>'ex sav'!I10*(1-STANDARD!$K$7)+'ex sav'!I10*(1-STANDARD!$K$7)*$K$12</f>
        <v>814.6</v>
      </c>
      <c r="G18" s="146">
        <f>'ex sav'!J10*(1-STANDARD!$K$7)+'ex sav'!J10*(1-STANDARD!$K$7)*$K$12</f>
        <v>825.05</v>
      </c>
      <c r="H18" s="146">
        <f>'ex sav'!C10*(1-STANDARD!$K$7)+'ex sav'!C10*(1-STANDARD!$K$7)*$K$12</f>
        <v>763.95</v>
      </c>
      <c r="I18" s="128"/>
      <c r="J18" s="146">
        <f>'ex sav'!D10*(1-STANDARD!$K$9)+'ex sav'!D10*(1-STANDARD!$K$9)*$M$12</f>
        <v>763.95</v>
      </c>
      <c r="K18" s="146">
        <f>'ex sav'!K10*(1-STANDARD!$K$9)+'ex sav'!K10*(1-STANDARD!$K$9)*$M$12</f>
        <v>769.5</v>
      </c>
      <c r="L18" s="146">
        <f>'ex sav'!L10*(1-STANDARD!$K$9)+'ex sav'!L10*(1-STANDARD!$K$9)*$M$12</f>
        <v>780</v>
      </c>
      <c r="M18" s="146">
        <f>'ex sav'!M10*(1-STANDARD!$K$9)+'ex sav'!M10*(1-STANDARD!$K$9)*$M$12</f>
        <v>810.2</v>
      </c>
      <c r="N18" s="146">
        <f>'ex sav'!N10*(1-STANDARD!$K$9)+'ex sav'!N10*(1-STANDARD!$K$9)*$M$12</f>
        <v>850.4</v>
      </c>
      <c r="O18" s="146">
        <f>'ex sav'!O10*(1-STANDARD!$K$9)+'ex sav'!O10*(1-STANDARD!$K$9)*$M$12</f>
        <v>881.1</v>
      </c>
      <c r="P18" s="146">
        <f>'ex sav'!P10*(1-STANDARD!$K$9)+'ex sav'!P10*(1-STANDARD!$K$9)*$M$12</f>
        <v>967.4</v>
      </c>
      <c r="Q18" s="146">
        <f>'ex sav'!Q10*(1-STANDARD!$K$9)+'ex sav'!Q10*(1-STANDARD!$K$9)*$M$12</f>
        <v>994.1</v>
      </c>
      <c r="R18" s="130"/>
      <c r="S18" s="143"/>
      <c r="T18" s="291">
        <v>0</v>
      </c>
      <c r="U18" s="292"/>
      <c r="V18" s="293"/>
      <c r="W18" s="298">
        <v>0</v>
      </c>
      <c r="X18" s="292"/>
      <c r="Y18" s="292"/>
      <c r="Z18" s="293"/>
      <c r="AA18" s="298">
        <v>0</v>
      </c>
      <c r="AB18" s="292"/>
      <c r="AC18" s="293"/>
      <c r="AD18" s="298">
        <v>0</v>
      </c>
      <c r="AE18" s="292"/>
      <c r="AF18" s="299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</row>
    <row r="19" spans="2:42" ht="12.75" customHeight="1" x14ac:dyDescent="0.2">
      <c r="B19" s="58"/>
      <c r="C19" s="59">
        <v>1.5</v>
      </c>
      <c r="D19" s="146">
        <f>'ex sav'!G11*(1-STANDARD!$K$7)+'ex sav'!G11*(1-STANDARD!$K$7)*$K$12</f>
        <v>826.8</v>
      </c>
      <c r="E19" s="146">
        <f>'ex sav'!H11*(1-STANDARD!$K$7)+'ex sav'!H11*(1-STANDARD!$K$7)*$K$12</f>
        <v>886.2</v>
      </c>
      <c r="F19" s="146">
        <f>'ex sav'!I11*(1-STANDARD!$K$7)+'ex sav'!I11*(1-STANDARD!$K$7)*$K$12</f>
        <v>945.7</v>
      </c>
      <c r="G19" s="146">
        <f>'ex sav'!J11*(1-STANDARD!$K$7)+'ex sav'!J11*(1-STANDARD!$K$7)*$K$12</f>
        <v>965.95</v>
      </c>
      <c r="H19" s="146">
        <f>'ex sav'!C11*(1-STANDARD!$K$7)+'ex sav'!C11*(1-STANDARD!$K$7)*$K$12</f>
        <v>884.5</v>
      </c>
      <c r="I19" s="128"/>
      <c r="J19" s="146">
        <f>'ex sav'!D11*(1-STANDARD!$K$9)+'ex sav'!D11*(1-STANDARD!$K$9)*$M$12</f>
        <v>884.5</v>
      </c>
      <c r="K19" s="146">
        <f>'ex sav'!K11*(1-STANDARD!$K$9)+'ex sav'!K11*(1-STANDARD!$K$9)*$M$12</f>
        <v>889.25</v>
      </c>
      <c r="L19" s="146">
        <f>'ex sav'!L11*(1-STANDARD!$K$9)+'ex sav'!L11*(1-STANDARD!$K$9)*$M$12</f>
        <v>913.85</v>
      </c>
      <c r="M19" s="146">
        <f>'ex sav'!M11*(1-STANDARD!$K$9)+'ex sav'!M11*(1-STANDARD!$K$9)*$M$12</f>
        <v>953.9</v>
      </c>
      <c r="N19" s="146">
        <f>'ex sav'!N11*(1-STANDARD!$K$9)+'ex sav'!N11*(1-STANDARD!$K$9)*$M$12</f>
        <v>994.1</v>
      </c>
      <c r="O19" s="146">
        <f>'ex sav'!O11*(1-STANDARD!$K$9)+'ex sav'!O11*(1-STANDARD!$K$9)*$M$12</f>
        <v>1053.6500000000001</v>
      </c>
      <c r="P19" s="146">
        <f>'ex sav'!P11*(1-STANDARD!$K$9)+'ex sav'!P11*(1-STANDARD!$K$9)*$M$12</f>
        <v>1156.4000000000001</v>
      </c>
      <c r="Q19" s="146">
        <f>'ex sav'!Q11*(1-STANDARD!$K$9)+'ex sav'!Q11*(1-STANDARD!$K$9)*$M$12</f>
        <v>1195.3</v>
      </c>
      <c r="R19" s="130"/>
      <c r="S19" s="143"/>
      <c r="T19" s="276" t="s">
        <v>38</v>
      </c>
      <c r="U19" s="277"/>
      <c r="V19" s="277"/>
      <c r="W19" s="168"/>
      <c r="X19" s="278" t="s">
        <v>39</v>
      </c>
      <c r="Y19" s="278"/>
      <c r="Z19" s="278"/>
      <c r="AA19" s="278" t="s">
        <v>39</v>
      </c>
      <c r="AB19" s="278"/>
      <c r="AC19" s="278"/>
      <c r="AD19" s="278" t="s">
        <v>40</v>
      </c>
      <c r="AE19" s="278"/>
      <c r="AF19" s="279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</row>
    <row r="20" spans="2:42" ht="12.75" customHeight="1" x14ac:dyDescent="0.2">
      <c r="B20" s="58"/>
      <c r="C20" s="59">
        <v>2</v>
      </c>
      <c r="D20" s="146">
        <f>'ex sav'!G12*(1-STANDARD!$K$7)+'ex sav'!G12*(1-STANDARD!$K$7)*$K$12</f>
        <v>931.1</v>
      </c>
      <c r="E20" s="146">
        <f>'ex sav'!H12*(1-STANDARD!$K$7)+'ex sav'!H12*(1-STANDARD!$K$7)*$K$12</f>
        <v>1006.85</v>
      </c>
      <c r="F20" s="146">
        <f>'ex sav'!I12*(1-STANDARD!$K$7)+'ex sav'!I12*(1-STANDARD!$K$7)*$K$12</f>
        <v>1076.3</v>
      </c>
      <c r="G20" s="146">
        <f>'ex sav'!J12*(1-STANDARD!$K$7)+'ex sav'!J12*(1-STANDARD!$K$7)*$K$12</f>
        <v>1111.3</v>
      </c>
      <c r="H20" s="146">
        <f>'ex sav'!C12*(1-STANDARD!$K$7)+'ex sav'!C12*(1-STANDARD!$K$7)*$K$12</f>
        <v>1004.85</v>
      </c>
      <c r="I20" s="128"/>
      <c r="J20" s="146">
        <f>'ex sav'!D12*(1-STANDARD!$K$9)+'ex sav'!D12*(1-STANDARD!$K$9)*$M$12</f>
        <v>1004.85</v>
      </c>
      <c r="K20" s="146">
        <f>'ex sav'!K12*(1-STANDARD!$K$9)+'ex sav'!K12*(1-STANDARD!$K$9)*$M$12</f>
        <v>1009.1</v>
      </c>
      <c r="L20" s="146">
        <f>'ex sav'!L12*(1-STANDARD!$K$9)+'ex sav'!L12*(1-STANDARD!$K$9)*$M$12</f>
        <v>1047</v>
      </c>
      <c r="M20" s="146">
        <f>'ex sav'!M12*(1-STANDARD!$K$9)+'ex sav'!M12*(1-STANDARD!$K$9)*$M$12</f>
        <v>1097.9000000000001</v>
      </c>
      <c r="N20" s="146">
        <f>'ex sav'!N12*(1-STANDARD!$K$9)+'ex sav'!N12*(1-STANDARD!$K$9)*$M$12</f>
        <v>1135.95</v>
      </c>
      <c r="O20" s="146">
        <f>'ex sav'!O12*(1-STANDARD!$K$9)+'ex sav'!O12*(1-STANDARD!$K$9)*$M$12</f>
        <v>1222.3</v>
      </c>
      <c r="P20" s="146">
        <f>'ex sav'!P12*(1-STANDARD!$K$9)+'ex sav'!P12*(1-STANDARD!$K$9)*$M$12</f>
        <v>1345.15</v>
      </c>
      <c r="Q20" s="146">
        <f>'ex sav'!Q12*(1-STANDARD!$K$9)+'ex sav'!Q12*(1-STANDARD!$K$9)*$M$12</f>
        <v>1396.35</v>
      </c>
      <c r="R20" s="130"/>
      <c r="S20" s="143"/>
      <c r="T20" s="280" t="s">
        <v>41</v>
      </c>
      <c r="U20" s="281"/>
      <c r="V20" s="281"/>
      <c r="W20" s="281"/>
      <c r="X20" s="281"/>
      <c r="Y20" s="281"/>
      <c r="Z20" s="281"/>
      <c r="AA20" s="281"/>
      <c r="AB20" s="281"/>
      <c r="AC20" s="301">
        <f>(W18*AA18*AD18)/5000</f>
        <v>0</v>
      </c>
      <c r="AD20" s="301"/>
      <c r="AE20" s="301"/>
      <c r="AF20" s="172" t="s">
        <v>42</v>
      </c>
      <c r="AG20" s="132"/>
      <c r="AH20" s="132"/>
      <c r="AI20" s="132"/>
      <c r="AJ20" s="141"/>
      <c r="AK20" s="132"/>
      <c r="AL20" s="132"/>
      <c r="AM20" s="132"/>
      <c r="AN20" s="132"/>
      <c r="AO20" s="132"/>
      <c r="AP20" s="132"/>
    </row>
    <row r="21" spans="2:42" ht="12.75" customHeight="1" x14ac:dyDescent="0.2">
      <c r="B21" s="58"/>
      <c r="C21" s="59">
        <v>2.5</v>
      </c>
      <c r="D21" s="146">
        <f>'ex sav'!G13*(1-STANDARD!$K$7)+'ex sav'!G13*(1-STANDARD!$K$7)*$K$12</f>
        <v>1035.55</v>
      </c>
      <c r="E21" s="146">
        <f>'ex sav'!H13*(1-STANDARD!$K$7)+'ex sav'!H13*(1-STANDARD!$K$7)*$K$12</f>
        <v>1129.5</v>
      </c>
      <c r="F21" s="146">
        <f>'ex sav'!I13*(1-STANDARD!$K$7)+'ex sav'!I13*(1-STANDARD!$K$7)*$K$12</f>
        <v>1207.2</v>
      </c>
      <c r="G21" s="146">
        <f>'ex sav'!J13*(1-STANDARD!$K$7)+'ex sav'!J13*(1-STANDARD!$K$7)*$K$12</f>
        <v>1252.3</v>
      </c>
      <c r="H21" s="146">
        <f>'ex sav'!C13*(1-STANDARD!$K$7)+'ex sav'!C13*(1-STANDARD!$K$7)*$K$12</f>
        <v>1127.4000000000001</v>
      </c>
      <c r="I21" s="128"/>
      <c r="J21" s="146">
        <f>'ex sav'!D13*(1-STANDARD!$K$9)+'ex sav'!D13*(1-STANDARD!$K$9)*$M$12</f>
        <v>1127.4000000000001</v>
      </c>
      <c r="K21" s="146">
        <f>'ex sav'!K13*(1-STANDARD!$K$9)+'ex sav'!K13*(1-STANDARD!$K$9)*$M$12</f>
        <v>1128.95</v>
      </c>
      <c r="L21" s="146">
        <f>'ex sav'!L13*(1-STANDARD!$K$9)+'ex sav'!L13*(1-STANDARD!$K$9)*$M$12</f>
        <v>1180</v>
      </c>
      <c r="M21" s="146">
        <f>'ex sav'!M13*(1-STANDARD!$K$9)+'ex sav'!M13*(1-STANDARD!$K$9)*$M$12</f>
        <v>1241.8</v>
      </c>
      <c r="N21" s="146">
        <f>'ex sav'!N13*(1-STANDARD!$K$9)+'ex sav'!N13*(1-STANDARD!$K$9)*$M$12</f>
        <v>1277.45</v>
      </c>
      <c r="O21" s="146">
        <f>'ex sav'!O13*(1-STANDARD!$K$9)+'ex sav'!O13*(1-STANDARD!$K$9)*$M$12</f>
        <v>1391.05</v>
      </c>
      <c r="P21" s="146">
        <f>'ex sav'!P13*(1-STANDARD!$K$9)+'ex sav'!P13*(1-STANDARD!$K$9)*$M$12</f>
        <v>1534</v>
      </c>
      <c r="Q21" s="146">
        <f>'ex sav'!Q13*(1-STANDARD!$K$9)+'ex sav'!Q13*(1-STANDARD!$K$9)*$M$12</f>
        <v>1595.65</v>
      </c>
      <c r="R21" s="130"/>
      <c r="S21" s="143"/>
      <c r="T21" s="274" t="s">
        <v>43</v>
      </c>
      <c r="U21" s="275"/>
      <c r="V21" s="275"/>
      <c r="W21" s="275"/>
      <c r="X21" s="275"/>
      <c r="Y21" s="275"/>
      <c r="Z21" s="275"/>
      <c r="AA21" s="275"/>
      <c r="AB21" s="275"/>
      <c r="AC21" s="300">
        <f>W18+(2*AA18)+(2*AD18)</f>
        <v>0</v>
      </c>
      <c r="AD21" s="300"/>
      <c r="AE21" s="300"/>
      <c r="AF21" s="171" t="s">
        <v>40</v>
      </c>
      <c r="AG21" s="132"/>
      <c r="AH21" s="132"/>
      <c r="AI21" s="132"/>
      <c r="AJ21" s="132"/>
      <c r="AK21" s="132"/>
      <c r="AL21" s="132"/>
      <c r="AM21" s="132"/>
      <c r="AN21" s="132"/>
      <c r="AO21" s="132"/>
      <c r="AP21" s="132"/>
    </row>
    <row r="22" spans="2:42" ht="12.75" customHeight="1" x14ac:dyDescent="0.2">
      <c r="B22" s="58"/>
      <c r="C22" s="60"/>
      <c r="D22" s="252"/>
      <c r="E22" s="252"/>
      <c r="F22" s="252"/>
      <c r="G22" s="252"/>
      <c r="H22" s="252"/>
      <c r="I22" s="128"/>
      <c r="J22" s="252"/>
      <c r="K22" s="252"/>
      <c r="L22" s="252"/>
      <c r="M22" s="252"/>
      <c r="N22" s="252"/>
      <c r="O22" s="252"/>
      <c r="P22" s="252"/>
      <c r="Q22" s="252"/>
      <c r="R22" s="130"/>
      <c r="S22" s="143"/>
      <c r="T22" s="130"/>
      <c r="U22" s="130"/>
      <c r="V22" s="130"/>
      <c r="W22" s="130"/>
      <c r="X22" s="130"/>
      <c r="Y22" s="130"/>
      <c r="Z22" s="130"/>
      <c r="AA22" s="130"/>
      <c r="AB22" s="130"/>
      <c r="AC22" s="130"/>
      <c r="AD22" s="130"/>
      <c r="AE22" s="130"/>
      <c r="AF22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</row>
    <row r="23" spans="2:42" ht="13.35" customHeight="1" x14ac:dyDescent="0.2">
      <c r="B23" s="58" t="s">
        <v>44</v>
      </c>
      <c r="C23" s="59">
        <v>0.5</v>
      </c>
      <c r="D23" s="146">
        <f>'ex sav'!G16*(1-STANDARD!$K$7)+'ex sav'!G16*(1-STANDARD!$K$7)*$K$12</f>
        <v>597.79999999999995</v>
      </c>
      <c r="E23" s="146">
        <f>'ex sav'!H16*(1-STANDARD!$K$7)+'ex sav'!H16*(1-STANDARD!$K$7)*$K$12</f>
        <v>632.65</v>
      </c>
      <c r="F23" s="146">
        <f>'ex sav'!I16*(1-STANDARD!$K$7)+'ex sav'!I16*(1-STANDARD!$K$7)*$K$12</f>
        <v>683.55</v>
      </c>
      <c r="G23" s="146">
        <f>'ex sav'!J16*(1-STANDARD!$K$7)+'ex sav'!J16*(1-STANDARD!$K$7)*$K$12</f>
        <v>683.6</v>
      </c>
      <c r="H23" s="146">
        <f>'ex sav'!C16*(1-STANDARD!$K$7)+'ex sav'!C16*(1-STANDARD!$K$7)*$K$12</f>
        <v>857.3</v>
      </c>
      <c r="I23" s="128"/>
      <c r="J23" s="146">
        <f>'ex sav'!D16*(1-STANDARD!$K$10)+'ex sav'!D16*(1-STANDARD!$K$10)*$M$12</f>
        <v>857.3</v>
      </c>
      <c r="K23" s="146">
        <f>'ex sav'!K16*(1-STANDARD!$K$10)+'ex sav'!K16*(1-STANDARD!$K$10)*$M$12</f>
        <v>786.3</v>
      </c>
      <c r="L23" s="146">
        <f>'ex sav'!L16*(1-STANDARD!$K$10)+'ex sav'!L16*(1-STANDARD!$K$10)*$M$12</f>
        <v>822</v>
      </c>
      <c r="M23" s="146">
        <f>'ex sav'!M16*(1-STANDARD!$K$10)+'ex sav'!M16*(1-STANDARD!$K$10)*$M$12</f>
        <v>849.55</v>
      </c>
      <c r="N23" s="146">
        <f>'ex sav'!N16*(1-STANDARD!$K$10)+'ex sav'!N16*(1-STANDARD!$K$10)*$M$12</f>
        <v>862.95</v>
      </c>
      <c r="O23" s="146">
        <f>'ex sav'!O16*(1-STANDARD!$K$10)+'ex sav'!O16*(1-STANDARD!$K$10)*$M$12</f>
        <v>901.5</v>
      </c>
      <c r="P23" s="146">
        <f>'ex sav'!P16*(1-STANDARD!$K$10)+'ex sav'!P16*(1-STANDARD!$K$10)*$M$12</f>
        <v>959.6</v>
      </c>
      <c r="Q23" s="146">
        <f>'ex sav'!Q16*(1-STANDARD!$K$10)+'ex sav'!Q16*(1-STANDARD!$K$10)*$M$12</f>
        <v>1008.9</v>
      </c>
      <c r="R23" s="130"/>
      <c r="S23" s="143"/>
      <c r="T23" s="130"/>
      <c r="U23" s="130"/>
      <c r="V23" s="130"/>
      <c r="W23" s="130"/>
      <c r="X23" s="130"/>
      <c r="Y23" s="130"/>
      <c r="Z23" s="130"/>
      <c r="AA23" s="130"/>
      <c r="AB23" s="130"/>
      <c r="AC23" s="130"/>
      <c r="AD23" s="130"/>
      <c r="AE23" s="130"/>
      <c r="AF23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</row>
    <row r="24" spans="2:42" ht="13.35" customHeight="1" x14ac:dyDescent="0.2">
      <c r="B24" s="61"/>
      <c r="C24" s="59">
        <v>1</v>
      </c>
      <c r="D24" s="146">
        <f>'ex sav'!G17*(1-STANDARD!$K$7)+'ex sav'!G17*(1-STANDARD!$K$7)*$K$12</f>
        <v>724.5</v>
      </c>
      <c r="E24" s="146">
        <f>'ex sav'!H17*(1-STANDARD!$K$7)+'ex sav'!H17*(1-STANDARD!$K$7)*$K$12</f>
        <v>765.4</v>
      </c>
      <c r="F24" s="146">
        <f>'ex sav'!I17*(1-STANDARD!$K$7)+'ex sav'!I17*(1-STANDARD!$K$7)*$K$12</f>
        <v>814.6</v>
      </c>
      <c r="G24" s="146">
        <f>'ex sav'!J17*(1-STANDARD!$K$7)+'ex sav'!J17*(1-STANDARD!$K$7)*$K$12</f>
        <v>825.05</v>
      </c>
      <c r="H24" s="146">
        <f>'ex sav'!C17*(1-STANDARD!$K$7)+'ex sav'!C17*(1-STANDARD!$K$7)*$K$12</f>
        <v>989.8</v>
      </c>
      <c r="I24" s="128"/>
      <c r="J24" s="146">
        <f>'ex sav'!D17*(1-STANDARD!$K$10)+'ex sav'!D17*(1-STANDARD!$K$10)*$M$12</f>
        <v>989.8</v>
      </c>
      <c r="K24" s="146">
        <f>'ex sav'!K17*(1-STANDARD!$K$10)+'ex sav'!K17*(1-STANDARD!$K$10)*$M$12</f>
        <v>912.35</v>
      </c>
      <c r="L24" s="146">
        <f>'ex sav'!L17*(1-STANDARD!$K$10)+'ex sav'!L17*(1-STANDARD!$K$10)*$M$12</f>
        <v>944.8</v>
      </c>
      <c r="M24" s="146">
        <f>'ex sav'!M17*(1-STANDARD!$K$10)+'ex sav'!M17*(1-STANDARD!$K$10)*$M$12</f>
        <v>991.15</v>
      </c>
      <c r="N24" s="146">
        <f>'ex sav'!N17*(1-STANDARD!$K$10)+'ex sav'!N17*(1-STANDARD!$K$10)*$M$12</f>
        <v>1006.85</v>
      </c>
      <c r="O24" s="146">
        <f>'ex sav'!O17*(1-STANDARD!$K$10)+'ex sav'!O17*(1-STANDARD!$K$10)*$M$12</f>
        <v>1074.55</v>
      </c>
      <c r="P24" s="146">
        <f>'ex sav'!P17*(1-STANDARD!$K$10)+'ex sav'!P17*(1-STANDARD!$K$10)*$M$12</f>
        <v>1140.0999999999999</v>
      </c>
      <c r="Q24" s="146">
        <f>'ex sav'!Q17*(1-STANDARD!$K$10)+'ex sav'!Q17*(1-STANDARD!$K$10)*$M$12</f>
        <v>1207.8499999999999</v>
      </c>
      <c r="R24" s="130"/>
      <c r="S24" s="143"/>
      <c r="T24" s="267" t="str">
        <f>IF(ISERROR($AI$1),"",$AI$1)</f>
        <v/>
      </c>
      <c r="U24" s="267"/>
      <c r="V24" s="267"/>
      <c r="W24" s="267"/>
      <c r="X24" s="267"/>
      <c r="Y24" s="267"/>
      <c r="Z24" s="267"/>
      <c r="AA24" s="267"/>
      <c r="AB24" s="267"/>
      <c r="AC24" s="267"/>
      <c r="AD24" s="267"/>
      <c r="AE24" s="267"/>
      <c r="AF24" s="267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</row>
    <row r="25" spans="2:42" ht="13.35" customHeight="1" x14ac:dyDescent="0.2">
      <c r="B25" s="61"/>
      <c r="C25" s="59">
        <v>1.5</v>
      </c>
      <c r="D25" s="146">
        <f>'ex sav'!G18*(1-STANDARD!$K$7)+'ex sav'!G18*(1-STANDARD!$K$7)*$K$12</f>
        <v>826.8</v>
      </c>
      <c r="E25" s="146">
        <f>'ex sav'!H18*(1-STANDARD!$K$7)+'ex sav'!H18*(1-STANDARD!$K$7)*$K$12</f>
        <v>886.2</v>
      </c>
      <c r="F25" s="146">
        <f>'ex sav'!I18*(1-STANDARD!$K$7)+'ex sav'!I18*(1-STANDARD!$K$7)*$K$12</f>
        <v>945.7</v>
      </c>
      <c r="G25" s="146">
        <f>'ex sav'!J18*(1-STANDARD!$K$7)+'ex sav'!J18*(1-STANDARD!$K$7)*$K$12</f>
        <v>965.95</v>
      </c>
      <c r="H25" s="146">
        <f>'ex sav'!C18*(1-STANDARD!$K$7)+'ex sav'!C18*(1-STANDARD!$K$7)*$K$12</f>
        <v>1110.45</v>
      </c>
      <c r="I25" s="128"/>
      <c r="J25" s="146">
        <f>'ex sav'!D18*(1-STANDARD!$K$10)+'ex sav'!D18*(1-STANDARD!$K$10)*$M$12</f>
        <v>1110.45</v>
      </c>
      <c r="K25" s="146">
        <f>'ex sav'!K18*(1-STANDARD!$K$10)+'ex sav'!K18*(1-STANDARD!$K$10)*$M$12</f>
        <v>1038.45</v>
      </c>
      <c r="L25" s="146">
        <f>'ex sav'!L18*(1-STANDARD!$K$10)+'ex sav'!L18*(1-STANDARD!$K$10)*$M$12</f>
        <v>1080.6500000000001</v>
      </c>
      <c r="M25" s="146">
        <f>'ex sav'!M18*(1-STANDARD!$K$10)+'ex sav'!M18*(1-STANDARD!$K$10)*$M$12</f>
        <v>1132.9000000000001</v>
      </c>
      <c r="N25" s="146">
        <f>'ex sav'!N18*(1-STANDARD!$K$10)+'ex sav'!N18*(1-STANDARD!$K$10)*$M$12</f>
        <v>1156.45</v>
      </c>
      <c r="O25" s="146">
        <f>'ex sav'!O18*(1-STANDARD!$K$10)+'ex sav'!O18*(1-STANDARD!$K$10)*$M$12</f>
        <v>1232.8</v>
      </c>
      <c r="P25" s="146">
        <f>'ex sav'!P18*(1-STANDARD!$K$10)+'ex sav'!P18*(1-STANDARD!$K$10)*$M$12</f>
        <v>1318.8</v>
      </c>
      <c r="Q25" s="146">
        <f>'ex sav'!Q18*(1-STANDARD!$K$10)+'ex sav'!Q18*(1-STANDARD!$K$10)*$M$12</f>
        <v>1390.75</v>
      </c>
      <c r="R25" s="130"/>
      <c r="S25" s="143"/>
      <c r="T25" s="267"/>
      <c r="U25" s="267"/>
      <c r="V25" s="267"/>
      <c r="W25" s="267"/>
      <c r="X25" s="267"/>
      <c r="Y25" s="267"/>
      <c r="Z25" s="267"/>
      <c r="AA25" s="267"/>
      <c r="AB25" s="267"/>
      <c r="AC25" s="267"/>
      <c r="AD25" s="267"/>
      <c r="AE25" s="267"/>
      <c r="AF25" s="267"/>
      <c r="AG25" s="132">
        <v>4</v>
      </c>
      <c r="AH25" s="132" t="b">
        <f>IF(AC21&gt;400,TRUE,FALSE)</f>
        <v>0</v>
      </c>
      <c r="AI25" s="132"/>
      <c r="AJ25" s="133" t="s">
        <v>45</v>
      </c>
      <c r="AK25" s="133"/>
      <c r="AL25" s="132"/>
      <c r="AM25" s="132"/>
      <c r="AN25" s="132"/>
      <c r="AO25" s="132"/>
      <c r="AP25" s="132"/>
    </row>
    <row r="26" spans="2:42" ht="13.35" customHeight="1" x14ac:dyDescent="0.2">
      <c r="B26" s="61"/>
      <c r="C26" s="59">
        <v>2</v>
      </c>
      <c r="D26" s="146">
        <f>'ex sav'!G19*(1-STANDARD!$K$7)+'ex sav'!G19*(1-STANDARD!$K$7)*$K$12</f>
        <v>931.1</v>
      </c>
      <c r="E26" s="146">
        <f>'ex sav'!H19*(1-STANDARD!$K$7)+'ex sav'!H19*(1-STANDARD!$K$7)*$K$12</f>
        <v>1006.85</v>
      </c>
      <c r="F26" s="146">
        <f>'ex sav'!I19*(1-STANDARD!$K$7)+'ex sav'!I19*(1-STANDARD!$K$7)*$K$12</f>
        <v>1076.3</v>
      </c>
      <c r="G26" s="146">
        <f>'ex sav'!J19*(1-STANDARD!$K$7)+'ex sav'!J19*(1-STANDARD!$K$7)*$K$12</f>
        <v>1111.3</v>
      </c>
      <c r="H26" s="146">
        <f>'ex sav'!C19*(1-STANDARD!$K$7)+'ex sav'!C19*(1-STANDARD!$K$7)*$K$12</f>
        <v>1230.8499999999999</v>
      </c>
      <c r="I26" s="128"/>
      <c r="J26" s="146">
        <f>'ex sav'!D19*(1-STANDARD!$K$10)+'ex sav'!D19*(1-STANDARD!$K$10)*$M$12</f>
        <v>1230.8499999999999</v>
      </c>
      <c r="K26" s="146">
        <f>'ex sav'!K19*(1-STANDARD!$K$10)+'ex sav'!K19*(1-STANDARD!$K$10)*$M$12</f>
        <v>1162.3</v>
      </c>
      <c r="L26" s="146">
        <f>'ex sav'!L19*(1-STANDARD!$K$10)+'ex sav'!L19*(1-STANDARD!$K$10)*$M$12</f>
        <v>1213.6500000000001</v>
      </c>
      <c r="M26" s="146">
        <f>'ex sav'!M19*(1-STANDARD!$K$10)+'ex sav'!M19*(1-STANDARD!$K$10)*$M$12</f>
        <v>1276.7</v>
      </c>
      <c r="N26" s="146">
        <f>'ex sav'!N19*(1-STANDARD!$K$10)+'ex sav'!N19*(1-STANDARD!$K$10)*$M$12</f>
        <v>1308.5</v>
      </c>
      <c r="O26" s="146">
        <f>'ex sav'!O19*(1-STANDARD!$K$10)+'ex sav'!O19*(1-STANDARD!$K$10)*$M$12</f>
        <v>1391.3</v>
      </c>
      <c r="P26" s="146">
        <f>'ex sav'!P19*(1-STANDARD!$K$10)+'ex sav'!P19*(1-STANDARD!$K$10)*$M$12</f>
        <v>1499.45</v>
      </c>
      <c r="Q26" s="146">
        <f>'ex sav'!Q19*(1-STANDARD!$K$10)+'ex sav'!Q19*(1-STANDARD!$K$10)*$M$12</f>
        <v>1571.05</v>
      </c>
      <c r="R26" s="130"/>
      <c r="S26" s="143"/>
      <c r="T26" s="273" t="str">
        <f>IF(ISERROR($AI$2),"",$AI$2)</f>
        <v/>
      </c>
      <c r="U26" s="273"/>
      <c r="V26" s="273"/>
      <c r="W26" s="273"/>
      <c r="X26" s="273"/>
      <c r="Y26" s="273"/>
      <c r="Z26" s="273"/>
      <c r="AA26" s="273"/>
      <c r="AB26" s="273"/>
      <c r="AC26" s="273"/>
      <c r="AD26" s="273"/>
      <c r="AE26" s="273"/>
      <c r="AF26" s="273"/>
      <c r="AG26" s="132">
        <v>3</v>
      </c>
      <c r="AH26" s="132" t="b">
        <f>IF(AC21&gt;274,TRUE,FALSE)</f>
        <v>0</v>
      </c>
      <c r="AI26" s="132"/>
      <c r="AJ26" s="132" t="s">
        <v>46</v>
      </c>
      <c r="AK26" s="132"/>
      <c r="AL26" s="132"/>
      <c r="AM26" s="132"/>
      <c r="AN26" s="132"/>
      <c r="AO26" s="132"/>
      <c r="AP26" s="132"/>
    </row>
    <row r="27" spans="2:42" ht="13.35" customHeight="1" x14ac:dyDescent="0.2">
      <c r="B27" s="61"/>
      <c r="C27" s="59">
        <v>2.5</v>
      </c>
      <c r="D27" s="146">
        <f>'ex sav'!G20*(1-STANDARD!$K$7)+'ex sav'!G20*(1-STANDARD!$K$7)*$K$12</f>
        <v>1035.55</v>
      </c>
      <c r="E27" s="146">
        <f>'ex sav'!H20*(1-STANDARD!$K$7)+'ex sav'!H20*(1-STANDARD!$K$7)*$K$12</f>
        <v>1129.5</v>
      </c>
      <c r="F27" s="146">
        <f>'ex sav'!I20*(1-STANDARD!$K$7)+'ex sav'!I20*(1-STANDARD!$K$7)*$K$12</f>
        <v>1207.2</v>
      </c>
      <c r="G27" s="146">
        <f>'ex sav'!J20*(1-STANDARD!$K$7)+'ex sav'!J20*(1-STANDARD!$K$7)*$K$12</f>
        <v>1252.3</v>
      </c>
      <c r="H27" s="146">
        <f>'ex sav'!C20*(1-STANDARD!$K$7)+'ex sav'!C20*(1-STANDARD!$K$7)*$K$12</f>
        <v>1353.3</v>
      </c>
      <c r="I27" s="128"/>
      <c r="J27" s="146">
        <f>'ex sav'!D20*(1-STANDARD!$K$10)+'ex sav'!D20*(1-STANDARD!$K$10)*$M$12</f>
        <v>1353.3</v>
      </c>
      <c r="K27" s="146">
        <f>'ex sav'!K20*(1-STANDARD!$K$10)+'ex sav'!K20*(1-STANDARD!$K$10)*$M$12</f>
        <v>1286.2</v>
      </c>
      <c r="L27" s="146">
        <f>'ex sav'!L20*(1-STANDARD!$K$10)+'ex sav'!L20*(1-STANDARD!$K$10)*$M$12</f>
        <v>1346.5</v>
      </c>
      <c r="M27" s="146">
        <f>'ex sav'!M20*(1-STANDARD!$K$10)+'ex sav'!M20*(1-STANDARD!$K$10)*$M$12</f>
        <v>1420.5</v>
      </c>
      <c r="N27" s="146">
        <f>'ex sav'!N20*(1-STANDARD!$K$10)+'ex sav'!N20*(1-STANDARD!$K$10)*$M$12</f>
        <v>1458.15</v>
      </c>
      <c r="O27" s="146">
        <f>'ex sav'!O20*(1-STANDARD!$K$10)+'ex sav'!O20*(1-STANDARD!$K$10)*$M$12</f>
        <v>1549.6</v>
      </c>
      <c r="P27" s="146">
        <f>'ex sav'!P20*(1-STANDARD!$K$10)+'ex sav'!P20*(1-STANDARD!$K$10)*$M$12</f>
        <v>1679.85</v>
      </c>
      <c r="Q27" s="146">
        <f>'ex sav'!Q20*(1-STANDARD!$K$10)+'ex sav'!Q20*(1-STANDARD!$K$10)*$M$12</f>
        <v>1751.8</v>
      </c>
      <c r="R27" s="130"/>
      <c r="S27" s="143"/>
      <c r="T27" s="271" t="str">
        <f>IF(ISERROR($AI$3),"",$AI$3)</f>
        <v/>
      </c>
      <c r="U27" s="271"/>
      <c r="V27" s="271"/>
      <c r="W27" s="271"/>
      <c r="X27" s="271"/>
      <c r="Y27" s="271"/>
      <c r="Z27" s="271"/>
      <c r="AA27" s="271"/>
      <c r="AB27" s="271"/>
      <c r="AC27" s="271"/>
      <c r="AD27" s="271"/>
      <c r="AE27" s="271"/>
      <c r="AF27" s="271"/>
      <c r="AG27" s="132"/>
      <c r="AH27" s="132"/>
      <c r="AI27" s="132"/>
      <c r="AJ27" s="132" t="s">
        <v>47</v>
      </c>
      <c r="AK27" s="132"/>
      <c r="AL27" s="132"/>
      <c r="AM27" s="132"/>
      <c r="AN27" s="132"/>
      <c r="AO27" s="132"/>
      <c r="AP27" s="132"/>
    </row>
    <row r="28" spans="2:42" ht="13.35" customHeight="1" x14ac:dyDescent="0.2">
      <c r="B28" s="61"/>
      <c r="C28" s="59">
        <v>3</v>
      </c>
      <c r="D28" s="146">
        <f>'ex sav'!G21*(1-STANDARD!$K$7)+'ex sav'!G21*(1-STANDARD!$K$7)*$K$12</f>
        <v>1129.5</v>
      </c>
      <c r="E28" s="146">
        <f>'ex sav'!H21*(1-STANDARD!$K$7)+'ex sav'!H21*(1-STANDARD!$K$7)*$K$12</f>
        <v>1250.1500000000001</v>
      </c>
      <c r="F28" s="146">
        <f>'ex sav'!I21*(1-STANDARD!$K$7)+'ex sav'!I21*(1-STANDARD!$K$7)*$K$12</f>
        <v>1325.8</v>
      </c>
      <c r="G28" s="146">
        <f>'ex sav'!J21*(1-STANDARD!$K$7)+'ex sav'!J21*(1-STANDARD!$K$7)*$K$12</f>
        <v>1381.1</v>
      </c>
      <c r="H28" s="146">
        <f>'ex sav'!C21*(1-STANDARD!$K$7)+'ex sav'!C21*(1-STANDARD!$K$7)*$K$12</f>
        <v>1473.65</v>
      </c>
      <c r="I28" s="128"/>
      <c r="J28" s="146">
        <f>'ex sav'!D21*(1-STANDARD!$K$10)+'ex sav'!D21*(1-STANDARD!$K$10)*$M$12</f>
        <v>1473.65</v>
      </c>
      <c r="K28" s="146">
        <f>'ex sav'!K21*(1-STANDARD!$K$10)+'ex sav'!K21*(1-STANDARD!$K$10)*$M$12</f>
        <v>1387.55</v>
      </c>
      <c r="L28" s="146">
        <f>'ex sav'!L21*(1-STANDARD!$K$10)+'ex sav'!L21*(1-STANDARD!$K$10)*$M$12</f>
        <v>1446.25</v>
      </c>
      <c r="M28" s="146">
        <f>'ex sav'!M21*(1-STANDARD!$K$10)+'ex sav'!M21*(1-STANDARD!$K$10)*$M$12</f>
        <v>1555.9</v>
      </c>
      <c r="N28" s="146">
        <f>'ex sav'!N21*(1-STANDARD!$K$10)+'ex sav'!N21*(1-STANDARD!$K$10)*$M$12</f>
        <v>1620.3</v>
      </c>
      <c r="O28" s="146">
        <f>'ex sav'!O21*(1-STANDARD!$K$10)+'ex sav'!O21*(1-STANDARD!$K$10)*$M$12</f>
        <v>1724</v>
      </c>
      <c r="P28" s="146">
        <f>'ex sav'!P21*(1-STANDARD!$K$10)+'ex sav'!P21*(1-STANDARD!$K$10)*$M$12</f>
        <v>1854.3</v>
      </c>
      <c r="Q28" s="146">
        <f>'ex sav'!Q21*(1-STANDARD!$K$10)+'ex sav'!Q21*(1-STANDARD!$K$10)*$M$12</f>
        <v>1924</v>
      </c>
      <c r="R28" s="130"/>
      <c r="S28" s="143"/>
      <c r="T28" s="271" t="str">
        <f>IF(ISERROR($AI$4),"",$AI$4)</f>
        <v/>
      </c>
      <c r="U28" s="271"/>
      <c r="V28" s="271"/>
      <c r="W28" s="271"/>
      <c r="X28" s="271"/>
      <c r="Y28" s="271"/>
      <c r="Z28" s="271"/>
      <c r="AA28" s="271"/>
      <c r="AB28" s="271"/>
      <c r="AC28" s="271"/>
      <c r="AD28" s="271"/>
      <c r="AE28" s="271"/>
      <c r="AF28" s="271"/>
      <c r="AG28" s="132"/>
      <c r="AH28" s="132"/>
      <c r="AI28" s="132"/>
      <c r="AJ28" s="132" t="s">
        <v>48</v>
      </c>
      <c r="AK28" s="132"/>
      <c r="AL28" s="132"/>
      <c r="AM28" s="132"/>
      <c r="AN28" s="132"/>
      <c r="AO28" s="132"/>
      <c r="AP28" s="132"/>
    </row>
    <row r="29" spans="2:42" ht="13.35" customHeight="1" x14ac:dyDescent="0.2">
      <c r="B29" s="61"/>
      <c r="C29" s="59">
        <v>3.5</v>
      </c>
      <c r="D29" s="146">
        <f>'ex sav'!G22*(1-STANDARD!$K$7)+'ex sav'!G22*(1-STANDARD!$K$7)*$K$12</f>
        <v>1227.7</v>
      </c>
      <c r="E29" s="146">
        <f>'ex sav'!H22*(1-STANDARD!$K$7)+'ex sav'!H22*(1-STANDARD!$K$7)*$K$12</f>
        <v>1362.7</v>
      </c>
      <c r="F29" s="146">
        <f>'ex sav'!I22*(1-STANDARD!$K$7)+'ex sav'!I22*(1-STANDARD!$K$7)*$K$12</f>
        <v>1444.6</v>
      </c>
      <c r="G29" s="146">
        <f>'ex sav'!J22*(1-STANDARD!$K$7)+'ex sav'!J22*(1-STANDARD!$K$7)*$K$12</f>
        <v>1511.95</v>
      </c>
      <c r="H29" s="146">
        <f>'ex sav'!C22*(1-STANDARD!$K$7)+'ex sav'!C22*(1-STANDARD!$K$7)*$K$12</f>
        <v>1585.95</v>
      </c>
      <c r="I29" s="128"/>
      <c r="J29" s="146">
        <f>'ex sav'!D22*(1-STANDARD!$K$10)+'ex sav'!D22*(1-STANDARD!$K$10)*$M$12</f>
        <v>1585.95</v>
      </c>
      <c r="K29" s="146">
        <f>'ex sav'!K22*(1-STANDARD!$K$10)+'ex sav'!K22*(1-STANDARD!$K$10)*$M$12</f>
        <v>1517.7</v>
      </c>
      <c r="L29" s="146">
        <f>'ex sav'!L22*(1-STANDARD!$K$10)+'ex sav'!L22*(1-STANDARD!$K$10)*$M$12</f>
        <v>1562.8</v>
      </c>
      <c r="M29" s="146">
        <f>'ex sav'!M22*(1-STANDARD!$K$10)+'ex sav'!M22*(1-STANDARD!$K$10)*$M$12</f>
        <v>1683.45</v>
      </c>
      <c r="N29" s="146">
        <f>'ex sav'!N22*(1-STANDARD!$K$10)+'ex sav'!N22*(1-STANDARD!$K$10)*$M$12</f>
        <v>1757.95</v>
      </c>
      <c r="O29" s="146">
        <f>'ex sav'!O22*(1-STANDARD!$K$10)+'ex sav'!O22*(1-STANDARD!$K$10)*$M$12</f>
        <v>1876.3</v>
      </c>
      <c r="P29" s="146">
        <f>'ex sav'!P22*(1-STANDARD!$K$10)+'ex sav'!P22*(1-STANDARD!$K$10)*$M$12</f>
        <v>2022.55</v>
      </c>
      <c r="Q29" s="146">
        <f>'ex sav'!Q22*(1-STANDARD!$K$10)+'ex sav'!Q22*(1-STANDARD!$K$10)*$M$12</f>
        <v>2094.4499999999998</v>
      </c>
      <c r="R29" s="130"/>
      <c r="S29" s="143"/>
      <c r="T29" s="265" t="str">
        <f>IF(ISERROR($AI$5),"",$AI$5)</f>
        <v/>
      </c>
      <c r="U29" s="265"/>
      <c r="V29" s="265"/>
      <c r="W29" s="265"/>
      <c r="X29" s="265"/>
      <c r="Y29" s="265"/>
      <c r="Z29" s="265"/>
      <c r="AA29" s="265"/>
      <c r="AB29" s="265"/>
      <c r="AC29" s="265"/>
      <c r="AD29" s="265"/>
      <c r="AE29" s="265"/>
      <c r="AF29" s="265"/>
      <c r="AG29" s="132"/>
      <c r="AH29" s="132"/>
      <c r="AI29" s="132"/>
      <c r="AJ29" s="133" t="s">
        <v>49</v>
      </c>
      <c r="AK29" s="132"/>
      <c r="AL29" s="132"/>
      <c r="AM29" s="132"/>
      <c r="AN29" s="132"/>
      <c r="AO29" s="132"/>
      <c r="AP29" s="132"/>
    </row>
    <row r="30" spans="2:42" ht="13.35" customHeight="1" x14ac:dyDescent="0.2">
      <c r="B30" s="61"/>
      <c r="C30" s="59">
        <v>4</v>
      </c>
      <c r="D30" s="146">
        <f>'ex sav'!G23*(1-STANDARD!$K$7)+'ex sav'!G23*(1-STANDARD!$K$7)*$K$12</f>
        <v>1327.9</v>
      </c>
      <c r="E30" s="146">
        <f>'ex sav'!H23*(1-STANDARD!$K$7)+'ex sav'!H23*(1-STANDARD!$K$7)*$K$12</f>
        <v>1473</v>
      </c>
      <c r="F30" s="146">
        <f>'ex sav'!I23*(1-STANDARD!$K$7)+'ex sav'!I23*(1-STANDARD!$K$7)*$K$12</f>
        <v>1562.95</v>
      </c>
      <c r="G30" s="146">
        <f>'ex sav'!J23*(1-STANDARD!$K$7)+'ex sav'!J23*(1-STANDARD!$K$7)*$K$12</f>
        <v>1642.95</v>
      </c>
      <c r="H30" s="146">
        <f>'ex sav'!C23*(1-STANDARD!$K$7)+'ex sav'!C23*(1-STANDARD!$K$7)*$K$12</f>
        <v>1696.1</v>
      </c>
      <c r="I30" s="128"/>
      <c r="J30" s="146">
        <f>'ex sav'!D23*(1-STANDARD!$K$10)+'ex sav'!D23*(1-STANDARD!$K$10)*$M$12</f>
        <v>1696.1</v>
      </c>
      <c r="K30" s="146">
        <f>'ex sav'!K23*(1-STANDARD!$K$10)+'ex sav'!K23*(1-STANDARD!$K$10)*$M$12</f>
        <v>1633.2</v>
      </c>
      <c r="L30" s="146">
        <f>'ex sav'!L23*(1-STANDARD!$K$10)+'ex sav'!L23*(1-STANDARD!$K$10)*$M$12</f>
        <v>1681.45</v>
      </c>
      <c r="M30" s="146">
        <f>'ex sav'!M23*(1-STANDARD!$K$10)+'ex sav'!M23*(1-STANDARD!$K$10)*$M$12</f>
        <v>1808.9</v>
      </c>
      <c r="N30" s="146">
        <f>'ex sav'!N23*(1-STANDARD!$K$10)+'ex sav'!N23*(1-STANDARD!$K$10)*$M$12</f>
        <v>1897.35</v>
      </c>
      <c r="O30" s="146">
        <f>'ex sav'!O23*(1-STANDARD!$K$10)+'ex sav'!O23*(1-STANDARD!$K$10)*$M$12</f>
        <v>2028.55</v>
      </c>
      <c r="P30" s="146">
        <f>'ex sav'!P23*(1-STANDARD!$K$10)+'ex sav'!P23*(1-STANDARD!$K$10)*$M$12</f>
        <v>2190.9499999999998</v>
      </c>
      <c r="Q30" s="146">
        <f>'ex sav'!Q23*(1-STANDARD!$K$10)+'ex sav'!Q23*(1-STANDARD!$K$10)*$M$12</f>
        <v>2264.9</v>
      </c>
      <c r="R30" s="130"/>
      <c r="S30" s="143"/>
      <c r="T30" s="217"/>
      <c r="U30" s="268"/>
      <c r="V30" s="268"/>
      <c r="W30" s="268"/>
      <c r="X30" s="268"/>
      <c r="Y30" s="268"/>
      <c r="Z30" s="268"/>
      <c r="AA30" s="268"/>
      <c r="AB30" s="268"/>
      <c r="AC30" s="268"/>
      <c r="AD30" s="268"/>
      <c r="AE30" s="268"/>
      <c r="AF30" s="268"/>
      <c r="AG30" s="132"/>
      <c r="AH30" s="132"/>
      <c r="AI30" s="132"/>
      <c r="AJ30" s="132" t="e">
        <f>"Możliwy koszt dodatkowy: Opłata dodatkowa za dużą paczkę - "&amp;#REF!&amp;" PLN netto*"</f>
        <v>#REF!</v>
      </c>
      <c r="AK30" s="132"/>
      <c r="AL30" s="132"/>
      <c r="AM30" s="132"/>
      <c r="AN30" s="132"/>
      <c r="AO30" s="132"/>
      <c r="AP30" s="132"/>
    </row>
    <row r="31" spans="2:42" ht="13.35" customHeight="1" x14ac:dyDescent="0.2">
      <c r="B31" s="61"/>
      <c r="C31" s="59">
        <v>4.5</v>
      </c>
      <c r="D31" s="146">
        <f>'ex sav'!G24*(1-STANDARD!$K$7)+'ex sav'!G24*(1-STANDARD!$K$7)*$K$12</f>
        <v>1428.15</v>
      </c>
      <c r="E31" s="146">
        <f>'ex sav'!H24*(1-STANDARD!$K$7)+'ex sav'!H24*(1-STANDARD!$K$7)*$K$12</f>
        <v>1583.5</v>
      </c>
      <c r="F31" s="146">
        <f>'ex sav'!I24*(1-STANDARD!$K$7)+'ex sav'!I24*(1-STANDARD!$K$7)*$K$12</f>
        <v>1681.7</v>
      </c>
      <c r="G31" s="146">
        <f>'ex sav'!J24*(1-STANDARD!$K$7)+'ex sav'!J24*(1-STANDARD!$K$7)*$K$12</f>
        <v>1773.6</v>
      </c>
      <c r="H31" s="146">
        <f>'ex sav'!C24*(1-STANDARD!$K$7)+'ex sav'!C24*(1-STANDARD!$K$7)*$K$12</f>
        <v>1806.5</v>
      </c>
      <c r="I31" s="128"/>
      <c r="J31" s="146">
        <f>'ex sav'!D24*(1-STANDARD!$K$10)+'ex sav'!D24*(1-STANDARD!$K$10)*$M$12</f>
        <v>1806.5</v>
      </c>
      <c r="K31" s="146">
        <f>'ex sav'!K24*(1-STANDARD!$K$10)+'ex sav'!K24*(1-STANDARD!$K$10)*$M$12</f>
        <v>1749.15</v>
      </c>
      <c r="L31" s="146">
        <f>'ex sav'!L24*(1-STANDARD!$K$10)+'ex sav'!L24*(1-STANDARD!$K$10)*$M$12</f>
        <v>1797.9</v>
      </c>
      <c r="M31" s="146">
        <f>'ex sav'!M24*(1-STANDARD!$K$10)+'ex sav'!M24*(1-STANDARD!$K$10)*$M$12</f>
        <v>1934.1</v>
      </c>
      <c r="N31" s="146">
        <f>'ex sav'!N24*(1-STANDARD!$K$10)+'ex sav'!N24*(1-STANDARD!$K$10)*$M$12</f>
        <v>2034.9</v>
      </c>
      <c r="O31" s="146">
        <f>'ex sav'!O24*(1-STANDARD!$K$10)+'ex sav'!O24*(1-STANDARD!$K$10)*$M$12</f>
        <v>2180.85</v>
      </c>
      <c r="P31" s="146">
        <f>'ex sav'!P24*(1-STANDARD!$K$10)+'ex sav'!P24*(1-STANDARD!$K$10)*$M$12</f>
        <v>2357.1999999999998</v>
      </c>
      <c r="Q31" s="146">
        <f>'ex sav'!Q24*(1-STANDARD!$K$10)+'ex sav'!Q24*(1-STANDARD!$K$10)*$M$12</f>
        <v>2435.15</v>
      </c>
      <c r="R31" s="130"/>
      <c r="S31" s="143"/>
      <c r="T31" s="268" t="str">
        <f>IF(ISERROR($AH$7),"",$AH$7)</f>
        <v/>
      </c>
      <c r="U31" s="268"/>
      <c r="V31" s="268"/>
      <c r="W31" s="268"/>
      <c r="X31" s="268"/>
      <c r="Y31" s="268"/>
      <c r="Z31" s="268"/>
      <c r="AA31" s="268"/>
      <c r="AB31" s="268"/>
      <c r="AC31" s="268"/>
      <c r="AD31" s="268"/>
      <c r="AE31" s="268"/>
      <c r="AF31" s="268"/>
      <c r="AG31" s="132"/>
      <c r="AH31" s="132"/>
      <c r="AI31" s="132"/>
      <c r="AJ31" s="132" t="str">
        <f>"Możliwy koszt dodatkowy: Rozmiary przekraczające dozwolone limity - "&amp;ud!B37&amp;" PLN netto."</f>
        <v>Możliwy koszt dodatkowy: Rozmiary przekraczające dozwolone limity - 2246,2 PLN netto.</v>
      </c>
      <c r="AK31" s="132"/>
      <c r="AL31" s="132"/>
      <c r="AM31" s="132"/>
      <c r="AN31" s="132"/>
      <c r="AO31" s="132"/>
      <c r="AP31" s="132"/>
    </row>
    <row r="32" spans="2:42" ht="13.35" customHeight="1" x14ac:dyDescent="0.2">
      <c r="B32" s="61"/>
      <c r="C32" s="59">
        <v>5</v>
      </c>
      <c r="D32" s="146">
        <f>'ex sav'!G25*(1-STANDARD!$K$7)+'ex sav'!G25*(1-STANDARD!$K$7)*$K$12</f>
        <v>1528.35</v>
      </c>
      <c r="E32" s="146">
        <f>'ex sav'!H25*(1-STANDARD!$K$7)+'ex sav'!H25*(1-STANDARD!$K$7)*$K$12</f>
        <v>1693.8</v>
      </c>
      <c r="F32" s="146">
        <f>'ex sav'!I25*(1-STANDARD!$K$7)+'ex sav'!I25*(1-STANDARD!$K$7)*$K$12</f>
        <v>1800.3</v>
      </c>
      <c r="G32" s="146">
        <f>'ex sav'!J25*(1-STANDARD!$K$7)+'ex sav'!J25*(1-STANDARD!$K$7)*$K$12</f>
        <v>1904.6</v>
      </c>
      <c r="H32" s="146">
        <f>'ex sav'!C25*(1-STANDARD!$K$7)+'ex sav'!C25*(1-STANDARD!$K$7)*$K$12</f>
        <v>1916.55</v>
      </c>
      <c r="I32" s="128"/>
      <c r="J32" s="146">
        <f>'ex sav'!D25*(1-STANDARD!$K$10)+'ex sav'!D25*(1-STANDARD!$K$10)*$M$12</f>
        <v>1916.55</v>
      </c>
      <c r="K32" s="146">
        <f>'ex sav'!K25*(1-STANDARD!$K$10)+'ex sav'!K25*(1-STANDARD!$K$10)*$M$12</f>
        <v>1864.8</v>
      </c>
      <c r="L32" s="146">
        <f>'ex sav'!L25*(1-STANDARD!$K$10)+'ex sav'!L25*(1-STANDARD!$K$10)*$M$12</f>
        <v>1916.25</v>
      </c>
      <c r="M32" s="146">
        <f>'ex sav'!M25*(1-STANDARD!$K$10)+'ex sav'!M25*(1-STANDARD!$K$10)*$M$12</f>
        <v>2059.4499999999998</v>
      </c>
      <c r="N32" s="146">
        <f>'ex sav'!N25*(1-STANDARD!$K$10)+'ex sav'!N25*(1-STANDARD!$K$10)*$M$12</f>
        <v>2172.4499999999998</v>
      </c>
      <c r="O32" s="146">
        <f>'ex sav'!O25*(1-STANDARD!$K$10)+'ex sav'!O25*(1-STANDARD!$K$10)*$M$12</f>
        <v>2332.9</v>
      </c>
      <c r="P32" s="146">
        <f>'ex sav'!P25*(1-STANDARD!$K$10)+'ex sav'!P25*(1-STANDARD!$K$10)*$M$12</f>
        <v>2525.6</v>
      </c>
      <c r="Q32" s="146">
        <f>'ex sav'!Q25*(1-STANDARD!$K$10)+'ex sav'!Q25*(1-STANDARD!$K$10)*$M$12</f>
        <v>2605.75</v>
      </c>
      <c r="R32" s="130"/>
      <c r="S32" s="143"/>
      <c r="T32" s="268"/>
      <c r="U32" s="268"/>
      <c r="V32" s="268"/>
      <c r="W32" s="268"/>
      <c r="X32" s="268"/>
      <c r="Y32" s="268"/>
      <c r="Z32" s="268"/>
      <c r="AA32" s="268"/>
      <c r="AB32" s="268"/>
      <c r="AC32" s="268"/>
      <c r="AD32" s="268"/>
      <c r="AE32" s="268"/>
      <c r="AF32" s="268"/>
      <c r="AG32" s="132"/>
      <c r="AH32" s="132"/>
      <c r="AI32" s="132"/>
      <c r="AJ32" s="132" t="e">
        <f>"Możliwy koszt dodatkowy: Opłata za dodatkową obsługę nietypowych przesyłek - "&amp;#REF!&amp;" PLN netto."</f>
        <v>#REF!</v>
      </c>
      <c r="AK32" s="132"/>
      <c r="AL32" s="132"/>
      <c r="AM32" s="132"/>
      <c r="AN32" s="132"/>
      <c r="AO32" s="132"/>
      <c r="AP32" s="132"/>
    </row>
    <row r="33" spans="2:42" ht="13.35" customHeight="1" x14ac:dyDescent="0.2">
      <c r="B33" s="61"/>
      <c r="C33" s="59">
        <v>5.5</v>
      </c>
      <c r="D33" s="146">
        <f>'ex sav'!G26*(1-STANDARD!$K$7)+'ex sav'!G26*(1-STANDARD!$K$7)*$K$12</f>
        <v>1573.3</v>
      </c>
      <c r="E33" s="146">
        <f>'ex sav'!H26*(1-STANDARD!$K$7)+'ex sav'!H26*(1-STANDARD!$K$7)*$K$12</f>
        <v>1757.3</v>
      </c>
      <c r="F33" s="146">
        <f>'ex sav'!I26*(1-STANDARD!$K$7)+'ex sav'!I26*(1-STANDARD!$K$7)*$K$12</f>
        <v>1873.95</v>
      </c>
      <c r="G33" s="146">
        <f>'ex sav'!J26*(1-STANDARD!$K$7)+'ex sav'!J26*(1-STANDARD!$K$7)*$K$12</f>
        <v>2084.5</v>
      </c>
      <c r="H33" s="146">
        <f>'ex sav'!C26*(1-STANDARD!$K$7)+'ex sav'!C26*(1-STANDARD!$K$7)*$K$12</f>
        <v>1979.9</v>
      </c>
      <c r="I33" s="128"/>
      <c r="J33" s="146">
        <f>'ex sav'!D26*(1-STANDARD!$K$10)+'ex sav'!D26*(1-STANDARD!$K$10)*$M$12</f>
        <v>1979.9</v>
      </c>
      <c r="K33" s="146">
        <f>'ex sav'!K26*(1-STANDARD!$K$10)+'ex sav'!K26*(1-STANDARD!$K$10)*$M$12</f>
        <v>1928.8</v>
      </c>
      <c r="L33" s="146">
        <f>'ex sav'!L26*(1-STANDARD!$K$10)+'ex sav'!L26*(1-STANDARD!$K$10)*$M$12</f>
        <v>1985.2</v>
      </c>
      <c r="M33" s="146">
        <f>'ex sav'!M26*(1-STANDARD!$K$10)+'ex sav'!M26*(1-STANDARD!$K$10)*$M$12</f>
        <v>2141.65</v>
      </c>
      <c r="N33" s="146">
        <f>'ex sav'!N26*(1-STANDARD!$K$10)+'ex sav'!N26*(1-STANDARD!$K$10)*$M$12</f>
        <v>2266.9</v>
      </c>
      <c r="O33" s="146">
        <f>'ex sav'!O26*(1-STANDARD!$K$10)+'ex sav'!O26*(1-STANDARD!$K$10)*$M$12</f>
        <v>2433.85</v>
      </c>
      <c r="P33" s="146">
        <f>'ex sav'!P26*(1-STANDARD!$K$10)+'ex sav'!P26*(1-STANDARD!$K$10)*$M$12</f>
        <v>2628.15</v>
      </c>
      <c r="Q33" s="146">
        <f>'ex sav'!Q26*(1-STANDARD!$K$10)+'ex sav'!Q26*(1-STANDARD!$K$10)*$M$12</f>
        <v>2712.4</v>
      </c>
      <c r="R33" s="130"/>
      <c r="S33" s="143"/>
      <c r="T33" s="218"/>
      <c r="U33" s="272"/>
      <c r="V33" s="272"/>
      <c r="W33" s="272"/>
      <c r="X33" s="272"/>
      <c r="Y33" s="272"/>
      <c r="Z33" s="272"/>
      <c r="AA33" s="272"/>
      <c r="AB33" s="272"/>
      <c r="AC33" s="272"/>
      <c r="AD33" s="272"/>
      <c r="AE33" s="272"/>
      <c r="AF33" s="272"/>
      <c r="AG33" s="132">
        <v>1</v>
      </c>
      <c r="AH33" s="132" t="b">
        <f>AND(T18&gt;25,T18&lt;70)</f>
        <v>0</v>
      </c>
      <c r="AI33" s="132"/>
      <c r="AJ33" s="132" t="s">
        <v>50</v>
      </c>
      <c r="AK33" s="132"/>
      <c r="AL33" s="132"/>
      <c r="AM33" s="132"/>
      <c r="AN33" s="132"/>
      <c r="AO33" s="132"/>
      <c r="AP33" s="132"/>
    </row>
    <row r="34" spans="2:42" ht="13.35" customHeight="1" x14ac:dyDescent="0.2">
      <c r="B34" s="61"/>
      <c r="C34" s="59">
        <v>6</v>
      </c>
      <c r="D34" s="146">
        <f>'ex sav'!G27*(1-STANDARD!$K$7)+'ex sav'!G27*(1-STANDARD!$K$7)*$K$12</f>
        <v>1618.15</v>
      </c>
      <c r="E34" s="146">
        <f>'ex sav'!H27*(1-STANDARD!$K$7)+'ex sav'!H27*(1-STANDARD!$K$7)*$K$12</f>
        <v>1822.8</v>
      </c>
      <c r="F34" s="146">
        <f>'ex sav'!I27*(1-STANDARD!$K$7)+'ex sav'!I27*(1-STANDARD!$K$7)*$K$12</f>
        <v>1947.5</v>
      </c>
      <c r="G34" s="146">
        <f>'ex sav'!J27*(1-STANDARD!$K$7)+'ex sav'!J27*(1-STANDARD!$K$7)*$K$12</f>
        <v>2158.1999999999998</v>
      </c>
      <c r="H34" s="146">
        <f>'ex sav'!C27*(1-STANDARD!$K$7)+'ex sav'!C27*(1-STANDARD!$K$7)*$K$12</f>
        <v>2045.15</v>
      </c>
      <c r="I34" s="128"/>
      <c r="J34" s="146">
        <f>'ex sav'!D27*(1-STANDARD!$K$10)+'ex sav'!D27*(1-STANDARD!$K$10)*$M$12</f>
        <v>2045.15</v>
      </c>
      <c r="K34" s="146">
        <f>'ex sav'!K27*(1-STANDARD!$K$10)+'ex sav'!K27*(1-STANDARD!$K$10)*$M$12</f>
        <v>1992.95</v>
      </c>
      <c r="L34" s="146">
        <f>'ex sav'!L27*(1-STANDARD!$K$10)+'ex sav'!L27*(1-STANDARD!$K$10)*$M$12</f>
        <v>2051.65</v>
      </c>
      <c r="M34" s="146">
        <f>'ex sav'!M27*(1-STANDARD!$K$10)+'ex sav'!M27*(1-STANDARD!$K$10)*$M$12</f>
        <v>2221.75</v>
      </c>
      <c r="N34" s="146">
        <f>'ex sav'!N27*(1-STANDARD!$K$10)+'ex sav'!N27*(1-STANDARD!$K$10)*$M$12</f>
        <v>2359.35</v>
      </c>
      <c r="O34" s="146">
        <f>'ex sav'!O27*(1-STANDARD!$K$10)+'ex sav'!O27*(1-STANDARD!$K$10)*$M$12</f>
        <v>2532.65</v>
      </c>
      <c r="P34" s="146">
        <f>'ex sav'!P27*(1-STANDARD!$K$10)+'ex sav'!P27*(1-STANDARD!$K$10)*$M$12</f>
        <v>2730.75</v>
      </c>
      <c r="Q34" s="146">
        <f>'ex sav'!Q27*(1-STANDARD!$K$10)+'ex sav'!Q27*(1-STANDARD!$K$10)*$M$12</f>
        <v>2819.25</v>
      </c>
      <c r="R34" s="130"/>
      <c r="S34" s="143"/>
      <c r="T34" s="267" t="str">
        <f>IF(ISERROR($AI$8),"",$AI$8)</f>
        <v/>
      </c>
      <c r="U34" s="267"/>
      <c r="V34" s="267"/>
      <c r="W34" s="267"/>
      <c r="X34" s="267"/>
      <c r="Y34" s="267"/>
      <c r="Z34" s="267"/>
      <c r="AA34" s="267"/>
      <c r="AB34" s="267"/>
      <c r="AC34" s="267"/>
      <c r="AD34" s="267"/>
      <c r="AE34" s="267"/>
      <c r="AF34" s="267"/>
      <c r="AG34" s="132">
        <v>2</v>
      </c>
      <c r="AH34" s="132" t="b">
        <f>IF(T18&gt;70,TRUE,FALSE)</f>
        <v>0</v>
      </c>
      <c r="AI34" s="132"/>
      <c r="AJ34" s="132" t="s">
        <v>51</v>
      </c>
      <c r="AK34" s="132"/>
      <c r="AL34" s="132"/>
      <c r="AM34" s="132"/>
      <c r="AN34" s="132"/>
      <c r="AO34" s="132"/>
      <c r="AP34" s="132"/>
    </row>
    <row r="35" spans="2:42" ht="13.35" customHeight="1" x14ac:dyDescent="0.2">
      <c r="B35" s="61"/>
      <c r="C35" s="59">
        <v>6.5</v>
      </c>
      <c r="D35" s="146">
        <f>'ex sav'!G28*(1-STANDARD!$K$7)+'ex sav'!G28*(1-STANDARD!$K$7)*$K$12</f>
        <v>1663.3</v>
      </c>
      <c r="E35" s="146">
        <f>'ex sav'!H28*(1-STANDARD!$K$7)+'ex sav'!H28*(1-STANDARD!$K$7)*$K$12</f>
        <v>1884.2</v>
      </c>
      <c r="F35" s="146">
        <f>'ex sav'!I28*(1-STANDARD!$K$7)+'ex sav'!I28*(1-STANDARD!$K$7)*$K$12</f>
        <v>2023.3</v>
      </c>
      <c r="G35" s="146">
        <f>'ex sav'!J28*(1-STANDARD!$K$7)+'ex sav'!J28*(1-STANDARD!$K$7)*$K$12</f>
        <v>2233.9</v>
      </c>
      <c r="H35" s="146">
        <f>'ex sav'!C28*(1-STANDARD!$K$7)+'ex sav'!C28*(1-STANDARD!$K$7)*$K$12</f>
        <v>2106.5500000000002</v>
      </c>
      <c r="I35" s="128"/>
      <c r="J35" s="146">
        <f>'ex sav'!D28*(1-STANDARD!$K$10)+'ex sav'!D28*(1-STANDARD!$K$10)*$M$12</f>
        <v>2106.5500000000002</v>
      </c>
      <c r="K35" s="146">
        <f>'ex sav'!K28*(1-STANDARD!$K$10)+'ex sav'!K28*(1-STANDARD!$K$10)*$M$12</f>
        <v>2056.9499999999998</v>
      </c>
      <c r="L35" s="146">
        <f>'ex sav'!L28*(1-STANDARD!$K$10)+'ex sav'!L28*(1-STANDARD!$K$10)*$M$12</f>
        <v>2120.4</v>
      </c>
      <c r="M35" s="146">
        <f>'ex sav'!M28*(1-STANDARD!$K$10)+'ex sav'!M28*(1-STANDARD!$K$10)*$M$12</f>
        <v>2302</v>
      </c>
      <c r="N35" s="146">
        <f>'ex sav'!N28*(1-STANDARD!$K$10)+'ex sav'!N28*(1-STANDARD!$K$10)*$M$12</f>
        <v>2453.65</v>
      </c>
      <c r="O35" s="146">
        <f>'ex sav'!O28*(1-STANDARD!$K$10)+'ex sav'!O28*(1-STANDARD!$K$10)*$M$12</f>
        <v>2631.15</v>
      </c>
      <c r="P35" s="146">
        <f>'ex sav'!P28*(1-STANDARD!$K$10)+'ex sav'!P28*(1-STANDARD!$K$10)*$M$12</f>
        <v>2831.65</v>
      </c>
      <c r="Q35" s="146">
        <f>'ex sav'!Q28*(1-STANDARD!$K$10)+'ex sav'!Q28*(1-STANDARD!$K$10)*$M$12</f>
        <v>2925.95</v>
      </c>
      <c r="R35" s="130"/>
      <c r="S35" s="143"/>
      <c r="T35" s="267"/>
      <c r="U35" s="267"/>
      <c r="V35" s="267"/>
      <c r="W35" s="267"/>
      <c r="X35" s="267"/>
      <c r="Y35" s="267"/>
      <c r="Z35" s="267"/>
      <c r="AA35" s="267"/>
      <c r="AB35" s="267"/>
      <c r="AC35" s="267"/>
      <c r="AD35" s="267"/>
      <c r="AE35" s="267"/>
      <c r="AF35" s="267"/>
      <c r="AG35" s="132">
        <v>5</v>
      </c>
      <c r="AH35" s="132" t="b">
        <f>IF(AO17=2,TRUE,FALSE)</f>
        <v>0</v>
      </c>
      <c r="AI35" s="132"/>
      <c r="AJ35" s="132" t="s">
        <v>52</v>
      </c>
      <c r="AK35" s="132"/>
      <c r="AL35" s="132"/>
      <c r="AM35" s="132"/>
      <c r="AN35" s="132"/>
      <c r="AO35" s="132"/>
      <c r="AP35" s="132"/>
    </row>
    <row r="36" spans="2:42" ht="13.35" customHeight="1" x14ac:dyDescent="0.2">
      <c r="B36" s="61"/>
      <c r="C36" s="59">
        <v>7</v>
      </c>
      <c r="D36" s="146">
        <f>'ex sav'!G29*(1-STANDARD!$K$7)+'ex sav'!G29*(1-STANDARD!$K$7)*$K$12</f>
        <v>1710.35</v>
      </c>
      <c r="E36" s="146">
        <f>'ex sav'!H29*(1-STANDARD!$K$7)+'ex sav'!H29*(1-STANDARD!$K$7)*$K$12</f>
        <v>1949.65</v>
      </c>
      <c r="F36" s="146">
        <f>'ex sav'!I29*(1-STANDARD!$K$7)+'ex sav'!I29*(1-STANDARD!$K$7)*$K$12</f>
        <v>2098.9</v>
      </c>
      <c r="G36" s="146">
        <f>'ex sav'!J29*(1-STANDARD!$K$7)+'ex sav'!J29*(1-STANDARD!$K$7)*$K$12</f>
        <v>2307.3000000000002</v>
      </c>
      <c r="H36" s="146">
        <f>'ex sav'!C29*(1-STANDARD!$K$7)+'ex sav'!C29*(1-STANDARD!$K$7)*$K$12</f>
        <v>2171.85</v>
      </c>
      <c r="I36" s="128"/>
      <c r="J36" s="146">
        <f>'ex sav'!D29*(1-STANDARD!$K$10)+'ex sav'!D29*(1-STANDARD!$K$10)*$M$12</f>
        <v>2171.85</v>
      </c>
      <c r="K36" s="146">
        <f>'ex sav'!K29*(1-STANDARD!$K$10)+'ex sav'!K29*(1-STANDARD!$K$10)*$M$12</f>
        <v>2121.1</v>
      </c>
      <c r="L36" s="146">
        <f>'ex sav'!L29*(1-STANDARD!$K$10)+'ex sav'!L29*(1-STANDARD!$K$10)*$M$12</f>
        <v>2188.9</v>
      </c>
      <c r="M36" s="146">
        <f>'ex sav'!M29*(1-STANDARD!$K$10)+'ex sav'!M29*(1-STANDARD!$K$10)*$M$12</f>
        <v>2384.1</v>
      </c>
      <c r="N36" s="146">
        <f>'ex sav'!N29*(1-STANDARD!$K$10)+'ex sav'!N29*(1-STANDARD!$K$10)*$M$12</f>
        <v>2548.1</v>
      </c>
      <c r="O36" s="146">
        <f>'ex sav'!O29*(1-STANDARD!$K$10)+'ex sav'!O29*(1-STANDARD!$K$10)*$M$12</f>
        <v>2731.95</v>
      </c>
      <c r="P36" s="146">
        <f>'ex sav'!P29*(1-STANDARD!$K$10)+'ex sav'!P29*(1-STANDARD!$K$10)*$M$12</f>
        <v>2934.1</v>
      </c>
      <c r="Q36" s="146">
        <f>'ex sav'!Q29*(1-STANDARD!$K$10)+'ex sav'!Q29*(1-STANDARD!$K$10)*$M$12</f>
        <v>3034.8</v>
      </c>
      <c r="R36" s="130"/>
      <c r="S36" s="143"/>
      <c r="T36" s="268" t="str">
        <f>IF(T37="",IF(ISERROR($AI$9),"",$AI$9),"")</f>
        <v/>
      </c>
      <c r="U36" s="268"/>
      <c r="V36" s="268"/>
      <c r="W36" s="268"/>
      <c r="X36" s="268"/>
      <c r="Y36" s="268"/>
      <c r="Z36" s="268"/>
      <c r="AA36" s="268"/>
      <c r="AB36" s="268"/>
      <c r="AC36" s="268"/>
      <c r="AD36" s="268"/>
      <c r="AE36" s="268"/>
      <c r="AF36" s="268"/>
      <c r="AG36" s="132">
        <v>6</v>
      </c>
      <c r="AH36" s="132" t="b">
        <f>IF(AND(AC21&gt;300,AC21&lt;=400),TRUE,FALSE)</f>
        <v>0</v>
      </c>
      <c r="AI36" s="132"/>
      <c r="AJ36" s="132" t="s">
        <v>53</v>
      </c>
      <c r="AK36" s="132"/>
      <c r="AL36" s="132"/>
      <c r="AM36" s="132"/>
      <c r="AN36" s="132"/>
      <c r="AO36" s="132"/>
      <c r="AP36" s="132"/>
    </row>
    <row r="37" spans="2:42" ht="13.35" customHeight="1" x14ac:dyDescent="0.2">
      <c r="B37" s="61"/>
      <c r="C37" s="59">
        <v>7.5</v>
      </c>
      <c r="D37" s="146">
        <f>'ex sav'!G30*(1-STANDARD!$K$7)+'ex sav'!G30*(1-STANDARD!$K$7)*$K$12</f>
        <v>1755.3</v>
      </c>
      <c r="E37" s="146">
        <f>'ex sav'!H30*(1-STANDARD!$K$7)+'ex sav'!H30*(1-STANDARD!$K$7)*$K$12</f>
        <v>2012.95</v>
      </c>
      <c r="F37" s="146">
        <f>'ex sav'!I30*(1-STANDARD!$K$7)+'ex sav'!I30*(1-STANDARD!$K$7)*$K$12</f>
        <v>2170.4</v>
      </c>
      <c r="G37" s="146">
        <f>'ex sav'!J30*(1-STANDARD!$K$7)+'ex sav'!J30*(1-STANDARD!$K$7)*$K$12</f>
        <v>2381.1</v>
      </c>
      <c r="H37" s="146">
        <f>'ex sav'!C30*(1-STANDARD!$K$7)+'ex sav'!C30*(1-STANDARD!$K$7)*$K$12</f>
        <v>2235</v>
      </c>
      <c r="I37" s="128"/>
      <c r="J37" s="146">
        <f>'ex sav'!D30*(1-STANDARD!$K$10)+'ex sav'!D30*(1-STANDARD!$K$10)*$M$12</f>
        <v>2235</v>
      </c>
      <c r="K37" s="146">
        <f>'ex sav'!K30*(1-STANDARD!$K$10)+'ex sav'!K30*(1-STANDARD!$K$10)*$M$12</f>
        <v>2185.15</v>
      </c>
      <c r="L37" s="146">
        <f>'ex sav'!L30*(1-STANDARD!$K$10)+'ex sav'!L30*(1-STANDARD!$K$10)*$M$12</f>
        <v>2259.75</v>
      </c>
      <c r="M37" s="146">
        <f>'ex sav'!M30*(1-STANDARD!$K$10)+'ex sav'!M30*(1-STANDARD!$K$10)*$M$12</f>
        <v>2464.15</v>
      </c>
      <c r="N37" s="146">
        <f>'ex sav'!N30*(1-STANDARD!$K$10)+'ex sav'!N30*(1-STANDARD!$K$10)*$M$12</f>
        <v>2640.65</v>
      </c>
      <c r="O37" s="146">
        <f>'ex sav'!O30*(1-STANDARD!$K$10)+'ex sav'!O30*(1-STANDARD!$K$10)*$M$12</f>
        <v>2830.75</v>
      </c>
      <c r="P37" s="146">
        <f>'ex sav'!P30*(1-STANDARD!$K$10)+'ex sav'!P30*(1-STANDARD!$K$10)*$M$12</f>
        <v>3036.9</v>
      </c>
      <c r="Q37" s="146">
        <f>'ex sav'!Q30*(1-STANDARD!$K$10)+'ex sav'!Q30*(1-STANDARD!$K$10)*$M$12</f>
        <v>3141.35</v>
      </c>
      <c r="R37" s="130"/>
      <c r="S37" s="143"/>
      <c r="T37" s="269" t="str">
        <f>IF(ISERROR($AI$10),"",$AI$10)</f>
        <v/>
      </c>
      <c r="U37" s="269"/>
      <c r="V37" s="269"/>
      <c r="W37" s="269"/>
      <c r="X37" s="269"/>
      <c r="Y37" s="269"/>
      <c r="Z37" s="269"/>
      <c r="AA37" s="269"/>
      <c r="AB37" s="269"/>
      <c r="AC37" s="269"/>
      <c r="AD37" s="269"/>
      <c r="AE37" s="269"/>
      <c r="AF37" s="269"/>
      <c r="AG37" s="132"/>
      <c r="AH37" s="132"/>
      <c r="AI37" s="132"/>
      <c r="AJ37" s="132" t="s">
        <v>54</v>
      </c>
      <c r="AK37" s="132"/>
      <c r="AL37" s="132"/>
      <c r="AM37" s="132"/>
      <c r="AN37" s="132"/>
      <c r="AO37" s="132"/>
      <c r="AP37" s="132"/>
    </row>
    <row r="38" spans="2:42" ht="13.35" customHeight="1" x14ac:dyDescent="0.2">
      <c r="B38" s="61"/>
      <c r="C38" s="59">
        <v>8</v>
      </c>
      <c r="D38" s="146">
        <f>'ex sav'!G31*(1-STANDARD!$K$7)+'ex sav'!G31*(1-STANDARD!$K$7)*$K$12</f>
        <v>1800.3</v>
      </c>
      <c r="E38" s="146">
        <f>'ex sav'!H31*(1-STANDARD!$K$7)+'ex sav'!H31*(1-STANDARD!$K$7)*$K$12</f>
        <v>2078.35</v>
      </c>
      <c r="F38" s="146">
        <f>'ex sav'!I31*(1-STANDARD!$K$7)+'ex sav'!I31*(1-STANDARD!$K$7)*$K$12</f>
        <v>2246.1</v>
      </c>
      <c r="G38" s="146">
        <f>'ex sav'!J31*(1-STANDARD!$K$7)+'ex sav'!J31*(1-STANDARD!$K$7)*$K$12</f>
        <v>2456.65</v>
      </c>
      <c r="H38" s="146">
        <f>'ex sav'!C31*(1-STANDARD!$K$7)+'ex sav'!C31*(1-STANDARD!$K$7)*$K$12</f>
        <v>2300.35</v>
      </c>
      <c r="I38" s="128"/>
      <c r="J38" s="146">
        <f>'ex sav'!D31*(1-STANDARD!$K$10)+'ex sav'!D31*(1-STANDARD!$K$10)*$M$12</f>
        <v>2300.35</v>
      </c>
      <c r="K38" s="146">
        <f>'ex sav'!K31*(1-STANDARD!$K$10)+'ex sav'!K31*(1-STANDARD!$K$10)*$M$12</f>
        <v>2251.1</v>
      </c>
      <c r="L38" s="146">
        <f>'ex sav'!L31*(1-STANDARD!$K$10)+'ex sav'!L31*(1-STANDARD!$K$10)*$M$12</f>
        <v>2330.35</v>
      </c>
      <c r="M38" s="146">
        <f>'ex sav'!M31*(1-STANDARD!$K$10)+'ex sav'!M31*(1-STANDARD!$K$10)*$M$12</f>
        <v>2546.5</v>
      </c>
      <c r="N38" s="146">
        <f>'ex sav'!N31*(1-STANDARD!$K$10)+'ex sav'!N31*(1-STANDARD!$K$10)*$M$12</f>
        <v>2734.9</v>
      </c>
      <c r="O38" s="146">
        <f>'ex sav'!O31*(1-STANDARD!$K$10)+'ex sav'!O31*(1-STANDARD!$K$10)*$M$12</f>
        <v>2931.45</v>
      </c>
      <c r="P38" s="146">
        <f>'ex sav'!P31*(1-STANDARD!$K$10)+'ex sav'!P31*(1-STANDARD!$K$10)*$M$12</f>
        <v>3141.35</v>
      </c>
      <c r="Q38" s="146">
        <f>'ex sav'!Q31*(1-STANDARD!$K$10)+'ex sav'!Q31*(1-STANDARD!$K$10)*$M$12</f>
        <v>3248.15</v>
      </c>
      <c r="R38" s="130"/>
      <c r="S38" s="143"/>
      <c r="T38" s="269" t="str">
        <f>IF(ISERROR($AI$11),"",$AI$11)</f>
        <v/>
      </c>
      <c r="U38" s="269"/>
      <c r="V38" s="269"/>
      <c r="W38" s="269"/>
      <c r="X38" s="269"/>
      <c r="Y38" s="269"/>
      <c r="Z38" s="269"/>
      <c r="AA38" s="269"/>
      <c r="AB38" s="269"/>
      <c r="AC38" s="269"/>
      <c r="AD38" s="269"/>
      <c r="AE38" s="269"/>
      <c r="AF38" s="269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</row>
    <row r="39" spans="2:42" ht="13.35" customHeight="1" x14ac:dyDescent="0.2">
      <c r="B39" s="61"/>
      <c r="C39" s="59">
        <v>8.5</v>
      </c>
      <c r="D39" s="146">
        <f>'ex sav'!G32*(1-STANDARD!$K$7)+'ex sav'!G32*(1-STANDARD!$K$7)*$K$12</f>
        <v>1845.25</v>
      </c>
      <c r="E39" s="146">
        <f>'ex sav'!H32*(1-STANDARD!$K$7)+'ex sav'!H32*(1-STANDARD!$K$7)*$K$12</f>
        <v>2141.6</v>
      </c>
      <c r="F39" s="146">
        <f>'ex sav'!I32*(1-STANDARD!$K$7)+'ex sav'!I32*(1-STANDARD!$K$7)*$K$12</f>
        <v>2321.6999999999998</v>
      </c>
      <c r="G39" s="146">
        <f>'ex sav'!J32*(1-STANDARD!$K$7)+'ex sav'!J32*(1-STANDARD!$K$7)*$K$12</f>
        <v>2528.25</v>
      </c>
      <c r="H39" s="146">
        <f>'ex sav'!C32*(1-STANDARD!$K$7)+'ex sav'!C32*(1-STANDARD!$K$7)*$K$12</f>
        <v>2363.5</v>
      </c>
      <c r="I39" s="128"/>
      <c r="J39" s="146">
        <f>'ex sav'!D32*(1-STANDARD!$K$10)+'ex sav'!D32*(1-STANDARD!$K$10)*$M$12</f>
        <v>2363.5</v>
      </c>
      <c r="K39" s="146">
        <f>'ex sav'!K32*(1-STANDARD!$K$10)+'ex sav'!K32*(1-STANDARD!$K$10)*$M$12</f>
        <v>2317.25</v>
      </c>
      <c r="L39" s="146">
        <f>'ex sav'!L32*(1-STANDARD!$K$10)+'ex sav'!L32*(1-STANDARD!$K$10)*$M$12</f>
        <v>2399.3000000000002</v>
      </c>
      <c r="M39" s="146">
        <f>'ex sav'!M32*(1-STANDARD!$K$10)+'ex sav'!M32*(1-STANDARD!$K$10)*$M$12</f>
        <v>2626.6</v>
      </c>
      <c r="N39" s="146">
        <f>'ex sav'!N32*(1-STANDARD!$K$10)+'ex sav'!N32*(1-STANDARD!$K$10)*$M$12</f>
        <v>2827.25</v>
      </c>
      <c r="O39" s="146">
        <f>'ex sav'!O32*(1-STANDARD!$K$10)+'ex sav'!O32*(1-STANDARD!$K$10)*$M$12</f>
        <v>3030.3</v>
      </c>
      <c r="P39" s="146">
        <f>'ex sav'!P32*(1-STANDARD!$K$10)+'ex sav'!P32*(1-STANDARD!$K$10)*$M$12</f>
        <v>3243.8</v>
      </c>
      <c r="Q39" s="146">
        <f>'ex sav'!Q32*(1-STANDARD!$K$10)+'ex sav'!Q32*(1-STANDARD!$K$10)*$M$12</f>
        <v>3355.05</v>
      </c>
      <c r="R39" s="130"/>
      <c r="S39" s="143"/>
      <c r="T39" s="219"/>
      <c r="U39" s="219"/>
      <c r="V39" s="219"/>
      <c r="W39" s="219"/>
      <c r="X39" s="219"/>
      <c r="Y39" s="219"/>
      <c r="Z39" s="219"/>
      <c r="AA39" s="219"/>
      <c r="AB39" s="219"/>
      <c r="AC39" s="219"/>
      <c r="AD39" s="219"/>
      <c r="AE39" s="219"/>
      <c r="AF39" s="219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</row>
    <row r="40" spans="2:42" ht="13.35" customHeight="1" x14ac:dyDescent="0.2">
      <c r="B40" s="61"/>
      <c r="C40" s="59">
        <v>9</v>
      </c>
      <c r="D40" s="146">
        <f>'ex sav'!G33*(1-STANDARD!$K$7)+'ex sav'!G33*(1-STANDARD!$K$7)*$K$12</f>
        <v>1890.05</v>
      </c>
      <c r="E40" s="146">
        <f>'ex sav'!H33*(1-STANDARD!$K$7)+'ex sav'!H33*(1-STANDARD!$K$7)*$K$12</f>
        <v>2205.15</v>
      </c>
      <c r="F40" s="146">
        <f>'ex sav'!I33*(1-STANDARD!$K$7)+'ex sav'!I33*(1-STANDARD!$K$7)*$K$12</f>
        <v>2395.4</v>
      </c>
      <c r="G40" s="146">
        <f>'ex sav'!J33*(1-STANDARD!$K$7)+'ex sav'!J33*(1-STANDARD!$K$7)*$K$12</f>
        <v>2604.0500000000002</v>
      </c>
      <c r="H40" s="146">
        <f>'ex sav'!C33*(1-STANDARD!$K$7)+'ex sav'!C33*(1-STANDARD!$K$7)*$K$12</f>
        <v>2426.85</v>
      </c>
      <c r="I40" s="128"/>
      <c r="J40" s="146">
        <f>'ex sav'!D33*(1-STANDARD!$K$10)+'ex sav'!D33*(1-STANDARD!$K$10)*$M$12</f>
        <v>2426.85</v>
      </c>
      <c r="K40" s="146">
        <f>'ex sav'!K33*(1-STANDARD!$K$10)+'ex sav'!K33*(1-STANDARD!$K$10)*$M$12</f>
        <v>2385.8000000000002</v>
      </c>
      <c r="L40" s="146">
        <f>'ex sav'!L33*(1-STANDARD!$K$10)+'ex sav'!L33*(1-STANDARD!$K$10)*$M$12</f>
        <v>2469.9</v>
      </c>
      <c r="M40" s="146">
        <f>'ex sav'!M33*(1-STANDARD!$K$10)+'ex sav'!M33*(1-STANDARD!$K$10)*$M$12</f>
        <v>2706.7</v>
      </c>
      <c r="N40" s="146">
        <f>'ex sav'!N33*(1-STANDARD!$K$10)+'ex sav'!N33*(1-STANDARD!$K$10)*$M$12</f>
        <v>2921.9</v>
      </c>
      <c r="O40" s="146">
        <f>'ex sav'!O33*(1-STANDARD!$K$10)+'ex sav'!O33*(1-STANDARD!$K$10)*$M$12</f>
        <v>3129</v>
      </c>
      <c r="P40" s="146">
        <f>'ex sav'!P33*(1-STANDARD!$K$10)+'ex sav'!P33*(1-STANDARD!$K$10)*$M$12</f>
        <v>3348.8</v>
      </c>
      <c r="Q40" s="146">
        <f>'ex sav'!Q33*(1-STANDARD!$K$10)+'ex sav'!Q33*(1-STANDARD!$K$10)*$M$12</f>
        <v>3461.7</v>
      </c>
      <c r="R40" s="130"/>
      <c r="S40" s="143"/>
      <c r="T40" s="270" t="e">
        <f>IF(T36=AJ30,AJ37,IF(T37=AJ30,AJ37,IF(T38=AJ30,AJ37,"")))</f>
        <v>#REF!</v>
      </c>
      <c r="U40" s="270"/>
      <c r="V40" s="270"/>
      <c r="W40" s="270"/>
      <c r="X40" s="270"/>
      <c r="Y40" s="270"/>
      <c r="Z40" s="270"/>
      <c r="AA40" s="270"/>
      <c r="AB40" s="270"/>
      <c r="AC40" s="270"/>
      <c r="AD40" s="270"/>
      <c r="AE40" s="270"/>
      <c r="AF40" s="270"/>
      <c r="AG40" s="132"/>
      <c r="AH40" s="132"/>
      <c r="AI40" s="132"/>
      <c r="AJ40" s="132"/>
      <c r="AK40" s="132"/>
      <c r="AL40" s="132"/>
      <c r="AM40" s="132"/>
      <c r="AN40" s="132"/>
      <c r="AO40" s="132"/>
      <c r="AP40" s="132"/>
    </row>
    <row r="41" spans="2:42" ht="13.35" customHeight="1" x14ac:dyDescent="0.2">
      <c r="B41" s="61"/>
      <c r="C41" s="59">
        <v>9.5</v>
      </c>
      <c r="D41" s="146">
        <f>'ex sav'!G34*(1-STANDARD!$K$7)+'ex sav'!G34*(1-STANDARD!$K$7)*$K$12</f>
        <v>1935.35</v>
      </c>
      <c r="E41" s="146">
        <f>'ex sav'!H34*(1-STANDARD!$K$7)+'ex sav'!H34*(1-STANDARD!$K$7)*$K$12</f>
        <v>2268.6999999999998</v>
      </c>
      <c r="F41" s="146">
        <f>'ex sav'!I34*(1-STANDARD!$K$7)+'ex sav'!I34*(1-STANDARD!$K$7)*$K$12</f>
        <v>2471.15</v>
      </c>
      <c r="G41" s="146">
        <f>'ex sav'!J34*(1-STANDARD!$K$7)+'ex sav'!J34*(1-STANDARD!$K$7)*$K$12</f>
        <v>2679.55</v>
      </c>
      <c r="H41" s="146">
        <f>'ex sav'!C34*(1-STANDARD!$K$7)+'ex sav'!C34*(1-STANDARD!$K$7)*$K$12</f>
        <v>2490.1999999999998</v>
      </c>
      <c r="I41" s="128"/>
      <c r="J41" s="146">
        <f>'ex sav'!D34*(1-STANDARD!$K$10)+'ex sav'!D34*(1-STANDARD!$K$10)*$M$12</f>
        <v>2490.1999999999998</v>
      </c>
      <c r="K41" s="146">
        <f>'ex sav'!K34*(1-STANDARD!$K$10)+'ex sav'!K34*(1-STANDARD!$K$10)*$M$12</f>
        <v>2451.75</v>
      </c>
      <c r="L41" s="146">
        <f>'ex sav'!L34*(1-STANDARD!$K$10)+'ex sav'!L34*(1-STANDARD!$K$10)*$M$12</f>
        <v>2540.6999999999998</v>
      </c>
      <c r="M41" s="146">
        <f>'ex sav'!M34*(1-STANDARD!$K$10)+'ex sav'!M34*(1-STANDARD!$K$10)*$M$12</f>
        <v>2788.85</v>
      </c>
      <c r="N41" s="146">
        <f>'ex sav'!N34*(1-STANDARD!$K$10)+'ex sav'!N34*(1-STANDARD!$K$10)*$M$12</f>
        <v>3016.25</v>
      </c>
      <c r="O41" s="146">
        <f>'ex sav'!O34*(1-STANDARD!$K$10)+'ex sav'!O34*(1-STANDARD!$K$10)*$M$12</f>
        <v>3229.6</v>
      </c>
      <c r="P41" s="146">
        <f>'ex sav'!P34*(1-STANDARD!$K$10)+'ex sav'!P34*(1-STANDARD!$K$10)*$M$12</f>
        <v>3453.45</v>
      </c>
      <c r="Q41" s="146">
        <f>'ex sav'!Q34*(1-STANDARD!$K$10)+'ex sav'!Q34*(1-STANDARD!$K$10)*$M$12</f>
        <v>3570.65</v>
      </c>
      <c r="R41" s="130"/>
      <c r="S41" s="143"/>
      <c r="T41" s="266"/>
      <c r="U41" s="266"/>
      <c r="V41" s="266"/>
      <c r="W41" s="266"/>
      <c r="X41" s="266"/>
      <c r="Y41" s="266"/>
      <c r="Z41" s="266"/>
      <c r="AA41" s="266"/>
      <c r="AB41" s="266"/>
      <c r="AC41" s="266"/>
      <c r="AD41" s="266"/>
      <c r="AE41" s="266"/>
      <c r="AF41" s="266"/>
      <c r="AG41" s="132"/>
      <c r="AH41" s="132"/>
      <c r="AI41" s="132"/>
      <c r="AJ41" s="132"/>
      <c r="AK41" s="132"/>
      <c r="AL41" s="132"/>
      <c r="AM41" s="132"/>
      <c r="AN41" s="132"/>
      <c r="AO41" s="132"/>
      <c r="AP41" s="132"/>
    </row>
    <row r="42" spans="2:42" ht="13.35" customHeight="1" x14ac:dyDescent="0.2">
      <c r="B42" s="61"/>
      <c r="C42" s="59">
        <v>10</v>
      </c>
      <c r="D42" s="146">
        <f>'ex sav'!G35*(1-STANDARD!$K$7)+'ex sav'!G35*(1-STANDARD!$K$7)*$K$12</f>
        <v>1984.05</v>
      </c>
      <c r="E42" s="146">
        <f>'ex sav'!H35*(1-STANDARD!$K$7)+'ex sav'!H35*(1-STANDARD!$K$7)*$K$12</f>
        <v>2334.15</v>
      </c>
      <c r="F42" s="146">
        <f>'ex sav'!I35*(1-STANDARD!$K$7)+'ex sav'!I35*(1-STANDARD!$K$7)*$K$12</f>
        <v>2544.75</v>
      </c>
      <c r="G42" s="146">
        <f>'ex sav'!J35*(1-STANDARD!$K$7)+'ex sav'!J35*(1-STANDARD!$K$7)*$K$12</f>
        <v>2753.25</v>
      </c>
      <c r="H42" s="146">
        <f>'ex sav'!C35*(1-STANDARD!$K$7)+'ex sav'!C35*(1-STANDARD!$K$7)*$K$12</f>
        <v>2555.5500000000002</v>
      </c>
      <c r="I42" s="128"/>
      <c r="J42" s="146">
        <f>'ex sav'!D35*(1-STANDARD!$K$10)+'ex sav'!D35*(1-STANDARD!$K$10)*$M$12</f>
        <v>2555.5500000000002</v>
      </c>
      <c r="K42" s="146">
        <f>'ex sav'!K35*(1-STANDARD!$K$10)+'ex sav'!K35*(1-STANDARD!$K$10)*$M$12</f>
        <v>2517.85</v>
      </c>
      <c r="L42" s="146">
        <f>'ex sav'!L35*(1-STANDARD!$K$10)+'ex sav'!L35*(1-STANDARD!$K$10)*$M$12</f>
        <v>2609.15</v>
      </c>
      <c r="M42" s="146">
        <f>'ex sav'!M35*(1-STANDARD!$K$10)+'ex sav'!M35*(1-STANDARD!$K$10)*$M$12</f>
        <v>2869.2</v>
      </c>
      <c r="N42" s="146">
        <f>'ex sav'!N35*(1-STANDARD!$K$10)+'ex sav'!N35*(1-STANDARD!$K$10)*$M$12</f>
        <v>3108.45</v>
      </c>
      <c r="O42" s="146">
        <f>'ex sav'!O35*(1-STANDARD!$K$10)+'ex sav'!O35*(1-STANDARD!$K$10)*$M$12</f>
        <v>3328.5</v>
      </c>
      <c r="P42" s="146">
        <f>'ex sav'!P35*(1-STANDARD!$K$10)+'ex sav'!P35*(1-STANDARD!$K$10)*$M$12</f>
        <v>3558.2</v>
      </c>
      <c r="Q42" s="146">
        <f>'ex sav'!Q35*(1-STANDARD!$K$10)+'ex sav'!Q35*(1-STANDARD!$K$10)*$M$12</f>
        <v>3677.25</v>
      </c>
      <c r="R42" s="130"/>
      <c r="S42" s="143"/>
      <c r="T42" s="266" t="s">
        <v>55</v>
      </c>
      <c r="U42" s="266"/>
      <c r="V42" s="266"/>
      <c r="W42" s="266"/>
      <c r="X42" s="266"/>
      <c r="Y42" s="266"/>
      <c r="Z42" s="266"/>
      <c r="AA42" s="266"/>
      <c r="AB42" s="266"/>
      <c r="AC42" s="266"/>
      <c r="AD42" s="266"/>
      <c r="AE42" s="266"/>
      <c r="AF42" s="266"/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</row>
    <row r="43" spans="2:42" ht="13.35" customHeight="1" x14ac:dyDescent="0.2">
      <c r="B43" s="61"/>
      <c r="C43" s="59">
        <v>11</v>
      </c>
      <c r="D43" s="146">
        <f>'ex sav'!G36*(1-STANDARD!$K$7)+'ex sav'!G36*(1-STANDARD!$K$7)*$K$12</f>
        <v>2047.65</v>
      </c>
      <c r="E43" s="146">
        <f>'ex sav'!H36*(1-STANDARD!$K$7)+'ex sav'!H36*(1-STANDARD!$K$7)*$K$12</f>
        <v>2407.9</v>
      </c>
      <c r="F43" s="146">
        <f>'ex sav'!I36*(1-STANDARD!$K$7)+'ex sav'!I36*(1-STANDARD!$K$7)*$K$12</f>
        <v>2636.75</v>
      </c>
      <c r="G43" s="146">
        <f>'ex sav'!J36*(1-STANDARD!$K$7)+'ex sav'!J36*(1-STANDARD!$K$7)*$K$12</f>
        <v>2839.15</v>
      </c>
      <c r="H43" s="146">
        <f>'ex sav'!C36*(1-STANDARD!$K$7)+'ex sav'!C36*(1-STANDARD!$K$7)*$K$12</f>
        <v>2629.2</v>
      </c>
      <c r="I43" s="128"/>
      <c r="J43" s="146">
        <f>'ex sav'!D36*(1-STANDARD!$K$10)+'ex sav'!D36*(1-STANDARD!$K$10)*$M$12</f>
        <v>2629.2</v>
      </c>
      <c r="K43" s="146">
        <f>'ex sav'!K36*(1-STANDARD!$K$10)+'ex sav'!K36*(1-STANDARD!$K$10)*$M$12</f>
        <v>2590.1999999999998</v>
      </c>
      <c r="L43" s="146">
        <f>'ex sav'!L36*(1-STANDARD!$K$10)+'ex sav'!L36*(1-STANDARD!$K$10)*$M$12</f>
        <v>2688.05</v>
      </c>
      <c r="M43" s="146">
        <f>'ex sav'!M36*(1-STANDARD!$K$10)+'ex sav'!M36*(1-STANDARD!$K$10)*$M$12</f>
        <v>2928.7</v>
      </c>
      <c r="N43" s="146">
        <f>'ex sav'!N36*(1-STANDARD!$K$10)+'ex sav'!N36*(1-STANDARD!$K$10)*$M$12</f>
        <v>3221.7</v>
      </c>
      <c r="O43" s="146">
        <f>'ex sav'!O36*(1-STANDARD!$K$10)+'ex sav'!O36*(1-STANDARD!$K$10)*$M$12</f>
        <v>3412.85</v>
      </c>
      <c r="P43" s="146">
        <f>'ex sav'!P36*(1-STANDARD!$K$10)+'ex sav'!P36*(1-STANDARD!$K$10)*$M$12</f>
        <v>3693.8</v>
      </c>
      <c r="Q43" s="146">
        <f>'ex sav'!Q36*(1-STANDARD!$K$10)+'ex sav'!Q36*(1-STANDARD!$K$10)*$M$12</f>
        <v>3833.1</v>
      </c>
      <c r="R43" s="130"/>
      <c r="S43" s="143"/>
      <c r="T43" s="266" t="s">
        <v>56</v>
      </c>
      <c r="U43" s="266"/>
      <c r="V43" s="266"/>
      <c r="W43" s="266"/>
      <c r="X43" s="266"/>
      <c r="Y43" s="266"/>
      <c r="Z43" s="266"/>
      <c r="AA43" s="266"/>
      <c r="AB43" s="266"/>
      <c r="AC43" s="266"/>
      <c r="AD43" s="266"/>
      <c r="AE43" s="266"/>
      <c r="AF43" s="266"/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</row>
    <row r="44" spans="2:42" ht="13.35" customHeight="1" x14ac:dyDescent="0.2">
      <c r="B44" s="61"/>
      <c r="C44" s="59">
        <v>12</v>
      </c>
      <c r="D44" s="146">
        <f>'ex sav'!G37*(1-STANDARD!$K$7)+'ex sav'!G37*(1-STANDARD!$K$7)*$K$12</f>
        <v>2094.6999999999998</v>
      </c>
      <c r="E44" s="146">
        <f>'ex sav'!H37*(1-STANDARD!$K$7)+'ex sav'!H37*(1-STANDARD!$K$7)*$K$12</f>
        <v>2473.25</v>
      </c>
      <c r="F44" s="146">
        <f>'ex sav'!I37*(1-STANDARD!$K$7)+'ex sav'!I37*(1-STANDARD!$K$7)*$K$12</f>
        <v>2712.45</v>
      </c>
      <c r="G44" s="146">
        <f>'ex sav'!J37*(1-STANDARD!$K$7)+'ex sav'!J37*(1-STANDARD!$K$7)*$K$12</f>
        <v>2925.1</v>
      </c>
      <c r="H44" s="146">
        <f>'ex sav'!C37*(1-STANDARD!$K$7)+'ex sav'!C37*(1-STANDARD!$K$7)*$K$12</f>
        <v>2694.45</v>
      </c>
      <c r="I44" s="128"/>
      <c r="J44" s="146">
        <f>'ex sav'!D37*(1-STANDARD!$K$10)+'ex sav'!D37*(1-STANDARD!$K$10)*$M$12</f>
        <v>2694.45</v>
      </c>
      <c r="K44" s="146">
        <f>'ex sav'!K37*(1-STANDARD!$K$10)+'ex sav'!K37*(1-STANDARD!$K$10)*$M$12</f>
        <v>2662.45</v>
      </c>
      <c r="L44" s="146">
        <f>'ex sav'!L37*(1-STANDARD!$K$10)+'ex sav'!L37*(1-STANDARD!$K$10)*$M$12</f>
        <v>2767.25</v>
      </c>
      <c r="M44" s="146">
        <f>'ex sav'!M37*(1-STANDARD!$K$10)+'ex sav'!M37*(1-STANDARD!$K$10)*$M$12</f>
        <v>3008.85</v>
      </c>
      <c r="N44" s="146">
        <f>'ex sav'!N37*(1-STANDARD!$K$10)+'ex sav'!N37*(1-STANDARD!$K$10)*$M$12</f>
        <v>3334.35</v>
      </c>
      <c r="O44" s="146">
        <f>'ex sav'!O37*(1-STANDARD!$K$10)+'ex sav'!O37*(1-STANDARD!$K$10)*$M$12</f>
        <v>3542.4</v>
      </c>
      <c r="P44" s="146">
        <f>'ex sav'!P37*(1-STANDARD!$K$10)+'ex sav'!P37*(1-STANDARD!$K$10)*$M$12</f>
        <v>3833.1</v>
      </c>
      <c r="Q44" s="146">
        <f>'ex sav'!Q37*(1-STANDARD!$K$10)+'ex sav'!Q37*(1-STANDARD!$K$10)*$M$12</f>
        <v>3991.2</v>
      </c>
      <c r="R44" s="130"/>
      <c r="S44" s="143"/>
      <c r="T44" s="266" t="s">
        <v>57</v>
      </c>
      <c r="U44" s="266"/>
      <c r="V44" s="266"/>
      <c r="W44" s="266"/>
      <c r="X44" s="266"/>
      <c r="Y44" s="266"/>
      <c r="Z44" s="266"/>
      <c r="AA44" s="266"/>
      <c r="AB44" s="266"/>
      <c r="AC44" s="266"/>
      <c r="AD44" s="266"/>
      <c r="AE44" s="266"/>
      <c r="AF44" s="266"/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</row>
    <row r="45" spans="2:42" ht="13.35" customHeight="1" x14ac:dyDescent="0.2">
      <c r="B45" s="61"/>
      <c r="C45" s="59">
        <v>13</v>
      </c>
      <c r="D45" s="146">
        <f>'ex sav'!G38*(1-STANDARD!$K$7)+'ex sav'!G38*(1-STANDARD!$K$7)*$K$12</f>
        <v>2139.8000000000002</v>
      </c>
      <c r="E45" s="146">
        <f>'ex sav'!H38*(1-STANDARD!$K$7)+'ex sav'!H38*(1-STANDARD!$K$7)*$K$12</f>
        <v>2536.6</v>
      </c>
      <c r="F45" s="146">
        <f>'ex sav'!I38*(1-STANDARD!$K$7)+'ex sav'!I38*(1-STANDARD!$K$7)*$K$12</f>
        <v>2788.15</v>
      </c>
      <c r="G45" s="146">
        <f>'ex sav'!J38*(1-STANDARD!$K$7)+'ex sav'!J38*(1-STANDARD!$K$7)*$K$12</f>
        <v>3011</v>
      </c>
      <c r="H45" s="146">
        <f>'ex sav'!C38*(1-STANDARD!$K$7)+'ex sav'!C38*(1-STANDARD!$K$7)*$K$12</f>
        <v>2757.65</v>
      </c>
      <c r="I45" s="128"/>
      <c r="J45" s="146">
        <f>'ex sav'!D38*(1-STANDARD!$K$10)+'ex sav'!D38*(1-STANDARD!$K$10)*$M$12</f>
        <v>2757.65</v>
      </c>
      <c r="K45" s="146">
        <f>'ex sav'!K38*(1-STANDARD!$K$10)+'ex sav'!K38*(1-STANDARD!$K$10)*$M$12</f>
        <v>2734.85</v>
      </c>
      <c r="L45" s="146">
        <f>'ex sav'!L38*(1-STANDARD!$K$10)+'ex sav'!L38*(1-STANDARD!$K$10)*$M$12</f>
        <v>2848.5</v>
      </c>
      <c r="M45" s="146">
        <f>'ex sav'!M38*(1-STANDARD!$K$10)+'ex sav'!M38*(1-STANDARD!$K$10)*$M$12</f>
        <v>3088.85</v>
      </c>
      <c r="N45" s="146">
        <f>'ex sav'!N38*(1-STANDARD!$K$10)+'ex sav'!N38*(1-STANDARD!$K$10)*$M$12</f>
        <v>3447.3</v>
      </c>
      <c r="O45" s="146">
        <f>'ex sav'!O38*(1-STANDARD!$K$10)+'ex sav'!O38*(1-STANDARD!$K$10)*$M$12</f>
        <v>3671.9</v>
      </c>
      <c r="P45" s="146">
        <f>'ex sav'!P38*(1-STANDARD!$K$10)+'ex sav'!P38*(1-STANDARD!$K$10)*$M$12</f>
        <v>3974.9</v>
      </c>
      <c r="Q45" s="146">
        <f>'ex sav'!Q38*(1-STANDARD!$K$10)+'ex sav'!Q38*(1-STANDARD!$K$10)*$M$12</f>
        <v>4149.45</v>
      </c>
      <c r="R45" s="130"/>
      <c r="S45" s="143"/>
      <c r="T45" s="266" t="s">
        <v>58</v>
      </c>
      <c r="U45" s="266"/>
      <c r="V45" s="266"/>
      <c r="W45" s="266"/>
      <c r="X45" s="266"/>
      <c r="Y45" s="266"/>
      <c r="Z45" s="266"/>
      <c r="AA45" s="266"/>
      <c r="AB45" s="266"/>
      <c r="AC45" s="266"/>
      <c r="AD45" s="266"/>
      <c r="AE45" s="266"/>
      <c r="AF45" s="266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</row>
    <row r="46" spans="2:42" ht="13.35" customHeight="1" x14ac:dyDescent="0.2">
      <c r="B46" s="61"/>
      <c r="C46" s="59">
        <v>14</v>
      </c>
      <c r="D46" s="146">
        <f>'ex sav'!G39*(1-STANDARD!$K$7)+'ex sav'!G39*(1-STANDARD!$K$7)*$K$12</f>
        <v>2184.75</v>
      </c>
      <c r="E46" s="146">
        <f>'ex sav'!H39*(1-STANDARD!$K$7)+'ex sav'!H39*(1-STANDARD!$K$7)*$K$12</f>
        <v>2602.0500000000002</v>
      </c>
      <c r="F46" s="146">
        <f>'ex sav'!I39*(1-STANDARD!$K$7)+'ex sav'!I39*(1-STANDARD!$K$7)*$K$12</f>
        <v>2861.55</v>
      </c>
      <c r="G46" s="146">
        <f>'ex sav'!J39*(1-STANDARD!$K$7)+'ex sav'!J39*(1-STANDARD!$K$7)*$K$12</f>
        <v>3096.85</v>
      </c>
      <c r="H46" s="146">
        <f>'ex sav'!C39*(1-STANDARD!$K$7)+'ex sav'!C39*(1-STANDARD!$K$7)*$K$12</f>
        <v>2823.1</v>
      </c>
      <c r="I46" s="128"/>
      <c r="J46" s="146">
        <f>'ex sav'!D39*(1-STANDARD!$K$10)+'ex sav'!D39*(1-STANDARD!$K$10)*$M$12</f>
        <v>2823.1</v>
      </c>
      <c r="K46" s="146">
        <f>'ex sav'!K39*(1-STANDARD!$K$10)+'ex sav'!K39*(1-STANDARD!$K$10)*$M$12</f>
        <v>2809.25</v>
      </c>
      <c r="L46" s="146">
        <f>'ex sav'!L39*(1-STANDARD!$K$10)+'ex sav'!L39*(1-STANDARD!$K$10)*$M$12</f>
        <v>2931.6</v>
      </c>
      <c r="M46" s="146">
        <f>'ex sav'!M39*(1-STANDARD!$K$10)+'ex sav'!M39*(1-STANDARD!$K$10)*$M$12</f>
        <v>3169.1</v>
      </c>
      <c r="N46" s="146">
        <f>'ex sav'!N39*(1-STANDARD!$K$10)+'ex sav'!N39*(1-STANDARD!$K$10)*$M$12</f>
        <v>3560.1</v>
      </c>
      <c r="O46" s="146">
        <f>'ex sav'!O39*(1-STANDARD!$K$10)+'ex sav'!O39*(1-STANDARD!$K$10)*$M$12</f>
        <v>3801.5</v>
      </c>
      <c r="P46" s="146">
        <f>'ex sav'!P39*(1-STANDARD!$K$10)+'ex sav'!P39*(1-STANDARD!$K$10)*$M$12</f>
        <v>4114.3999999999996</v>
      </c>
      <c r="Q46" s="146">
        <f>'ex sav'!Q39*(1-STANDARD!$K$10)+'ex sav'!Q39*(1-STANDARD!$K$10)*$M$12</f>
        <v>4305.3500000000004</v>
      </c>
      <c r="R46" s="130"/>
      <c r="S46" s="143"/>
      <c r="T46" s="262" t="s">
        <v>59</v>
      </c>
      <c r="U46" s="262"/>
      <c r="V46" s="262"/>
      <c r="W46" s="262"/>
      <c r="X46" s="262"/>
      <c r="Y46" s="262"/>
      <c r="Z46" s="262"/>
      <c r="AA46" s="262"/>
      <c r="AB46" s="262"/>
      <c r="AC46" s="262"/>
      <c r="AD46" s="262"/>
      <c r="AE46" s="262"/>
      <c r="AF46" s="26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</row>
    <row r="47" spans="2:42" ht="13.35" customHeight="1" x14ac:dyDescent="0.2">
      <c r="B47" s="61"/>
      <c r="C47" s="59">
        <v>15</v>
      </c>
      <c r="D47" s="146">
        <f>'ex sav'!G40*(1-STANDARD!$K$7)+'ex sav'!G40*(1-STANDARD!$K$7)*$K$12</f>
        <v>2231.75</v>
      </c>
      <c r="E47" s="146">
        <f>'ex sav'!H40*(1-STANDARD!$K$7)+'ex sav'!H40*(1-STANDARD!$K$7)*$K$12</f>
        <v>2665.4</v>
      </c>
      <c r="F47" s="146">
        <f>'ex sav'!I40*(1-STANDARD!$K$7)+'ex sav'!I40*(1-STANDARD!$K$7)*$K$12</f>
        <v>2937.35</v>
      </c>
      <c r="G47" s="146">
        <f>'ex sav'!J40*(1-STANDARD!$K$7)+'ex sav'!J40*(1-STANDARD!$K$7)*$K$12</f>
        <v>3180.65</v>
      </c>
      <c r="H47" s="146">
        <f>'ex sav'!C40*(1-STANDARD!$K$7)+'ex sav'!C40*(1-STANDARD!$K$7)*$K$12</f>
        <v>2886.3</v>
      </c>
      <c r="I47" s="128"/>
      <c r="J47" s="146">
        <f>'ex sav'!D40*(1-STANDARD!$K$10)+'ex sav'!D40*(1-STANDARD!$K$10)*$M$12</f>
        <v>2886.3</v>
      </c>
      <c r="K47" s="146">
        <f>'ex sav'!K40*(1-STANDARD!$K$10)+'ex sav'!K40*(1-STANDARD!$K$10)*$M$12</f>
        <v>2881.5</v>
      </c>
      <c r="L47" s="146">
        <f>'ex sav'!L40*(1-STANDARD!$K$10)+'ex sav'!L40*(1-STANDARD!$K$10)*$M$12</f>
        <v>3012.75</v>
      </c>
      <c r="M47" s="146">
        <f>'ex sav'!M40*(1-STANDARD!$K$10)+'ex sav'!M40*(1-STANDARD!$K$10)*$M$12</f>
        <v>3249.4</v>
      </c>
      <c r="N47" s="146">
        <f>'ex sav'!N40*(1-STANDARD!$K$10)+'ex sav'!N40*(1-STANDARD!$K$10)*$M$12</f>
        <v>3673.05</v>
      </c>
      <c r="O47" s="146">
        <f>'ex sav'!O40*(1-STANDARD!$K$10)+'ex sav'!O40*(1-STANDARD!$K$10)*$M$12</f>
        <v>3931.1</v>
      </c>
      <c r="P47" s="146">
        <f>'ex sav'!P40*(1-STANDARD!$K$10)+'ex sav'!P40*(1-STANDARD!$K$10)*$M$12</f>
        <v>4253.95</v>
      </c>
      <c r="Q47" s="146">
        <f>'ex sav'!Q40*(1-STANDARD!$K$10)+'ex sav'!Q40*(1-STANDARD!$K$10)*$M$12</f>
        <v>4463.6000000000004</v>
      </c>
      <c r="R47" s="130"/>
      <c r="S47" s="143"/>
      <c r="T47" s="262"/>
      <c r="U47" s="262"/>
      <c r="V47" s="262"/>
      <c r="W47" s="262"/>
      <c r="X47" s="262"/>
      <c r="Y47" s="262"/>
      <c r="Z47" s="262"/>
      <c r="AA47" s="262"/>
      <c r="AB47" s="262"/>
      <c r="AC47" s="262"/>
      <c r="AD47" s="262"/>
      <c r="AE47" s="262"/>
      <c r="AF47" s="262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</row>
    <row r="48" spans="2:42" ht="13.35" customHeight="1" x14ac:dyDescent="0.2">
      <c r="B48" s="61"/>
      <c r="C48" s="59">
        <v>16</v>
      </c>
      <c r="D48" s="146">
        <f>'ex sav'!G41*(1-STANDARD!$K$7)+'ex sav'!G41*(1-STANDARD!$K$7)*$K$12</f>
        <v>2276.8000000000002</v>
      </c>
      <c r="E48" s="146">
        <f>'ex sav'!H41*(1-STANDARD!$K$7)+'ex sav'!H41*(1-STANDARD!$K$7)*$K$12</f>
        <v>2730.75</v>
      </c>
      <c r="F48" s="146">
        <f>'ex sav'!I41*(1-STANDARD!$K$7)+'ex sav'!I41*(1-STANDARD!$K$7)*$K$12</f>
        <v>3013.15</v>
      </c>
      <c r="G48" s="146">
        <f>'ex sav'!J41*(1-STANDARD!$K$7)+'ex sav'!J41*(1-STANDARD!$K$7)*$K$12</f>
        <v>3264.55</v>
      </c>
      <c r="H48" s="146">
        <f>'ex sav'!C41*(1-STANDARD!$K$7)+'ex sav'!C41*(1-STANDARD!$K$7)*$K$12</f>
        <v>2951.4</v>
      </c>
      <c r="I48" s="128"/>
      <c r="J48" s="146">
        <f>'ex sav'!D41*(1-STANDARD!$K$10)+'ex sav'!D41*(1-STANDARD!$K$10)*$M$12</f>
        <v>2951.4</v>
      </c>
      <c r="K48" s="146">
        <f>'ex sav'!K41*(1-STANDARD!$K$10)+'ex sav'!K41*(1-STANDARD!$K$10)*$M$12</f>
        <v>2953.9</v>
      </c>
      <c r="L48" s="146">
        <f>'ex sav'!L41*(1-STANDARD!$K$10)+'ex sav'!L41*(1-STANDARD!$K$10)*$M$12</f>
        <v>3095.95</v>
      </c>
      <c r="M48" s="146">
        <f>'ex sav'!M41*(1-STANDARD!$K$10)+'ex sav'!M41*(1-STANDARD!$K$10)*$M$12</f>
        <v>3329.4</v>
      </c>
      <c r="N48" s="146">
        <f>'ex sav'!N41*(1-STANDARD!$K$10)+'ex sav'!N41*(1-STANDARD!$K$10)*$M$12</f>
        <v>3785.95</v>
      </c>
      <c r="O48" s="146">
        <f>'ex sav'!O41*(1-STANDARD!$K$10)+'ex sav'!O41*(1-STANDARD!$K$10)*$M$12</f>
        <v>4060.7</v>
      </c>
      <c r="P48" s="146">
        <f>'ex sav'!P41*(1-STANDARD!$K$10)+'ex sav'!P41*(1-STANDARD!$K$10)*$M$12</f>
        <v>4395.7</v>
      </c>
      <c r="Q48" s="146">
        <f>'ex sav'!Q41*(1-STANDARD!$K$10)+'ex sav'!Q41*(1-STANDARD!$K$10)*$M$12</f>
        <v>4621.55</v>
      </c>
      <c r="R48" s="130"/>
      <c r="S48" s="143"/>
      <c r="T48" s="220"/>
      <c r="U48" s="220"/>
      <c r="V48" s="220"/>
      <c r="W48" s="220"/>
      <c r="X48" s="220"/>
      <c r="Y48" s="220"/>
      <c r="Z48" s="220"/>
      <c r="AA48" s="220"/>
      <c r="AB48" s="220"/>
      <c r="AC48" s="220"/>
      <c r="AD48" s="220"/>
      <c r="AE48" s="220"/>
      <c r="AF48" s="220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</row>
    <row r="49" spans="2:42" ht="13.35" customHeight="1" x14ac:dyDescent="0.2">
      <c r="B49" s="61"/>
      <c r="C49" s="59">
        <v>17</v>
      </c>
      <c r="D49" s="146">
        <f>'ex sav'!G42*(1-STANDARD!$K$7)+'ex sav'!G42*(1-STANDARD!$K$7)*$K$12</f>
        <v>2321.6999999999998</v>
      </c>
      <c r="E49" s="146">
        <f>'ex sav'!H42*(1-STANDARD!$K$7)+'ex sav'!H42*(1-STANDARD!$K$7)*$K$12</f>
        <v>2794.25</v>
      </c>
      <c r="F49" s="146">
        <f>'ex sav'!I42*(1-STANDARD!$K$7)+'ex sav'!I42*(1-STANDARD!$K$7)*$K$12</f>
        <v>3088.6</v>
      </c>
      <c r="G49" s="146">
        <f>'ex sav'!J42*(1-STANDARD!$K$7)+'ex sav'!J42*(1-STANDARD!$K$7)*$K$12</f>
        <v>3350.7</v>
      </c>
      <c r="H49" s="146">
        <f>'ex sav'!C42*(1-STANDARD!$K$7)+'ex sav'!C42*(1-STANDARD!$K$7)*$K$12</f>
        <v>3014.8</v>
      </c>
      <c r="I49" s="128"/>
      <c r="J49" s="146">
        <f>'ex sav'!D42*(1-STANDARD!$K$10)+'ex sav'!D42*(1-STANDARD!$K$10)*$M$12</f>
        <v>3014.8</v>
      </c>
      <c r="K49" s="146">
        <f>'ex sav'!K42*(1-STANDARD!$K$10)+'ex sav'!K42*(1-STANDARD!$K$10)*$M$12</f>
        <v>3026.35</v>
      </c>
      <c r="L49" s="146">
        <f>'ex sav'!L42*(1-STANDARD!$K$10)+'ex sav'!L42*(1-STANDARD!$K$10)*$M$12</f>
        <v>3179</v>
      </c>
      <c r="M49" s="146">
        <f>'ex sav'!M42*(1-STANDARD!$K$10)+'ex sav'!M42*(1-STANDARD!$K$10)*$M$12</f>
        <v>3409.7</v>
      </c>
      <c r="N49" s="146">
        <f>'ex sav'!N42*(1-STANDARD!$K$10)+'ex sav'!N42*(1-STANDARD!$K$10)*$M$12</f>
        <v>3896.75</v>
      </c>
      <c r="O49" s="146">
        <f>'ex sav'!O42*(1-STANDARD!$K$10)+'ex sav'!O42*(1-STANDARD!$K$10)*$M$12</f>
        <v>4190.25</v>
      </c>
      <c r="P49" s="146">
        <f>'ex sav'!P42*(1-STANDARD!$K$10)+'ex sav'!P42*(1-STANDARD!$K$10)*$M$12</f>
        <v>4535.3500000000004</v>
      </c>
      <c r="Q49" s="146">
        <f>'ex sav'!Q42*(1-STANDARD!$K$10)+'ex sav'!Q42*(1-STANDARD!$K$10)*$M$12</f>
        <v>4777.45</v>
      </c>
      <c r="R49" s="130"/>
      <c r="S49" s="143"/>
      <c r="T49" s="263"/>
      <c r="U49" s="263"/>
      <c r="V49" s="263"/>
      <c r="W49" s="263"/>
      <c r="X49" s="263"/>
      <c r="Y49" s="263"/>
      <c r="Z49" s="263"/>
      <c r="AA49" s="263"/>
      <c r="AB49" s="263"/>
      <c r="AC49" s="263"/>
      <c r="AD49" s="263"/>
      <c r="AE49" s="263"/>
      <c r="AF49" s="263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</row>
    <row r="50" spans="2:42" ht="13.35" customHeight="1" x14ac:dyDescent="0.2">
      <c r="B50" s="61"/>
      <c r="C50" s="59">
        <v>18</v>
      </c>
      <c r="D50" s="146">
        <f>'ex sav'!G43*(1-STANDARD!$K$7)+'ex sav'!G43*(1-STANDARD!$K$7)*$K$12</f>
        <v>2368.65</v>
      </c>
      <c r="E50" s="146">
        <f>'ex sav'!H43*(1-STANDARD!$K$7)+'ex sav'!H43*(1-STANDARD!$K$7)*$K$12</f>
        <v>2859.6</v>
      </c>
      <c r="F50" s="146">
        <f>'ex sav'!I43*(1-STANDARD!$K$7)+'ex sav'!I43*(1-STANDARD!$K$7)*$K$12</f>
        <v>3160.2</v>
      </c>
      <c r="G50" s="146">
        <f>'ex sav'!J43*(1-STANDARD!$K$7)+'ex sav'!J43*(1-STANDARD!$K$7)*$K$12</f>
        <v>3436.35</v>
      </c>
      <c r="H50" s="146">
        <f>'ex sav'!C43*(1-STANDARD!$K$7)+'ex sav'!C43*(1-STANDARD!$K$7)*$K$12</f>
        <v>3080.1</v>
      </c>
      <c r="I50" s="128"/>
      <c r="J50" s="146">
        <f>'ex sav'!D43*(1-STANDARD!$K$10)+'ex sav'!D43*(1-STANDARD!$K$10)*$M$12</f>
        <v>3080.1</v>
      </c>
      <c r="K50" s="146">
        <f>'ex sav'!K43*(1-STANDARD!$K$10)+'ex sav'!K43*(1-STANDARD!$K$10)*$M$12</f>
        <v>3100.7</v>
      </c>
      <c r="L50" s="146">
        <f>'ex sav'!L43*(1-STANDARD!$K$10)+'ex sav'!L43*(1-STANDARD!$K$10)*$M$12</f>
        <v>3262.45</v>
      </c>
      <c r="M50" s="146">
        <f>'ex sav'!M43*(1-STANDARD!$K$10)+'ex sav'!M43*(1-STANDARD!$K$10)*$M$12</f>
        <v>3489.7</v>
      </c>
      <c r="N50" s="146">
        <f>'ex sav'!N43*(1-STANDARD!$K$10)+'ex sav'!N43*(1-STANDARD!$K$10)*$M$12</f>
        <v>4009.7</v>
      </c>
      <c r="O50" s="146">
        <f>'ex sav'!O43*(1-STANDARD!$K$10)+'ex sav'!O43*(1-STANDARD!$K$10)*$M$12</f>
        <v>4319.7</v>
      </c>
      <c r="P50" s="146">
        <f>'ex sav'!P43*(1-STANDARD!$K$10)+'ex sav'!P43*(1-STANDARD!$K$10)*$M$12</f>
        <v>4674.8999999999996</v>
      </c>
      <c r="Q50" s="146">
        <f>'ex sav'!Q43*(1-STANDARD!$K$10)+'ex sav'!Q43*(1-STANDARD!$K$10)*$M$12</f>
        <v>4935.55</v>
      </c>
      <c r="R50" s="130"/>
      <c r="S50" s="143"/>
      <c r="T50" s="264" t="s">
        <v>653</v>
      </c>
      <c r="U50" s="264"/>
      <c r="V50" s="264"/>
      <c r="W50" s="264"/>
      <c r="X50" s="264"/>
      <c r="Y50" s="264"/>
      <c r="Z50" s="264"/>
      <c r="AA50" s="264"/>
      <c r="AB50" s="264"/>
      <c r="AC50" s="264"/>
      <c r="AD50" s="264"/>
      <c r="AE50" s="264"/>
      <c r="AF50" s="264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</row>
    <row r="51" spans="2:42" ht="13.35" customHeight="1" x14ac:dyDescent="0.2">
      <c r="B51" s="61"/>
      <c r="C51" s="59">
        <v>19</v>
      </c>
      <c r="D51" s="146">
        <f>'ex sav'!G44*(1-STANDARD!$K$7)+'ex sav'!G44*(1-STANDARD!$K$7)*$K$12</f>
        <v>2413.9</v>
      </c>
      <c r="E51" s="146">
        <f>'ex sav'!H44*(1-STANDARD!$K$7)+'ex sav'!H44*(1-STANDARD!$K$7)*$K$12</f>
        <v>2923.05</v>
      </c>
      <c r="F51" s="146">
        <f>'ex sav'!I44*(1-STANDARD!$K$7)+'ex sav'!I44*(1-STANDARD!$K$7)*$K$12</f>
        <v>3236.05</v>
      </c>
      <c r="G51" s="146">
        <f>'ex sav'!J44*(1-STANDARD!$K$7)+'ex sav'!J44*(1-STANDARD!$K$7)*$K$12</f>
        <v>3522.3</v>
      </c>
      <c r="H51" s="146">
        <f>'ex sav'!C44*(1-STANDARD!$K$7)+'ex sav'!C44*(1-STANDARD!$K$7)*$K$12</f>
        <v>3143.4</v>
      </c>
      <c r="I51" s="128"/>
      <c r="J51" s="146">
        <f>'ex sav'!D44*(1-STANDARD!$K$10)+'ex sav'!D44*(1-STANDARD!$K$10)*$M$12</f>
        <v>3143.4</v>
      </c>
      <c r="K51" s="146">
        <f>'ex sav'!K44*(1-STANDARD!$K$10)+'ex sav'!K44*(1-STANDARD!$K$10)*$M$12</f>
        <v>3173.1</v>
      </c>
      <c r="L51" s="146">
        <f>'ex sav'!L44*(1-STANDARD!$K$10)+'ex sav'!L44*(1-STANDARD!$K$10)*$M$12</f>
        <v>3343.4</v>
      </c>
      <c r="M51" s="146">
        <f>'ex sav'!M44*(1-STANDARD!$K$10)+'ex sav'!M44*(1-STANDARD!$K$10)*$M$12</f>
        <v>3569.65</v>
      </c>
      <c r="N51" s="146">
        <f>'ex sav'!N44*(1-STANDARD!$K$10)+'ex sav'!N44*(1-STANDARD!$K$10)*$M$12</f>
        <v>4122.7</v>
      </c>
      <c r="O51" s="146">
        <f>'ex sav'!O44*(1-STANDARD!$K$10)+'ex sav'!O44*(1-STANDARD!$K$10)*$M$12</f>
        <v>4449.45</v>
      </c>
      <c r="P51" s="146">
        <f>'ex sav'!P44*(1-STANDARD!$K$10)+'ex sav'!P44*(1-STANDARD!$K$10)*$M$12</f>
        <v>4814.3500000000004</v>
      </c>
      <c r="Q51" s="146">
        <f>'ex sav'!Q44*(1-STANDARD!$K$10)+'ex sav'!Q44*(1-STANDARD!$K$10)*$M$12</f>
        <v>5093.75</v>
      </c>
      <c r="R51" s="130"/>
      <c r="S51" s="143"/>
      <c r="T51" s="264"/>
      <c r="U51" s="264"/>
      <c r="V51" s="264"/>
      <c r="W51" s="264"/>
      <c r="X51" s="264"/>
      <c r="Y51" s="264"/>
      <c r="Z51" s="264"/>
      <c r="AA51" s="264"/>
      <c r="AB51" s="264"/>
      <c r="AC51" s="264"/>
      <c r="AD51" s="264"/>
      <c r="AE51" s="264"/>
      <c r="AF51" s="264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</row>
    <row r="52" spans="2:42" ht="13.35" customHeight="1" x14ac:dyDescent="0.2">
      <c r="B52" s="61"/>
      <c r="C52" s="59">
        <v>20</v>
      </c>
      <c r="D52" s="146">
        <f>'ex sav'!G45*(1-STANDARD!$K$7)+'ex sav'!G45*(1-STANDARD!$K$7)*$K$12</f>
        <v>2460.85</v>
      </c>
      <c r="E52" s="146">
        <f>'ex sav'!H45*(1-STANDARD!$K$7)+'ex sav'!H45*(1-STANDARD!$K$7)*$K$12</f>
        <v>2988.4</v>
      </c>
      <c r="F52" s="146">
        <f>'ex sav'!I45*(1-STANDARD!$K$7)+'ex sav'!I45*(1-STANDARD!$K$7)*$K$12</f>
        <v>3311.55</v>
      </c>
      <c r="G52" s="146">
        <f>'ex sav'!J45*(1-STANDARD!$K$7)+'ex sav'!J45*(1-STANDARD!$K$7)*$K$12</f>
        <v>3608.2</v>
      </c>
      <c r="H52" s="146">
        <f>'ex sav'!C45*(1-STANDARD!$K$7)+'ex sav'!C45*(1-STANDARD!$K$7)*$K$12</f>
        <v>3208.6</v>
      </c>
      <c r="I52" s="128"/>
      <c r="J52" s="146">
        <f>'ex sav'!D45*(1-STANDARD!$K$10)+'ex sav'!D45*(1-STANDARD!$K$10)*$M$12</f>
        <v>3208.6</v>
      </c>
      <c r="K52" s="146">
        <f>'ex sav'!K45*(1-STANDARD!$K$10)+'ex sav'!K45*(1-STANDARD!$K$10)*$M$12</f>
        <v>3245.4</v>
      </c>
      <c r="L52" s="146">
        <f>'ex sav'!L45*(1-STANDARD!$K$10)+'ex sav'!L45*(1-STANDARD!$K$10)*$M$12</f>
        <v>3426.65</v>
      </c>
      <c r="M52" s="146">
        <f>'ex sav'!M45*(1-STANDARD!$K$10)+'ex sav'!M45*(1-STANDARD!$K$10)*$M$12</f>
        <v>3650</v>
      </c>
      <c r="N52" s="146">
        <f>'ex sav'!N45*(1-STANDARD!$K$10)+'ex sav'!N45*(1-STANDARD!$K$10)*$M$12</f>
        <v>4235.75</v>
      </c>
      <c r="O52" s="146">
        <f>'ex sav'!O45*(1-STANDARD!$K$10)+'ex sav'!O45*(1-STANDARD!$K$10)*$M$12</f>
        <v>4579.1000000000004</v>
      </c>
      <c r="P52" s="146">
        <f>'ex sav'!P45*(1-STANDARD!$K$10)+'ex sav'!P45*(1-STANDARD!$K$10)*$M$12</f>
        <v>4956.1000000000004</v>
      </c>
      <c r="Q52" s="146">
        <f>'ex sav'!Q45*(1-STANDARD!$K$10)+'ex sav'!Q45*(1-STANDARD!$K$10)*$M$12</f>
        <v>5249.7</v>
      </c>
      <c r="R52" s="130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  <c r="AE52" s="143"/>
      <c r="AF52" s="130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</row>
    <row r="53" spans="2:42" ht="13.35" customHeight="1" x14ac:dyDescent="0.2">
      <c r="B53" s="61"/>
      <c r="C53" s="59">
        <v>21</v>
      </c>
      <c r="D53" s="146">
        <f>'ex sav'!G46*(1-STANDARD!$K$7)+'ex sav'!G46*(1-STANDARD!$K$7)*$K$12</f>
        <v>2501.6999999999998</v>
      </c>
      <c r="E53" s="146">
        <f>'ex sav'!H46*(1-STANDARD!$K$7)+'ex sav'!H46*(1-STANDARD!$K$7)*$K$12</f>
        <v>3048.25</v>
      </c>
      <c r="F53" s="146">
        <f>'ex sav'!I46*(1-STANDARD!$K$7)+'ex sav'!I46*(1-STANDARD!$K$7)*$K$12</f>
        <v>3403.9</v>
      </c>
      <c r="G53" s="146">
        <f>'ex sav'!J46*(1-STANDARD!$K$7)+'ex sav'!J46*(1-STANDARD!$K$7)*$K$12</f>
        <v>3712.1</v>
      </c>
      <c r="H53" s="146">
        <f>'ex sav'!C46*(1-STANDARD!$K$7)+'ex sav'!C46*(1-STANDARD!$K$7)*$K$12</f>
        <v>3268.35</v>
      </c>
      <c r="I53" s="128"/>
      <c r="J53" s="146">
        <f>'ex sav'!D46*(1-STANDARD!$K$10)+'ex sav'!D46*(1-STANDARD!$K$10)*$M$12</f>
        <v>3268.35</v>
      </c>
      <c r="K53" s="146">
        <f>'ex sav'!K46*(1-STANDARD!$K$10)+'ex sav'!K46*(1-STANDARD!$K$10)*$M$12</f>
        <v>3390</v>
      </c>
      <c r="L53" s="146">
        <f>'ex sav'!L46*(1-STANDARD!$K$10)+'ex sav'!L46*(1-STANDARD!$K$10)*$M$12</f>
        <v>3591.7</v>
      </c>
      <c r="M53" s="146">
        <f>'ex sav'!M46*(1-STANDARD!$K$10)+'ex sav'!M46*(1-STANDARD!$K$10)*$M$12</f>
        <v>3816.5</v>
      </c>
      <c r="N53" s="146">
        <f>'ex sav'!N46*(1-STANDARD!$K$10)+'ex sav'!N46*(1-STANDARD!$K$10)*$M$12</f>
        <v>4427.3999999999996</v>
      </c>
      <c r="O53" s="146">
        <f>'ex sav'!O46*(1-STANDARD!$K$10)+'ex sav'!O46*(1-STANDARD!$K$10)*$M$12</f>
        <v>4822.45</v>
      </c>
      <c r="P53" s="146">
        <f>'ex sav'!P46*(1-STANDARD!$K$10)+'ex sav'!P46*(1-STANDARD!$K$10)*$M$12</f>
        <v>5211.45</v>
      </c>
      <c r="Q53" s="146">
        <f>'ex sav'!Q46*(1-STANDARD!$K$10)+'ex sav'!Q46*(1-STANDARD!$K$10)*$M$12</f>
        <v>5543.4</v>
      </c>
      <c r="R53" s="130"/>
      <c r="S53" s="143"/>
      <c r="T53" s="143"/>
      <c r="U53" s="143"/>
      <c r="V53" s="143"/>
      <c r="W53" s="143"/>
      <c r="X53" s="143"/>
      <c r="Y53" s="143"/>
      <c r="Z53" s="143"/>
      <c r="AA53" s="143"/>
      <c r="AB53" s="143"/>
      <c r="AC53" s="143"/>
      <c r="AD53" s="143"/>
      <c r="AE53" s="143"/>
      <c r="AF53" s="130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</row>
    <row r="54" spans="2:42" ht="13.35" customHeight="1" x14ac:dyDescent="0.2">
      <c r="B54" s="61"/>
      <c r="C54" s="59">
        <v>22</v>
      </c>
      <c r="D54" s="146">
        <f>'ex sav'!G47*(1-STANDARD!$K$7)+'ex sav'!G47*(1-STANDARD!$K$7)*$K$12</f>
        <v>2530.4499999999998</v>
      </c>
      <c r="E54" s="146">
        <f>'ex sav'!H47*(1-STANDARD!$K$7)+'ex sav'!H47*(1-STANDARD!$K$7)*$K$12</f>
        <v>3095.5</v>
      </c>
      <c r="F54" s="146">
        <f>'ex sav'!I47*(1-STANDARD!$K$7)+'ex sav'!I47*(1-STANDARD!$K$7)*$K$12</f>
        <v>3479.95</v>
      </c>
      <c r="G54" s="146">
        <f>'ex sav'!J47*(1-STANDARD!$K$7)+'ex sav'!J47*(1-STANDARD!$K$7)*$K$12</f>
        <v>3798.5</v>
      </c>
      <c r="H54" s="146">
        <f>'ex sav'!C47*(1-STANDARD!$K$7)+'ex sav'!C47*(1-STANDARD!$K$7)*$K$12</f>
        <v>3315.5</v>
      </c>
      <c r="I54" s="128"/>
      <c r="J54" s="146">
        <f>'ex sav'!D47*(1-STANDARD!$K$10)+'ex sav'!D47*(1-STANDARD!$K$10)*$M$12</f>
        <v>3315.5</v>
      </c>
      <c r="K54" s="146">
        <f>'ex sav'!K47*(1-STANDARD!$K$10)+'ex sav'!K47*(1-STANDARD!$K$10)*$M$12</f>
        <v>3466.65</v>
      </c>
      <c r="L54" s="146">
        <f>'ex sav'!L47*(1-STANDARD!$K$10)+'ex sav'!L47*(1-STANDARD!$K$10)*$M$12</f>
        <v>3677.35</v>
      </c>
      <c r="M54" s="146">
        <f>'ex sav'!M47*(1-STANDARD!$K$10)+'ex sav'!M47*(1-STANDARD!$K$10)*$M$12</f>
        <v>3898.95</v>
      </c>
      <c r="N54" s="146">
        <f>'ex sav'!N47*(1-STANDARD!$K$10)+'ex sav'!N47*(1-STANDARD!$K$10)*$M$12</f>
        <v>4512.1000000000004</v>
      </c>
      <c r="O54" s="146">
        <f>'ex sav'!O47*(1-STANDARD!$K$10)+'ex sav'!O47*(1-STANDARD!$K$10)*$M$12</f>
        <v>4917.55</v>
      </c>
      <c r="P54" s="146">
        <f>'ex sav'!P47*(1-STANDARD!$K$10)+'ex sav'!P47*(1-STANDARD!$K$10)*$M$12</f>
        <v>5320.7</v>
      </c>
      <c r="Q54" s="146">
        <f>'ex sav'!Q47*(1-STANDARD!$K$10)+'ex sav'!Q47*(1-STANDARD!$K$10)*$M$12</f>
        <v>5683.85</v>
      </c>
      <c r="R54" s="130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  <c r="AF54" s="130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</row>
    <row r="55" spans="2:42" ht="13.35" customHeight="1" x14ac:dyDescent="0.2">
      <c r="B55" s="61"/>
      <c r="C55" s="59">
        <v>23</v>
      </c>
      <c r="D55" s="146">
        <f>'ex sav'!G48*(1-STANDARD!$K$7)+'ex sav'!G48*(1-STANDARD!$K$7)*$K$12</f>
        <v>2557.15</v>
      </c>
      <c r="E55" s="146">
        <f>'ex sav'!H48*(1-STANDARD!$K$7)+'ex sav'!H48*(1-STANDARD!$K$7)*$K$12</f>
        <v>3142.8</v>
      </c>
      <c r="F55" s="146">
        <f>'ex sav'!I48*(1-STANDARD!$K$7)+'ex sav'!I48*(1-STANDARD!$K$7)*$K$12</f>
        <v>3553.85</v>
      </c>
      <c r="G55" s="146">
        <f>'ex sav'!J48*(1-STANDARD!$K$7)+'ex sav'!J48*(1-STANDARD!$K$7)*$K$12</f>
        <v>3882.55</v>
      </c>
      <c r="H55" s="146">
        <f>'ex sav'!C48*(1-STANDARD!$K$7)+'ex sav'!C48*(1-STANDARD!$K$7)*$K$12</f>
        <v>3362.65</v>
      </c>
      <c r="I55" s="128"/>
      <c r="J55" s="146">
        <f>'ex sav'!D48*(1-STANDARD!$K$10)+'ex sav'!D48*(1-STANDARD!$K$10)*$M$12</f>
        <v>3362.65</v>
      </c>
      <c r="K55" s="146">
        <f>'ex sav'!K48*(1-STANDARD!$K$10)+'ex sav'!K48*(1-STANDARD!$K$10)*$M$12</f>
        <v>3545.75</v>
      </c>
      <c r="L55" s="146">
        <f>'ex sav'!L48*(1-STANDARD!$K$10)+'ex sav'!L48*(1-STANDARD!$K$10)*$M$12</f>
        <v>3761.35</v>
      </c>
      <c r="M55" s="146">
        <f>'ex sav'!M48*(1-STANDARD!$K$10)+'ex sav'!M48*(1-STANDARD!$K$10)*$M$12</f>
        <v>3979.45</v>
      </c>
      <c r="N55" s="146">
        <f>'ex sav'!N48*(1-STANDARD!$K$10)+'ex sav'!N48*(1-STANDARD!$K$10)*$M$12</f>
        <v>4598.6499999999996</v>
      </c>
      <c r="O55" s="146">
        <f>'ex sav'!O48*(1-STANDARD!$K$10)+'ex sav'!O48*(1-STANDARD!$K$10)*$M$12</f>
        <v>5012.6000000000004</v>
      </c>
      <c r="P55" s="146">
        <f>'ex sav'!P48*(1-STANDARD!$K$10)+'ex sav'!P48*(1-STANDARD!$K$10)*$M$12</f>
        <v>5434.15</v>
      </c>
      <c r="Q55" s="146">
        <f>'ex sav'!Q48*(1-STANDARD!$K$10)+'ex sav'!Q48*(1-STANDARD!$K$10)*$M$12</f>
        <v>5826.05</v>
      </c>
      <c r="R55" s="130"/>
      <c r="S55" s="143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143"/>
      <c r="AF55" s="130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</row>
    <row r="56" spans="2:42" ht="13.35" customHeight="1" x14ac:dyDescent="0.2">
      <c r="B56" s="61"/>
      <c r="C56" s="59">
        <v>24</v>
      </c>
      <c r="D56" s="146">
        <f>'ex sav'!G49*(1-STANDARD!$K$7)+'ex sav'!G49*(1-STANDARD!$K$7)*$K$12</f>
        <v>2587.9499999999998</v>
      </c>
      <c r="E56" s="146">
        <f>'ex sav'!H49*(1-STANDARD!$K$7)+'ex sav'!H49*(1-STANDARD!$K$7)*$K$12</f>
        <v>3187.9</v>
      </c>
      <c r="F56" s="146">
        <f>'ex sav'!I49*(1-STANDARD!$K$7)+'ex sav'!I49*(1-STANDARD!$K$7)*$K$12</f>
        <v>3629.95</v>
      </c>
      <c r="G56" s="146">
        <f>'ex sav'!J49*(1-STANDARD!$K$7)+'ex sav'!J49*(1-STANDARD!$K$7)*$K$12</f>
        <v>3968.9</v>
      </c>
      <c r="H56" s="146">
        <f>'ex sav'!C49*(1-STANDARD!$K$7)+'ex sav'!C49*(1-STANDARD!$K$7)*$K$12</f>
        <v>3407.8</v>
      </c>
      <c r="I56" s="128"/>
      <c r="J56" s="146">
        <f>'ex sav'!D49*(1-STANDARD!$K$10)+'ex sav'!D49*(1-STANDARD!$K$10)*$M$12</f>
        <v>3407.8</v>
      </c>
      <c r="K56" s="146">
        <f>'ex sav'!K49*(1-STANDARD!$K$10)+'ex sav'!K49*(1-STANDARD!$K$10)*$M$12</f>
        <v>3622.5</v>
      </c>
      <c r="L56" s="146">
        <f>'ex sav'!L49*(1-STANDARD!$K$10)+'ex sav'!L49*(1-STANDARD!$K$10)*$M$12</f>
        <v>3842.65</v>
      </c>
      <c r="M56" s="146">
        <f>'ex sav'!M49*(1-STANDARD!$K$10)+'ex sav'!M49*(1-STANDARD!$K$10)*$M$12</f>
        <v>4060</v>
      </c>
      <c r="N56" s="146">
        <f>'ex sav'!N49*(1-STANDARD!$K$10)+'ex sav'!N49*(1-STANDARD!$K$10)*$M$12</f>
        <v>4683.25</v>
      </c>
      <c r="O56" s="146">
        <f>'ex sav'!O49*(1-STANDARD!$K$10)+'ex sav'!O49*(1-STANDARD!$K$10)*$M$12</f>
        <v>5107.8500000000004</v>
      </c>
      <c r="P56" s="146">
        <f>'ex sav'!P49*(1-STANDARD!$K$10)+'ex sav'!P49*(1-STANDARD!$K$10)*$M$12</f>
        <v>5545.7</v>
      </c>
      <c r="Q56" s="146">
        <f>'ex sav'!Q49*(1-STANDARD!$K$10)+'ex sav'!Q49*(1-STANDARD!$K$10)*$M$12</f>
        <v>5964.2</v>
      </c>
      <c r="R56" s="130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  <c r="AF56" s="130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</row>
    <row r="57" spans="2:42" ht="13.35" customHeight="1" x14ac:dyDescent="0.2">
      <c r="B57" s="61"/>
      <c r="C57" s="59">
        <v>25</v>
      </c>
      <c r="D57" s="146">
        <f>'ex sav'!G50*(1-STANDARD!$K$7)+'ex sav'!G50*(1-STANDARD!$K$7)*$K$12</f>
        <v>2616.65</v>
      </c>
      <c r="E57" s="146">
        <f>'ex sav'!H50*(1-STANDARD!$K$7)+'ex sav'!H50*(1-STANDARD!$K$7)*$K$12</f>
        <v>3235.15</v>
      </c>
      <c r="F57" s="146">
        <f>'ex sav'!I50*(1-STANDARD!$K$7)+'ex sav'!I50*(1-STANDARD!$K$7)*$K$12</f>
        <v>3706</v>
      </c>
      <c r="G57" s="146">
        <f>'ex sav'!J50*(1-STANDARD!$K$7)+'ex sav'!J50*(1-STANDARD!$K$7)*$K$12</f>
        <v>4055.35</v>
      </c>
      <c r="H57" s="146">
        <f>'ex sav'!C50*(1-STANDARD!$K$7)+'ex sav'!C50*(1-STANDARD!$K$7)*$K$12</f>
        <v>3455</v>
      </c>
      <c r="I57" s="128"/>
      <c r="J57" s="146">
        <f>'ex sav'!D50*(1-STANDARD!$K$10)+'ex sav'!D50*(1-STANDARD!$K$10)*$M$12</f>
        <v>3455</v>
      </c>
      <c r="K57" s="146">
        <f>'ex sav'!K50*(1-STANDARD!$K$10)+'ex sav'!K50*(1-STANDARD!$K$10)*$M$12</f>
        <v>3699.5</v>
      </c>
      <c r="L57" s="146">
        <f>'ex sav'!L50*(1-STANDARD!$K$10)+'ex sav'!L50*(1-STANDARD!$K$10)*$M$12</f>
        <v>3926.3</v>
      </c>
      <c r="M57" s="146">
        <f>'ex sav'!M50*(1-STANDARD!$K$10)+'ex sav'!M50*(1-STANDARD!$K$10)*$M$12</f>
        <v>4140.55</v>
      </c>
      <c r="N57" s="146">
        <f>'ex sav'!N50*(1-STANDARD!$K$10)+'ex sav'!N50*(1-STANDARD!$K$10)*$M$12</f>
        <v>4769.8500000000004</v>
      </c>
      <c r="O57" s="146">
        <f>'ex sav'!O50*(1-STANDARD!$K$10)+'ex sav'!O50*(1-STANDARD!$K$10)*$M$12</f>
        <v>5202.75</v>
      </c>
      <c r="P57" s="146">
        <f>'ex sav'!P50*(1-STANDARD!$K$10)+'ex sav'!P50*(1-STANDARD!$K$10)*$M$12</f>
        <v>5659.05</v>
      </c>
      <c r="Q57" s="146">
        <f>'ex sav'!Q50*(1-STANDARD!$K$10)+'ex sav'!Q50*(1-STANDARD!$K$10)*$M$12</f>
        <v>6104.65</v>
      </c>
      <c r="R57" s="130"/>
      <c r="S57" s="143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143"/>
      <c r="AF57" s="130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</row>
    <row r="58" spans="2:42" ht="13.35" customHeight="1" x14ac:dyDescent="0.2">
      <c r="B58" s="61"/>
      <c r="C58" s="59">
        <v>26</v>
      </c>
      <c r="D58" s="146">
        <f>'ex sav'!G51*(1-STANDARD!$K$7)+'ex sav'!G51*(1-STANDARD!$K$7)*$K$12</f>
        <v>2721.55</v>
      </c>
      <c r="E58" s="146">
        <f>'ex sav'!H51*(1-STANDARD!$K$7)+'ex sav'!H51*(1-STANDARD!$K$7)*$K$12</f>
        <v>3334.1</v>
      </c>
      <c r="F58" s="146">
        <f>'ex sav'!I51*(1-STANDARD!$K$7)+'ex sav'!I51*(1-STANDARD!$K$7)*$K$12</f>
        <v>3827.15</v>
      </c>
      <c r="G58" s="146">
        <f>'ex sav'!J51*(1-STANDARD!$K$7)+'ex sav'!J51*(1-STANDARD!$K$7)*$K$12</f>
        <v>4141.6499999999996</v>
      </c>
      <c r="H58" s="146">
        <f>'ex sav'!C51*(1-STANDARD!$K$7)+'ex sav'!C51*(1-STANDARD!$K$7)*$K$12</f>
        <v>3553.7</v>
      </c>
      <c r="I58" s="128"/>
      <c r="J58" s="146">
        <f>'ex sav'!D51*(1-STANDARD!$K$10)+'ex sav'!D51*(1-STANDARD!$K$10)*$M$12</f>
        <v>3553.7</v>
      </c>
      <c r="K58" s="146">
        <f>'ex sav'!K51*(1-STANDARD!$K$10)+'ex sav'!K51*(1-STANDARD!$K$10)*$M$12</f>
        <v>3778.25</v>
      </c>
      <c r="L58" s="146">
        <f>'ex sav'!L51*(1-STANDARD!$K$10)+'ex sav'!L51*(1-STANDARD!$K$10)*$M$12</f>
        <v>3989</v>
      </c>
      <c r="M58" s="146">
        <f>'ex sav'!M51*(1-STANDARD!$K$10)+'ex sav'!M51*(1-STANDARD!$K$10)*$M$12</f>
        <v>4206.45</v>
      </c>
      <c r="N58" s="146">
        <f>'ex sav'!N51*(1-STANDARD!$K$10)+'ex sav'!N51*(1-STANDARD!$K$10)*$M$12</f>
        <v>4829.8</v>
      </c>
      <c r="O58" s="146">
        <f>'ex sav'!O51*(1-STANDARD!$K$10)+'ex sav'!O51*(1-STANDARD!$K$10)*$M$12</f>
        <v>5298</v>
      </c>
      <c r="P58" s="146">
        <f>'ex sav'!P51*(1-STANDARD!$K$10)+'ex sav'!P51*(1-STANDARD!$K$10)*$M$12</f>
        <v>5760.25</v>
      </c>
      <c r="Q58" s="146">
        <f>'ex sav'!Q51*(1-STANDARD!$K$10)+'ex sav'!Q51*(1-STANDARD!$K$10)*$M$12</f>
        <v>6247</v>
      </c>
      <c r="R58" s="130"/>
      <c r="S58" s="143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  <c r="AF58" s="130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</row>
    <row r="59" spans="2:42" ht="13.35" customHeight="1" x14ac:dyDescent="0.2">
      <c r="B59" s="61"/>
      <c r="C59" s="59">
        <v>27</v>
      </c>
      <c r="D59" s="146">
        <f>'ex sav'!G52*(1-STANDARD!$K$7)+'ex sav'!G52*(1-STANDARD!$K$7)*$K$12</f>
        <v>2750.15</v>
      </c>
      <c r="E59" s="146">
        <f>'ex sav'!H52*(1-STANDARD!$K$7)+'ex sav'!H52*(1-STANDARD!$K$7)*$K$12</f>
        <v>3381.25</v>
      </c>
      <c r="F59" s="146">
        <f>'ex sav'!I52*(1-STANDARD!$K$7)+'ex sav'!I52*(1-STANDARD!$K$7)*$K$12</f>
        <v>3901.05</v>
      </c>
      <c r="G59" s="146">
        <f>'ex sav'!J52*(1-STANDARD!$K$7)+'ex sav'!J52*(1-STANDARD!$K$7)*$K$12</f>
        <v>4228</v>
      </c>
      <c r="H59" s="146">
        <f>'ex sav'!C52*(1-STANDARD!$K$7)+'ex sav'!C52*(1-STANDARD!$K$7)*$K$12</f>
        <v>3600.7</v>
      </c>
      <c r="I59" s="128"/>
      <c r="J59" s="146">
        <f>'ex sav'!D52*(1-STANDARD!$K$10)+'ex sav'!D52*(1-STANDARD!$K$10)*$M$12</f>
        <v>3600.7</v>
      </c>
      <c r="K59" s="146">
        <f>'ex sav'!K52*(1-STANDARD!$K$10)+'ex sav'!K52*(1-STANDARD!$K$10)*$M$12</f>
        <v>3855.25</v>
      </c>
      <c r="L59" s="146">
        <f>'ex sav'!L52*(1-STANDARD!$K$10)+'ex sav'!L52*(1-STANDARD!$K$10)*$M$12</f>
        <v>4072.6</v>
      </c>
      <c r="M59" s="146">
        <f>'ex sav'!M52*(1-STANDARD!$K$10)+'ex sav'!M52*(1-STANDARD!$K$10)*$M$12</f>
        <v>4287.1000000000004</v>
      </c>
      <c r="N59" s="146">
        <f>'ex sav'!N52*(1-STANDARD!$K$10)+'ex sav'!N52*(1-STANDARD!$K$10)*$M$12</f>
        <v>4914.3999999999996</v>
      </c>
      <c r="O59" s="146">
        <f>'ex sav'!O52*(1-STANDARD!$K$10)+'ex sav'!O52*(1-STANDARD!$K$10)*$M$12</f>
        <v>5393</v>
      </c>
      <c r="P59" s="146">
        <f>'ex sav'!P52*(1-STANDARD!$K$10)+'ex sav'!P52*(1-STANDARD!$K$10)*$M$12</f>
        <v>5871.55</v>
      </c>
      <c r="Q59" s="146">
        <f>'ex sav'!Q52*(1-STANDARD!$K$10)+'ex sav'!Q52*(1-STANDARD!$K$10)*$M$12</f>
        <v>6387.2</v>
      </c>
      <c r="R59" s="130"/>
      <c r="S59" s="143"/>
      <c r="T59" s="143"/>
      <c r="U59" s="143"/>
      <c r="V59" s="143"/>
      <c r="W59" s="143"/>
      <c r="X59" s="143"/>
      <c r="Y59" s="143"/>
      <c r="Z59" s="143"/>
      <c r="AA59" s="143"/>
      <c r="AB59" s="143"/>
      <c r="AC59" s="143"/>
      <c r="AD59" s="143"/>
      <c r="AE59" s="143"/>
      <c r="AF59" s="130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</row>
    <row r="60" spans="2:42" ht="13.35" customHeight="1" x14ac:dyDescent="0.2">
      <c r="B60" s="61"/>
      <c r="C60" s="59">
        <v>28</v>
      </c>
      <c r="D60" s="146">
        <f>'ex sav'!G53*(1-STANDARD!$K$7)+'ex sav'!G53*(1-STANDARD!$K$7)*$K$12</f>
        <v>2779.2</v>
      </c>
      <c r="E60" s="146">
        <f>'ex sav'!H53*(1-STANDARD!$K$7)+'ex sav'!H53*(1-STANDARD!$K$7)*$K$12</f>
        <v>3428.4</v>
      </c>
      <c r="F60" s="146">
        <f>'ex sav'!I53*(1-STANDARD!$K$7)+'ex sav'!I53*(1-STANDARD!$K$7)*$K$12</f>
        <v>3977.1</v>
      </c>
      <c r="G60" s="146">
        <f>'ex sav'!J53*(1-STANDARD!$K$7)+'ex sav'!J53*(1-STANDARD!$K$7)*$K$12</f>
        <v>4314.2</v>
      </c>
      <c r="H60" s="146">
        <f>'ex sav'!C53*(1-STANDARD!$K$7)+'ex sav'!C53*(1-STANDARD!$K$7)*$K$12</f>
        <v>3647.75</v>
      </c>
      <c r="I60" s="128"/>
      <c r="J60" s="146">
        <f>'ex sav'!D53*(1-STANDARD!$K$10)+'ex sav'!D53*(1-STANDARD!$K$10)*$M$12</f>
        <v>3647.75</v>
      </c>
      <c r="K60" s="146">
        <f>'ex sav'!K53*(1-STANDARD!$K$10)+'ex sav'!K53*(1-STANDARD!$K$10)*$M$12</f>
        <v>3932</v>
      </c>
      <c r="L60" s="146">
        <f>'ex sav'!L53*(1-STANDARD!$K$10)+'ex sav'!L53*(1-STANDARD!$K$10)*$M$12</f>
        <v>4154</v>
      </c>
      <c r="M60" s="146">
        <f>'ex sav'!M53*(1-STANDARD!$K$10)+'ex sav'!M53*(1-STANDARD!$K$10)*$M$12</f>
        <v>4370.05</v>
      </c>
      <c r="N60" s="146">
        <f>'ex sav'!N53*(1-STANDARD!$K$10)+'ex sav'!N53*(1-STANDARD!$K$10)*$M$12</f>
        <v>5001.05</v>
      </c>
      <c r="O60" s="146">
        <f>'ex sav'!O53*(1-STANDARD!$K$10)+'ex sav'!O53*(1-STANDARD!$K$10)*$M$12</f>
        <v>5490.3</v>
      </c>
      <c r="P60" s="146">
        <f>'ex sav'!P53*(1-STANDARD!$K$10)+'ex sav'!P53*(1-STANDARD!$K$10)*$M$12</f>
        <v>5982.9</v>
      </c>
      <c r="Q60" s="146">
        <f>'ex sav'!Q53*(1-STANDARD!$K$10)+'ex sav'!Q53*(1-STANDARD!$K$10)*$M$12</f>
        <v>6527.45</v>
      </c>
      <c r="R60" s="130"/>
      <c r="S60" s="143"/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  <c r="AE60" s="143"/>
      <c r="AF60" s="130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</row>
    <row r="61" spans="2:42" ht="13.35" customHeight="1" x14ac:dyDescent="0.2">
      <c r="B61" s="61"/>
      <c r="C61" s="59">
        <v>29</v>
      </c>
      <c r="D61" s="146">
        <f>'ex sav'!G54*(1-STANDARD!$K$7)+'ex sav'!G54*(1-STANDARD!$K$7)*$K$12</f>
        <v>2809.8</v>
      </c>
      <c r="E61" s="146">
        <f>'ex sav'!H54*(1-STANDARD!$K$7)+'ex sav'!H54*(1-STANDARD!$K$7)*$K$12</f>
        <v>3475.65</v>
      </c>
      <c r="F61" s="146">
        <f>'ex sav'!I54*(1-STANDARD!$K$7)+'ex sav'!I54*(1-STANDARD!$K$7)*$K$12</f>
        <v>4055.35</v>
      </c>
      <c r="G61" s="146">
        <f>'ex sav'!J54*(1-STANDARD!$K$7)+'ex sav'!J54*(1-STANDARD!$K$7)*$K$12</f>
        <v>4400.45</v>
      </c>
      <c r="H61" s="146">
        <f>'ex sav'!C54*(1-STANDARD!$K$7)+'ex sav'!C54*(1-STANDARD!$K$7)*$K$12</f>
        <v>3694.9</v>
      </c>
      <c r="I61" s="128"/>
      <c r="J61" s="146">
        <f>'ex sav'!D54*(1-STANDARD!$K$10)+'ex sav'!D54*(1-STANDARD!$K$10)*$M$12</f>
        <v>3694.9</v>
      </c>
      <c r="K61" s="146">
        <f>'ex sav'!K54*(1-STANDARD!$K$10)+'ex sav'!K54*(1-STANDARD!$K$10)*$M$12</f>
        <v>4010.9</v>
      </c>
      <c r="L61" s="146">
        <f>'ex sav'!L54*(1-STANDARD!$K$10)+'ex sav'!L54*(1-STANDARD!$K$10)*$M$12</f>
        <v>4240.8</v>
      </c>
      <c r="M61" s="146">
        <f>'ex sav'!M54*(1-STANDARD!$K$10)+'ex sav'!M54*(1-STANDARD!$K$10)*$M$12</f>
        <v>4450.25</v>
      </c>
      <c r="N61" s="146">
        <f>'ex sav'!N54*(1-STANDARD!$K$10)+'ex sav'!N54*(1-STANDARD!$K$10)*$M$12</f>
        <v>5085.3999999999996</v>
      </c>
      <c r="O61" s="146">
        <f>'ex sav'!O54*(1-STANDARD!$K$10)+'ex sav'!O54*(1-STANDARD!$K$10)*$M$12</f>
        <v>5583.05</v>
      </c>
      <c r="P61" s="146">
        <f>'ex sav'!P54*(1-STANDARD!$K$10)+'ex sav'!P54*(1-STANDARD!$K$10)*$M$12</f>
        <v>6096.35</v>
      </c>
      <c r="Q61" s="146">
        <f>'ex sav'!Q54*(1-STANDARD!$K$10)+'ex sav'!Q54*(1-STANDARD!$K$10)*$M$12</f>
        <v>6685.9</v>
      </c>
      <c r="R61" s="130"/>
      <c r="S61" s="143"/>
      <c r="T61" s="143"/>
      <c r="U61" s="143"/>
      <c r="V61" s="143"/>
      <c r="W61" s="143"/>
      <c r="X61" s="143"/>
      <c r="Y61" s="143"/>
      <c r="Z61" s="143"/>
      <c r="AA61" s="143"/>
      <c r="AB61" s="143"/>
      <c r="AC61" s="143"/>
      <c r="AD61" s="143"/>
      <c r="AE61" s="143"/>
      <c r="AF61" s="130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</row>
    <row r="62" spans="2:42" ht="13.35" customHeight="1" x14ac:dyDescent="0.2">
      <c r="B62" s="61"/>
      <c r="C62" s="59">
        <v>30</v>
      </c>
      <c r="D62" s="146">
        <f>'ex sav'!G55*(1-STANDARD!$K$7)+'ex sav'!G55*(1-STANDARD!$K$7)*$K$12</f>
        <v>2861.35</v>
      </c>
      <c r="E62" s="146">
        <f>'ex sav'!H55*(1-STANDARD!$K$7)+'ex sav'!H55*(1-STANDARD!$K$7)*$K$12</f>
        <v>3556.2</v>
      </c>
      <c r="F62" s="146">
        <f>'ex sav'!I55*(1-STANDARD!$K$7)+'ex sav'!I55*(1-STANDARD!$K$7)*$K$12</f>
        <v>4189.8</v>
      </c>
      <c r="G62" s="146">
        <f>'ex sav'!J55*(1-STANDARD!$K$7)+'ex sav'!J55*(1-STANDARD!$K$7)*$K$12</f>
        <v>4549.8500000000004</v>
      </c>
      <c r="H62" s="146">
        <f>'ex sav'!C55*(1-STANDARD!$K$7)+'ex sav'!C55*(1-STANDARD!$K$7)*$K$12</f>
        <v>3775.35</v>
      </c>
      <c r="I62" s="128"/>
      <c r="J62" s="146">
        <f>'ex sav'!D55*(1-STANDARD!$K$10)+'ex sav'!D55*(1-STANDARD!$K$10)*$M$12</f>
        <v>3775.35</v>
      </c>
      <c r="K62" s="146">
        <f>'ex sav'!K55*(1-STANDARD!$K$10)+'ex sav'!K55*(1-STANDARD!$K$10)*$M$12</f>
        <v>4146.55</v>
      </c>
      <c r="L62" s="146">
        <f>'ex sav'!L55*(1-STANDARD!$K$10)+'ex sav'!L55*(1-STANDARD!$K$10)*$M$12</f>
        <v>4386.1499999999996</v>
      </c>
      <c r="M62" s="146">
        <f>'ex sav'!M55*(1-STANDARD!$K$10)+'ex sav'!M55*(1-STANDARD!$K$10)*$M$12</f>
        <v>4593.3500000000004</v>
      </c>
      <c r="N62" s="146">
        <f>'ex sav'!N55*(1-STANDARD!$K$10)+'ex sav'!N55*(1-STANDARD!$K$10)*$M$12</f>
        <v>5237.1499999999996</v>
      </c>
      <c r="O62" s="146">
        <f>'ex sav'!O55*(1-STANDARD!$K$10)+'ex sav'!O55*(1-STANDARD!$K$10)*$M$12</f>
        <v>5752.85</v>
      </c>
      <c r="P62" s="146">
        <f>'ex sav'!P55*(1-STANDARD!$K$10)+'ex sav'!P55*(1-STANDARD!$K$10)*$M$12</f>
        <v>6294.6</v>
      </c>
      <c r="Q62" s="146">
        <f>'ex sav'!Q55*(1-STANDARD!$K$10)+'ex sav'!Q55*(1-STANDARD!$K$10)*$M$12</f>
        <v>6916.2</v>
      </c>
      <c r="R62" s="130"/>
      <c r="S62" s="143"/>
      <c r="T62" s="143"/>
      <c r="U62" s="143"/>
      <c r="V62" s="143"/>
      <c r="W62" s="143"/>
      <c r="X62" s="143"/>
      <c r="Y62" s="143"/>
      <c r="Z62" s="143"/>
      <c r="AA62" s="143"/>
      <c r="AB62" s="143"/>
      <c r="AC62" s="143"/>
      <c r="AD62" s="143"/>
      <c r="AE62" s="143"/>
      <c r="AF62" s="130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</row>
    <row r="63" spans="2:42" ht="13.35" customHeight="1" x14ac:dyDescent="0.2">
      <c r="B63" s="61"/>
      <c r="C63" s="59">
        <v>31</v>
      </c>
      <c r="D63" s="146">
        <f>'ex sav'!G56*(1-STANDARD!$K$7)+'ex sav'!G56*(1-STANDARD!$K$7)*$K$12</f>
        <v>2956.05</v>
      </c>
      <c r="E63" s="146">
        <f>'ex sav'!H56*(1-STANDARD!$K$7)+'ex sav'!H56*(1-STANDARD!$K$7)*$K$12</f>
        <v>3674.55</v>
      </c>
      <c r="F63" s="146">
        <f>'ex sav'!I56*(1-STANDARD!$K$7)+'ex sav'!I56*(1-STANDARD!$K$7)*$K$12</f>
        <v>4328.55</v>
      </c>
      <c r="G63" s="146">
        <f>'ex sav'!J56*(1-STANDARD!$K$7)+'ex sav'!J56*(1-STANDARD!$K$7)*$K$12</f>
        <v>4701.45</v>
      </c>
      <c r="H63" s="146">
        <f>'ex sav'!C56*(1-STANDARD!$K$7)+'ex sav'!C56*(1-STANDARD!$K$7)*$K$12</f>
        <v>3893.5</v>
      </c>
      <c r="I63" s="128"/>
      <c r="J63" s="146">
        <f>'ex sav'!D56*(1-STANDARD!$K$10)+'ex sav'!D56*(1-STANDARD!$K$10)*$M$12</f>
        <v>3893.5</v>
      </c>
      <c r="K63" s="146">
        <f>'ex sav'!K56*(1-STANDARD!$K$10)+'ex sav'!K56*(1-STANDARD!$K$10)*$M$12</f>
        <v>4284.3</v>
      </c>
      <c r="L63" s="146">
        <f>'ex sav'!L56*(1-STANDARD!$K$10)+'ex sav'!L56*(1-STANDARD!$K$10)*$M$12</f>
        <v>4531.55</v>
      </c>
      <c r="M63" s="146">
        <f>'ex sav'!M56*(1-STANDARD!$K$10)+'ex sav'!M56*(1-STANDARD!$K$10)*$M$12</f>
        <v>4745.95</v>
      </c>
      <c r="N63" s="146">
        <f>'ex sav'!N56*(1-STANDARD!$K$10)+'ex sav'!N56*(1-STANDARD!$K$10)*$M$12</f>
        <v>5410.85</v>
      </c>
      <c r="O63" s="146">
        <f>'ex sav'!O56*(1-STANDARD!$K$10)+'ex sav'!O56*(1-STANDARD!$K$10)*$M$12</f>
        <v>5943.85</v>
      </c>
      <c r="P63" s="146">
        <f>'ex sav'!P56*(1-STANDARD!$K$10)+'ex sav'!P56*(1-STANDARD!$K$10)*$M$12</f>
        <v>6503.5</v>
      </c>
      <c r="Q63" s="146">
        <f>'ex sav'!Q56*(1-STANDARD!$K$10)+'ex sav'!Q56*(1-STANDARD!$K$10)*$M$12</f>
        <v>7146.6</v>
      </c>
      <c r="R63" s="130"/>
      <c r="S63" s="143"/>
      <c r="T63" s="143"/>
      <c r="U63" s="143"/>
      <c r="V63" s="143"/>
      <c r="W63" s="143"/>
      <c r="X63" s="143"/>
      <c r="Y63" s="143"/>
      <c r="Z63" s="143"/>
      <c r="AA63" s="143"/>
      <c r="AB63" s="143"/>
      <c r="AC63" s="143"/>
      <c r="AD63" s="143"/>
      <c r="AE63" s="143"/>
      <c r="AF63" s="130"/>
      <c r="AP63" s="142"/>
    </row>
    <row r="64" spans="2:42" ht="13.35" customHeight="1" x14ac:dyDescent="0.2">
      <c r="B64" s="61"/>
      <c r="C64" s="59">
        <v>32</v>
      </c>
      <c r="D64" s="146">
        <f>'ex sav'!G57*(1-STANDARD!$K$7)+'ex sav'!G57*(1-STANDARD!$K$7)*$K$12</f>
        <v>2995.2</v>
      </c>
      <c r="E64" s="146">
        <f>'ex sav'!H57*(1-STANDARD!$K$7)+'ex sav'!H57*(1-STANDARD!$K$7)*$K$12</f>
        <v>3738.7</v>
      </c>
      <c r="F64" s="146">
        <f>'ex sav'!I57*(1-STANDARD!$K$7)+'ex sav'!I57*(1-STANDARD!$K$7)*$K$12</f>
        <v>4426.8500000000004</v>
      </c>
      <c r="G64" s="146">
        <f>'ex sav'!J57*(1-STANDARD!$K$7)+'ex sav'!J57*(1-STANDARD!$K$7)*$K$12</f>
        <v>4813.3999999999996</v>
      </c>
      <c r="H64" s="146">
        <f>'ex sav'!C57*(1-STANDARD!$K$7)+'ex sav'!C57*(1-STANDARD!$K$7)*$K$12</f>
        <v>3957.5</v>
      </c>
      <c r="I64" s="128"/>
      <c r="J64" s="146">
        <f>'ex sav'!D57*(1-STANDARD!$K$10)+'ex sav'!D57*(1-STANDARD!$K$10)*$M$12</f>
        <v>3957.5</v>
      </c>
      <c r="K64" s="146">
        <f>'ex sav'!K57*(1-STANDARD!$K$10)+'ex sav'!K57*(1-STANDARD!$K$10)*$M$12</f>
        <v>4383.7</v>
      </c>
      <c r="L64" s="146">
        <f>'ex sav'!L57*(1-STANDARD!$K$10)+'ex sav'!L57*(1-STANDARD!$K$10)*$M$12</f>
        <v>4641.1000000000004</v>
      </c>
      <c r="M64" s="146">
        <f>'ex sav'!M57*(1-STANDARD!$K$10)+'ex sav'!M57*(1-STANDARD!$K$10)*$M$12</f>
        <v>4848.95</v>
      </c>
      <c r="N64" s="146">
        <f>'ex sav'!N57*(1-STANDARD!$K$10)+'ex sav'!N57*(1-STANDARD!$K$10)*$M$12</f>
        <v>5517.95</v>
      </c>
      <c r="O64" s="146">
        <f>'ex sav'!O57*(1-STANDARD!$K$10)+'ex sav'!O57*(1-STANDARD!$K$10)*$M$12</f>
        <v>6067.05</v>
      </c>
      <c r="P64" s="146">
        <f>'ex sav'!P57*(1-STANDARD!$K$10)+'ex sav'!P57*(1-STANDARD!$K$10)*$M$12</f>
        <v>6645.8</v>
      </c>
      <c r="Q64" s="146">
        <f>'ex sav'!Q57*(1-STANDARD!$K$10)+'ex sav'!Q57*(1-STANDARD!$K$10)*$M$12</f>
        <v>7328.1</v>
      </c>
      <c r="R64" s="130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  <c r="AF64" s="130"/>
      <c r="AP64" s="142"/>
    </row>
    <row r="65" spans="2:42" ht="13.35" customHeight="1" x14ac:dyDescent="0.2">
      <c r="B65" s="61"/>
      <c r="C65" s="59">
        <v>33</v>
      </c>
      <c r="D65" s="146">
        <f>'ex sav'!G58*(1-STANDARD!$K$7)+'ex sav'!G58*(1-STANDARD!$K$7)*$K$12</f>
        <v>3025.05</v>
      </c>
      <c r="E65" s="146">
        <f>'ex sav'!H58*(1-STANDARD!$K$7)+'ex sav'!H58*(1-STANDARD!$K$7)*$K$12</f>
        <v>3787.5</v>
      </c>
      <c r="F65" s="146">
        <f>'ex sav'!I58*(1-STANDARD!$K$7)+'ex sav'!I58*(1-STANDARD!$K$7)*$K$12</f>
        <v>4505.45</v>
      </c>
      <c r="G65" s="146">
        <f>'ex sav'!J58*(1-STANDARD!$K$7)+'ex sav'!J58*(1-STANDARD!$K$7)*$K$12</f>
        <v>4902.7</v>
      </c>
      <c r="H65" s="146">
        <f>'ex sav'!C58*(1-STANDARD!$K$7)+'ex sav'!C58*(1-STANDARD!$K$7)*$K$12</f>
        <v>4006.25</v>
      </c>
      <c r="I65" s="128"/>
      <c r="J65" s="146">
        <f>'ex sav'!D58*(1-STANDARD!$K$10)+'ex sav'!D58*(1-STANDARD!$K$10)*$M$12</f>
        <v>4006.25</v>
      </c>
      <c r="K65" s="146">
        <f>'ex sav'!K58*(1-STANDARD!$K$10)+'ex sav'!K58*(1-STANDARD!$K$10)*$M$12</f>
        <v>4465.1000000000004</v>
      </c>
      <c r="L65" s="146">
        <f>'ex sav'!L58*(1-STANDARD!$K$10)+'ex sav'!L58*(1-STANDARD!$K$10)*$M$12</f>
        <v>4729.45</v>
      </c>
      <c r="M65" s="146">
        <f>'ex sav'!M58*(1-STANDARD!$K$10)+'ex sav'!M58*(1-STANDARD!$K$10)*$M$12</f>
        <v>4932.1499999999996</v>
      </c>
      <c r="N65" s="146">
        <f>'ex sav'!N58*(1-STANDARD!$K$10)+'ex sav'!N58*(1-STANDARD!$K$10)*$M$12</f>
        <v>5607.45</v>
      </c>
      <c r="O65" s="146">
        <f>'ex sav'!O58*(1-STANDARD!$K$10)+'ex sav'!O58*(1-STANDARD!$K$10)*$M$12</f>
        <v>6163.15</v>
      </c>
      <c r="P65" s="146">
        <f>'ex sav'!P58*(1-STANDARD!$K$10)+'ex sav'!P58*(1-STANDARD!$K$10)*$M$12</f>
        <v>6763.3</v>
      </c>
      <c r="Q65" s="146">
        <f>'ex sav'!Q58*(1-STANDARD!$K$10)+'ex sav'!Q58*(1-STANDARD!$K$10)*$M$12</f>
        <v>7473</v>
      </c>
      <c r="R65" s="130"/>
      <c r="S65" s="143"/>
      <c r="T65" s="143"/>
      <c r="U65" s="143"/>
      <c r="V65" s="143"/>
      <c r="W65" s="143"/>
      <c r="X65" s="143"/>
      <c r="Y65" s="143"/>
      <c r="Z65" s="143"/>
      <c r="AA65" s="143"/>
      <c r="AB65" s="143"/>
      <c r="AC65" s="143"/>
      <c r="AD65" s="143"/>
      <c r="AE65" s="143"/>
      <c r="AF65" s="130"/>
      <c r="AP65" s="142"/>
    </row>
    <row r="66" spans="2:42" ht="13.35" customHeight="1" x14ac:dyDescent="0.2">
      <c r="B66" s="61"/>
      <c r="C66" s="59">
        <v>34</v>
      </c>
      <c r="D66" s="146">
        <f>'ex sav'!G59*(1-STANDARD!$K$7)+'ex sav'!G59*(1-STANDARD!$K$7)*$K$12</f>
        <v>3054.75</v>
      </c>
      <c r="E66" s="146">
        <f>'ex sav'!H59*(1-STANDARD!$K$7)+'ex sav'!H59*(1-STANDARD!$K$7)*$K$12</f>
        <v>3836.45</v>
      </c>
      <c r="F66" s="146">
        <f>'ex sav'!I59*(1-STANDARD!$K$7)+'ex sav'!I59*(1-STANDARD!$K$7)*$K$12</f>
        <v>4586.1499999999996</v>
      </c>
      <c r="G66" s="146">
        <f>'ex sav'!J59*(1-STANDARD!$K$7)+'ex sav'!J59*(1-STANDARD!$K$7)*$K$12</f>
        <v>4991.8</v>
      </c>
      <c r="H66" s="146">
        <f>'ex sav'!C59*(1-STANDARD!$K$7)+'ex sav'!C59*(1-STANDARD!$K$7)*$K$12</f>
        <v>4055.1</v>
      </c>
      <c r="I66" s="128"/>
      <c r="J66" s="146">
        <f>'ex sav'!D59*(1-STANDARD!$K$10)+'ex sav'!D59*(1-STANDARD!$K$10)*$M$12</f>
        <v>4055.1</v>
      </c>
      <c r="K66" s="146">
        <f>'ex sav'!K59*(1-STANDARD!$K$10)+'ex sav'!K59*(1-STANDARD!$K$10)*$M$12</f>
        <v>4527.1000000000004</v>
      </c>
      <c r="L66" s="146">
        <f>'ex sav'!L59*(1-STANDARD!$K$10)+'ex sav'!L59*(1-STANDARD!$K$10)*$M$12</f>
        <v>4816.1000000000004</v>
      </c>
      <c r="M66" s="146">
        <f>'ex sav'!M59*(1-STANDARD!$K$10)+'ex sav'!M59*(1-STANDARD!$K$10)*$M$12</f>
        <v>5015.3999999999996</v>
      </c>
      <c r="N66" s="146">
        <f>'ex sav'!N59*(1-STANDARD!$K$10)+'ex sav'!N59*(1-STANDARD!$K$10)*$M$12</f>
        <v>5695</v>
      </c>
      <c r="O66" s="146">
        <f>'ex sav'!O59*(1-STANDARD!$K$10)+'ex sav'!O59*(1-STANDARD!$K$10)*$M$12</f>
        <v>6261.4</v>
      </c>
      <c r="P66" s="146">
        <f>'ex sav'!P59*(1-STANDARD!$K$10)+'ex sav'!P59*(1-STANDARD!$K$10)*$M$12</f>
        <v>6876.1</v>
      </c>
      <c r="Q66" s="146">
        <f>'ex sav'!Q59*(1-STANDARD!$K$10)+'ex sav'!Q59*(1-STANDARD!$K$10)*$M$12</f>
        <v>7618.05</v>
      </c>
      <c r="R66" s="130"/>
      <c r="S66" s="143"/>
      <c r="T66" s="143"/>
      <c r="U66" s="143"/>
      <c r="V66" s="143"/>
      <c r="W66" s="143"/>
      <c r="X66" s="143"/>
      <c r="Y66" s="143"/>
      <c r="Z66" s="143"/>
      <c r="AA66" s="143"/>
      <c r="AB66" s="143"/>
      <c r="AC66" s="143"/>
      <c r="AD66" s="143"/>
      <c r="AE66" s="143"/>
      <c r="AF66" s="130"/>
      <c r="AP66" s="142"/>
    </row>
    <row r="67" spans="2:42" ht="13.35" customHeight="1" x14ac:dyDescent="0.2">
      <c r="B67" s="61"/>
      <c r="C67" s="59">
        <v>35</v>
      </c>
      <c r="D67" s="146">
        <f>'ex sav'!G60*(1-STANDARD!$K$7)+'ex sav'!G60*(1-STANDARD!$K$7)*$K$12</f>
        <v>3086.6</v>
      </c>
      <c r="E67" s="146">
        <f>'ex sav'!H60*(1-STANDARD!$K$7)+'ex sav'!H60*(1-STANDARD!$K$7)*$K$12</f>
        <v>3885.2</v>
      </c>
      <c r="F67" s="146">
        <f>'ex sav'!I60*(1-STANDARD!$K$7)+'ex sav'!I60*(1-STANDARD!$K$7)*$K$12</f>
        <v>4664.8</v>
      </c>
      <c r="G67" s="146">
        <f>'ex sav'!J60*(1-STANDARD!$K$7)+'ex sav'!J60*(1-STANDARD!$K$7)*$K$12</f>
        <v>5081.1000000000004</v>
      </c>
      <c r="H67" s="146">
        <f>'ex sav'!C60*(1-STANDARD!$K$7)+'ex sav'!C60*(1-STANDARD!$K$7)*$K$12</f>
        <v>4103.7</v>
      </c>
      <c r="I67" s="128"/>
      <c r="J67" s="146">
        <f>'ex sav'!D60*(1-STANDARD!$K$10)+'ex sav'!D60*(1-STANDARD!$K$10)*$M$12</f>
        <v>4103.7</v>
      </c>
      <c r="K67" s="146">
        <f>'ex sav'!K60*(1-STANDARD!$K$10)+'ex sav'!K60*(1-STANDARD!$K$10)*$M$12</f>
        <v>4589.55</v>
      </c>
      <c r="L67" s="146">
        <f>'ex sav'!L60*(1-STANDARD!$K$10)+'ex sav'!L60*(1-STANDARD!$K$10)*$M$12</f>
        <v>4904.6000000000004</v>
      </c>
      <c r="M67" s="146">
        <f>'ex sav'!M60*(1-STANDARD!$K$10)+'ex sav'!M60*(1-STANDARD!$K$10)*$M$12</f>
        <v>5098.75</v>
      </c>
      <c r="N67" s="146">
        <f>'ex sav'!N60*(1-STANDARD!$K$10)+'ex sav'!N60*(1-STANDARD!$K$10)*$M$12</f>
        <v>5782.35</v>
      </c>
      <c r="O67" s="146">
        <f>'ex sav'!O60*(1-STANDARD!$K$10)+'ex sav'!O60*(1-STANDARD!$K$10)*$M$12</f>
        <v>6359.65</v>
      </c>
      <c r="P67" s="146">
        <f>'ex sav'!P60*(1-STANDARD!$K$10)+'ex sav'!P60*(1-STANDARD!$K$10)*$M$12</f>
        <v>6993.25</v>
      </c>
      <c r="Q67" s="146">
        <f>'ex sav'!Q60*(1-STANDARD!$K$10)+'ex sav'!Q60*(1-STANDARD!$K$10)*$M$12</f>
        <v>7762.9</v>
      </c>
      <c r="R67" s="130"/>
      <c r="S67" s="143"/>
      <c r="T67" s="143"/>
      <c r="U67" s="143"/>
      <c r="V67" s="143"/>
      <c r="W67" s="143"/>
      <c r="X67" s="143"/>
      <c r="Y67" s="143"/>
      <c r="Z67" s="143"/>
      <c r="AA67" s="143"/>
      <c r="AB67" s="143"/>
      <c r="AC67" s="143"/>
      <c r="AD67" s="143"/>
      <c r="AE67" s="143"/>
      <c r="AF67" s="130"/>
      <c r="AP67" s="142"/>
    </row>
    <row r="68" spans="2:42" ht="13.35" customHeight="1" x14ac:dyDescent="0.2">
      <c r="B68" s="61"/>
      <c r="C68" s="59">
        <v>40</v>
      </c>
      <c r="D68" s="146">
        <f>'ex sav'!G61*(1-STANDARD!$K$7)+'ex sav'!G61*(1-STANDARD!$K$7)*$K$12</f>
        <v>3233.2</v>
      </c>
      <c r="E68" s="146">
        <f>'ex sav'!H61*(1-STANDARD!$K$7)+'ex sav'!H61*(1-STANDARD!$K$7)*$K$12</f>
        <v>4123.1000000000004</v>
      </c>
      <c r="F68" s="146">
        <f>'ex sav'!I61*(1-STANDARD!$K$7)+'ex sav'!I61*(1-STANDARD!$K$7)*$K$12</f>
        <v>4964.05</v>
      </c>
      <c r="G68" s="146">
        <f>'ex sav'!J61*(1-STANDARD!$K$7)+'ex sav'!J61*(1-STANDARD!$K$7)*$K$12</f>
        <v>5431.4</v>
      </c>
      <c r="H68" s="146">
        <f>'ex sav'!C61*(1-STANDARD!$K$7)+'ex sav'!C61*(1-STANDARD!$K$7)*$K$12</f>
        <v>4341.25</v>
      </c>
      <c r="I68" s="128"/>
      <c r="J68" s="146">
        <f>'ex sav'!D61*(1-STANDARD!$K$10)+'ex sav'!D61*(1-STANDARD!$K$10)*$M$12</f>
        <v>4341.25</v>
      </c>
      <c r="K68" s="146">
        <f>'ex sav'!K61*(1-STANDARD!$K$10)+'ex sav'!K61*(1-STANDARD!$K$10)*$M$12</f>
        <v>4911.3999999999996</v>
      </c>
      <c r="L68" s="146">
        <f>'ex sav'!L61*(1-STANDARD!$K$10)+'ex sav'!L61*(1-STANDARD!$K$10)*$M$12</f>
        <v>5233</v>
      </c>
      <c r="M68" s="146">
        <f>'ex sav'!M61*(1-STANDARD!$K$10)+'ex sav'!M61*(1-STANDARD!$K$10)*$M$12</f>
        <v>5489.2</v>
      </c>
      <c r="N68" s="146">
        <f>'ex sav'!N61*(1-STANDARD!$K$10)+'ex sav'!N61*(1-STANDARD!$K$10)*$M$12</f>
        <v>6232.3</v>
      </c>
      <c r="O68" s="146">
        <f>'ex sav'!O61*(1-STANDARD!$K$10)+'ex sav'!O61*(1-STANDARD!$K$10)*$M$12</f>
        <v>6893.55</v>
      </c>
      <c r="P68" s="146">
        <f>'ex sav'!P61*(1-STANDARD!$K$10)+'ex sav'!P61*(1-STANDARD!$K$10)*$M$12</f>
        <v>7573.3</v>
      </c>
      <c r="Q68" s="146">
        <f>'ex sav'!Q61*(1-STANDARD!$K$10)+'ex sav'!Q61*(1-STANDARD!$K$10)*$M$12</f>
        <v>8485.7999999999993</v>
      </c>
      <c r="R68" s="130"/>
      <c r="S68" s="143"/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143"/>
      <c r="AE68" s="143"/>
      <c r="AF68" s="130"/>
      <c r="AP68" s="142"/>
    </row>
    <row r="69" spans="2:42" ht="13.35" customHeight="1" x14ac:dyDescent="0.2">
      <c r="B69" s="61"/>
      <c r="C69" s="59">
        <v>45</v>
      </c>
      <c r="D69" s="146">
        <f>'ex sav'!G62*(1-STANDARD!$K$7)+'ex sav'!G62*(1-STANDARD!$K$7)*$K$12</f>
        <v>3379.7</v>
      </c>
      <c r="E69" s="146">
        <f>'ex sav'!H62*(1-STANDARD!$K$7)+'ex sav'!H62*(1-STANDARD!$K$7)*$K$12</f>
        <v>4359.1000000000004</v>
      </c>
      <c r="F69" s="146">
        <f>'ex sav'!I62*(1-STANDARD!$K$7)+'ex sav'!I62*(1-STANDARD!$K$7)*$K$12</f>
        <v>5265.95</v>
      </c>
      <c r="G69" s="146">
        <f>'ex sav'!J62*(1-STANDARD!$K$7)+'ex sav'!J62*(1-STANDARD!$K$7)*$K$12</f>
        <v>5782</v>
      </c>
      <c r="H69" s="146">
        <f>'ex sav'!C62*(1-STANDARD!$K$7)+'ex sav'!C62*(1-STANDARD!$K$7)*$K$12</f>
        <v>4576.7</v>
      </c>
      <c r="I69" s="128"/>
      <c r="J69" s="146">
        <f>'ex sav'!D62*(1-STANDARD!$K$10)+'ex sav'!D62*(1-STANDARD!$K$10)*$M$12</f>
        <v>4576.7</v>
      </c>
      <c r="K69" s="146">
        <f>'ex sav'!K62*(1-STANDARD!$K$10)+'ex sav'!K62*(1-STANDARD!$K$10)*$M$12</f>
        <v>5233.3500000000004</v>
      </c>
      <c r="L69" s="146">
        <f>'ex sav'!L62*(1-STANDARD!$K$10)+'ex sav'!L62*(1-STANDARD!$K$10)*$M$12</f>
        <v>5561.2</v>
      </c>
      <c r="M69" s="146">
        <f>'ex sav'!M62*(1-STANDARD!$K$10)+'ex sav'!M62*(1-STANDARD!$K$10)*$M$12</f>
        <v>5881.85</v>
      </c>
      <c r="N69" s="146">
        <f>'ex sav'!N62*(1-STANDARD!$K$10)+'ex sav'!N62*(1-STANDARD!$K$10)*$M$12</f>
        <v>6684.4</v>
      </c>
      <c r="O69" s="146">
        <f>'ex sav'!O62*(1-STANDARD!$K$10)+'ex sav'!O62*(1-STANDARD!$K$10)*$M$12</f>
        <v>7427.7</v>
      </c>
      <c r="P69" s="146">
        <f>'ex sav'!P62*(1-STANDARD!$K$10)+'ex sav'!P62*(1-STANDARD!$K$10)*$M$12</f>
        <v>8151.1</v>
      </c>
      <c r="Q69" s="146">
        <f>'ex sav'!Q62*(1-STANDARD!$K$10)+'ex sav'!Q62*(1-STANDARD!$K$10)*$M$12</f>
        <v>9208.35</v>
      </c>
      <c r="R69" s="130"/>
      <c r="S69" s="143"/>
      <c r="T69" s="143"/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  <c r="AE69" s="143"/>
      <c r="AF69" s="130"/>
      <c r="AP69" s="142"/>
    </row>
    <row r="70" spans="2:42" ht="13.35" customHeight="1" x14ac:dyDescent="0.2">
      <c r="B70" s="61"/>
      <c r="C70" s="59">
        <v>50</v>
      </c>
      <c r="D70" s="146">
        <f>'ex sav'!G63*(1-STANDARD!$K$7)+'ex sav'!G63*(1-STANDARD!$K$7)*$K$12</f>
        <v>3526.15</v>
      </c>
      <c r="E70" s="146">
        <f>'ex sav'!H63*(1-STANDARD!$K$7)+'ex sav'!H63*(1-STANDARD!$K$7)*$K$12</f>
        <v>4594.6000000000004</v>
      </c>
      <c r="F70" s="146">
        <f>'ex sav'!I63*(1-STANDARD!$K$7)+'ex sav'!I63*(1-STANDARD!$K$7)*$K$12</f>
        <v>5569.5</v>
      </c>
      <c r="G70" s="146">
        <f>'ex sav'!J63*(1-STANDARD!$K$7)+'ex sav'!J63*(1-STANDARD!$K$7)*$K$12</f>
        <v>6132.25</v>
      </c>
      <c r="H70" s="146">
        <f>'ex sav'!C63*(1-STANDARD!$K$7)+'ex sav'!C63*(1-STANDARD!$K$7)*$K$12</f>
        <v>4811.75</v>
      </c>
      <c r="I70" s="128"/>
      <c r="J70" s="146">
        <f>'ex sav'!D63*(1-STANDARD!$K$10)+'ex sav'!D63*(1-STANDARD!$K$10)*$M$12</f>
        <v>4811.75</v>
      </c>
      <c r="K70" s="146">
        <f>'ex sav'!K63*(1-STANDARD!$K$10)+'ex sav'!K63*(1-STANDARD!$K$10)*$M$12</f>
        <v>5555.1</v>
      </c>
      <c r="L70" s="146">
        <f>'ex sav'!L63*(1-STANDARD!$K$10)+'ex sav'!L63*(1-STANDARD!$K$10)*$M$12</f>
        <v>5891.9</v>
      </c>
      <c r="M70" s="146">
        <f>'ex sav'!M63*(1-STANDARD!$K$10)+'ex sav'!M63*(1-STANDARD!$K$10)*$M$12</f>
        <v>6270.2</v>
      </c>
      <c r="N70" s="146">
        <f>'ex sav'!N63*(1-STANDARD!$K$10)+'ex sav'!N63*(1-STANDARD!$K$10)*$M$12</f>
        <v>7134.1</v>
      </c>
      <c r="O70" s="146">
        <f>'ex sav'!O63*(1-STANDARD!$K$10)+'ex sav'!O63*(1-STANDARD!$K$10)*$M$12</f>
        <v>7959.4</v>
      </c>
      <c r="P70" s="146">
        <f>'ex sav'!P63*(1-STANDARD!$K$10)+'ex sav'!P63*(1-STANDARD!$K$10)*$M$12</f>
        <v>8728.75</v>
      </c>
      <c r="Q70" s="146">
        <f>'ex sav'!Q63*(1-STANDARD!$K$10)+'ex sav'!Q63*(1-STANDARD!$K$10)*$M$12</f>
        <v>9929.0499999999993</v>
      </c>
      <c r="R70" s="130"/>
      <c r="S70" s="143"/>
      <c r="T70" s="143"/>
      <c r="U70" s="143"/>
      <c r="V70" s="143"/>
      <c r="W70" s="143"/>
      <c r="X70" s="143"/>
      <c r="Y70" s="143"/>
      <c r="Z70" s="143"/>
      <c r="AA70" s="143"/>
      <c r="AB70" s="143"/>
      <c r="AC70" s="143"/>
      <c r="AD70" s="143"/>
      <c r="AE70" s="143"/>
      <c r="AF70" s="130"/>
      <c r="AP70" s="142"/>
    </row>
    <row r="71" spans="2:42" ht="13.35" customHeight="1" x14ac:dyDescent="0.2">
      <c r="B71" s="61"/>
      <c r="C71" s="59">
        <v>55</v>
      </c>
      <c r="D71" s="146">
        <f>'ex sav'!G64*(1-STANDARD!$K$7)+'ex sav'!G64*(1-STANDARD!$K$7)*$K$12</f>
        <v>3674.85</v>
      </c>
      <c r="E71" s="146">
        <f>'ex sav'!H64*(1-STANDARD!$K$7)+'ex sav'!H64*(1-STANDARD!$K$7)*$K$12</f>
        <v>4828.2</v>
      </c>
      <c r="F71" s="146">
        <f>'ex sav'!I64*(1-STANDARD!$K$7)+'ex sav'!I64*(1-STANDARD!$K$7)*$K$12</f>
        <v>5871.1</v>
      </c>
      <c r="G71" s="146">
        <f>'ex sav'!J64*(1-STANDARD!$K$7)+'ex sav'!J64*(1-STANDARD!$K$7)*$K$12</f>
        <v>6482.75</v>
      </c>
      <c r="H71" s="146">
        <f>'ex sav'!C64*(1-STANDARD!$K$7)+'ex sav'!C64*(1-STANDARD!$K$7)*$K$12</f>
        <v>5044.95</v>
      </c>
      <c r="I71" s="128"/>
      <c r="J71" s="146">
        <f>'ex sav'!D64*(1-STANDARD!$K$10)+'ex sav'!D64*(1-STANDARD!$K$10)*$M$12</f>
        <v>5044.95</v>
      </c>
      <c r="K71" s="146">
        <f>'ex sav'!K64*(1-STANDARD!$K$10)+'ex sav'!K64*(1-STANDARD!$K$10)*$M$12</f>
        <v>5879.5</v>
      </c>
      <c r="L71" s="146">
        <f>'ex sav'!L64*(1-STANDARD!$K$10)+'ex sav'!L64*(1-STANDARD!$K$10)*$M$12</f>
        <v>6220.25</v>
      </c>
      <c r="M71" s="146">
        <f>'ex sav'!M64*(1-STANDARD!$K$10)+'ex sav'!M64*(1-STANDARD!$K$10)*$M$12</f>
        <v>6662.85</v>
      </c>
      <c r="N71" s="146">
        <f>'ex sav'!N64*(1-STANDARD!$K$10)+'ex sav'!N64*(1-STANDARD!$K$10)*$M$12</f>
        <v>7583.85</v>
      </c>
      <c r="O71" s="146">
        <f>'ex sav'!O64*(1-STANDARD!$K$10)+'ex sav'!O64*(1-STANDARD!$K$10)*$M$12</f>
        <v>8493.6</v>
      </c>
      <c r="P71" s="146">
        <f>'ex sav'!P64*(1-STANDARD!$K$10)+'ex sav'!P64*(1-STANDARD!$K$10)*$M$12</f>
        <v>9308.65</v>
      </c>
      <c r="Q71" s="146">
        <f>'ex sav'!Q64*(1-STANDARD!$K$10)+'ex sav'!Q64*(1-STANDARD!$K$10)*$M$12</f>
        <v>10651.8</v>
      </c>
      <c r="R71" s="130"/>
      <c r="S71" s="143"/>
      <c r="T71" s="143"/>
      <c r="U71" s="143"/>
      <c r="V71" s="143"/>
      <c r="W71" s="143"/>
      <c r="X71" s="143"/>
      <c r="Y71" s="143"/>
      <c r="Z71" s="143"/>
      <c r="AA71" s="143"/>
      <c r="AB71" s="143"/>
      <c r="AC71" s="143"/>
      <c r="AD71" s="143"/>
      <c r="AE71" s="143"/>
      <c r="AF71" s="130"/>
      <c r="AP71" s="142"/>
    </row>
    <row r="72" spans="2:42" ht="13.35" customHeight="1" x14ac:dyDescent="0.2">
      <c r="B72" s="61"/>
      <c r="C72" s="59">
        <v>60</v>
      </c>
      <c r="D72" s="146">
        <f>'ex sav'!G65*(1-STANDARD!$K$7)+'ex sav'!G65*(1-STANDARD!$K$7)*$K$12</f>
        <v>3821.6</v>
      </c>
      <c r="E72" s="146">
        <f>'ex sav'!H65*(1-STANDARD!$K$7)+'ex sav'!H65*(1-STANDARD!$K$7)*$K$12</f>
        <v>5066.1499999999996</v>
      </c>
      <c r="F72" s="146">
        <f>'ex sav'!I65*(1-STANDARD!$K$7)+'ex sav'!I65*(1-STANDARD!$K$7)*$K$12</f>
        <v>6170.65</v>
      </c>
      <c r="G72" s="146">
        <f>'ex sav'!J65*(1-STANDARD!$K$7)+'ex sav'!J65*(1-STANDARD!$K$7)*$K$12</f>
        <v>6833.2</v>
      </c>
      <c r="H72" s="146">
        <f>'ex sav'!C65*(1-STANDARD!$K$7)+'ex sav'!C65*(1-STANDARD!$K$7)*$K$12</f>
        <v>5282.35</v>
      </c>
      <c r="I72" s="128"/>
      <c r="J72" s="146">
        <f>'ex sav'!D65*(1-STANDARD!$K$10)+'ex sav'!D65*(1-STANDARD!$K$10)*$M$12</f>
        <v>5282.35</v>
      </c>
      <c r="K72" s="146">
        <f>'ex sav'!K65*(1-STANDARD!$K$10)+'ex sav'!K65*(1-STANDARD!$K$10)*$M$12</f>
        <v>6201.5</v>
      </c>
      <c r="L72" s="146">
        <f>'ex sav'!L65*(1-STANDARD!$K$10)+'ex sav'!L65*(1-STANDARD!$K$10)*$M$12</f>
        <v>6548.65</v>
      </c>
      <c r="M72" s="146">
        <f>'ex sav'!M65*(1-STANDARD!$K$10)+'ex sav'!M65*(1-STANDARD!$K$10)*$M$12</f>
        <v>7053.4</v>
      </c>
      <c r="N72" s="146">
        <f>'ex sav'!N65*(1-STANDARD!$K$10)+'ex sav'!N65*(1-STANDARD!$K$10)*$M$12</f>
        <v>8035.95</v>
      </c>
      <c r="O72" s="146">
        <f>'ex sav'!O65*(1-STANDARD!$K$10)+'ex sav'!O65*(1-STANDARD!$K$10)*$M$12</f>
        <v>9027.9</v>
      </c>
      <c r="P72" s="146">
        <f>'ex sav'!P65*(1-STANDARD!$K$10)+'ex sav'!P65*(1-STANDARD!$K$10)*$M$12</f>
        <v>9886.5</v>
      </c>
      <c r="Q72" s="146">
        <f>'ex sav'!Q65*(1-STANDARD!$K$10)+'ex sav'!Q65*(1-STANDARD!$K$10)*$M$12</f>
        <v>11374.7</v>
      </c>
      <c r="R72" s="130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  <c r="AE72" s="143"/>
      <c r="AF72" s="130"/>
      <c r="AP72" s="142"/>
    </row>
    <row r="73" spans="2:42" ht="13.35" customHeight="1" x14ac:dyDescent="0.2">
      <c r="B73" s="61"/>
      <c r="C73" s="59">
        <v>65</v>
      </c>
      <c r="D73" s="146">
        <f>'ex sav'!G66*(1-STANDARD!$K$7)+'ex sav'!G66*(1-STANDARD!$K$7)*$K$12</f>
        <v>3967.95</v>
      </c>
      <c r="E73" s="146">
        <f>'ex sav'!H66*(1-STANDARD!$K$7)+'ex sav'!H66*(1-STANDARD!$K$7)*$K$12</f>
        <v>5302.1</v>
      </c>
      <c r="F73" s="146">
        <f>'ex sav'!I66*(1-STANDARD!$K$7)+'ex sav'!I66*(1-STANDARD!$K$7)*$K$12</f>
        <v>6472.2</v>
      </c>
      <c r="G73" s="146">
        <f>'ex sav'!J66*(1-STANDARD!$K$7)+'ex sav'!J66*(1-STANDARD!$K$7)*$K$12</f>
        <v>7185.85</v>
      </c>
      <c r="H73" s="146">
        <f>'ex sav'!C66*(1-STANDARD!$K$7)+'ex sav'!C66*(1-STANDARD!$K$7)*$K$12</f>
        <v>5517.9</v>
      </c>
      <c r="I73" s="128"/>
      <c r="J73" s="146">
        <f>'ex sav'!D66*(1-STANDARD!$K$10)+'ex sav'!D66*(1-STANDARD!$K$10)*$M$12</f>
        <v>5517.9</v>
      </c>
      <c r="K73" s="146">
        <f>'ex sav'!K66*(1-STANDARD!$K$10)+'ex sav'!K66*(1-STANDARD!$K$10)*$M$12</f>
        <v>6523.35</v>
      </c>
      <c r="L73" s="146">
        <f>'ex sav'!L66*(1-STANDARD!$K$10)+'ex sav'!L66*(1-STANDARD!$K$10)*$M$12</f>
        <v>6876.95</v>
      </c>
      <c r="M73" s="146">
        <f>'ex sav'!M66*(1-STANDARD!$K$10)+'ex sav'!M66*(1-STANDARD!$K$10)*$M$12</f>
        <v>7446.3</v>
      </c>
      <c r="N73" s="146">
        <f>'ex sav'!N66*(1-STANDARD!$K$10)+'ex sav'!N66*(1-STANDARD!$K$10)*$M$12</f>
        <v>8485.7999999999993</v>
      </c>
      <c r="O73" s="146">
        <f>'ex sav'!O66*(1-STANDARD!$K$10)+'ex sav'!O66*(1-STANDARD!$K$10)*$M$12</f>
        <v>9559.4</v>
      </c>
      <c r="P73" s="146">
        <f>'ex sav'!P66*(1-STANDARD!$K$10)+'ex sav'!P66*(1-STANDARD!$K$10)*$M$12</f>
        <v>10464.1</v>
      </c>
      <c r="Q73" s="146">
        <f>'ex sav'!Q66*(1-STANDARD!$K$10)+'ex sav'!Q66*(1-STANDARD!$K$10)*$M$12</f>
        <v>12097.1</v>
      </c>
      <c r="R73" s="130"/>
      <c r="S73" s="143"/>
      <c r="T73" s="143"/>
      <c r="U73" s="143"/>
      <c r="V73" s="143"/>
      <c r="W73" s="143"/>
      <c r="X73" s="143"/>
      <c r="Y73" s="143"/>
      <c r="Z73" s="143"/>
      <c r="AA73" s="143"/>
      <c r="AB73" s="143"/>
      <c r="AC73" s="143"/>
      <c r="AD73" s="143"/>
      <c r="AE73" s="143"/>
      <c r="AF73" s="130"/>
      <c r="AP73" s="142"/>
    </row>
    <row r="74" spans="2:42" ht="13.35" customHeight="1" x14ac:dyDescent="0.2">
      <c r="B74" s="61"/>
      <c r="C74" s="59">
        <v>70</v>
      </c>
      <c r="D74" s="146">
        <f>'ex sav'!G67*(1-STANDARD!$K$7)+'ex sav'!G67*(1-STANDARD!$K$7)*$K$12</f>
        <v>4116.8</v>
      </c>
      <c r="E74" s="146">
        <f>'ex sav'!H67*(1-STANDARD!$K$7)+'ex sav'!H67*(1-STANDARD!$K$7)*$K$12</f>
        <v>5537.7</v>
      </c>
      <c r="F74" s="146">
        <f>'ex sav'!I67*(1-STANDARD!$K$7)+'ex sav'!I67*(1-STANDARD!$K$7)*$K$12</f>
        <v>6773.85</v>
      </c>
      <c r="G74" s="146">
        <f>'ex sav'!J67*(1-STANDARD!$K$7)+'ex sav'!J67*(1-STANDARD!$K$7)*$K$12</f>
        <v>7536.4</v>
      </c>
      <c r="H74" s="146">
        <f>'ex sav'!C67*(1-STANDARD!$K$7)+'ex sav'!C67*(1-STANDARD!$K$7)*$K$12</f>
        <v>5753.1</v>
      </c>
      <c r="I74" s="128"/>
      <c r="J74" s="146">
        <f>'ex sav'!D67*(1-STANDARD!$K$10)+'ex sav'!D67*(1-STANDARD!$K$10)*$M$12</f>
        <v>5753.1</v>
      </c>
      <c r="K74" s="146">
        <f>'ex sav'!K67*(1-STANDARD!$K$10)+'ex sav'!K67*(1-STANDARD!$K$10)*$M$12</f>
        <v>6845.35</v>
      </c>
      <c r="L74" s="146">
        <f>'ex sav'!L67*(1-STANDARD!$K$10)+'ex sav'!L67*(1-STANDARD!$K$10)*$M$12</f>
        <v>7205.3</v>
      </c>
      <c r="M74" s="146">
        <f>'ex sav'!M67*(1-STANDARD!$K$10)+'ex sav'!M67*(1-STANDARD!$K$10)*$M$12</f>
        <v>7836.45</v>
      </c>
      <c r="N74" s="146">
        <f>'ex sav'!N67*(1-STANDARD!$K$10)+'ex sav'!N67*(1-STANDARD!$K$10)*$M$12</f>
        <v>8935.5499999999993</v>
      </c>
      <c r="O74" s="146">
        <f>'ex sav'!O67*(1-STANDARD!$K$10)+'ex sav'!O67*(1-STANDARD!$K$10)*$M$12</f>
        <v>10093.6</v>
      </c>
      <c r="P74" s="146">
        <f>'ex sav'!P67*(1-STANDARD!$K$10)+'ex sav'!P67*(1-STANDARD!$K$10)*$M$12</f>
        <v>11044.2</v>
      </c>
      <c r="Q74" s="146">
        <f>'ex sav'!Q67*(1-STANDARD!$K$10)+'ex sav'!Q67*(1-STANDARD!$K$10)*$M$12</f>
        <v>12815.85</v>
      </c>
      <c r="R74" s="130"/>
      <c r="S74" s="143"/>
      <c r="T74" s="143"/>
      <c r="U74" s="143"/>
      <c r="V74" s="143"/>
      <c r="W74" s="143"/>
      <c r="X74" s="143"/>
      <c r="Y74" s="143"/>
      <c r="Z74" s="143"/>
      <c r="AA74" s="143"/>
      <c r="AB74" s="143"/>
      <c r="AC74" s="143"/>
      <c r="AD74" s="143"/>
      <c r="AE74" s="143"/>
      <c r="AF74" s="130"/>
      <c r="AP74" s="142"/>
    </row>
    <row r="75" spans="2:42" ht="13.35" customHeight="1" x14ac:dyDescent="0.2">
      <c r="B75" s="61"/>
      <c r="C75" s="59"/>
      <c r="D75" s="253"/>
      <c r="E75" s="253"/>
      <c r="F75" s="253"/>
      <c r="G75" s="253"/>
      <c r="H75" s="253"/>
      <c r="I75" s="128"/>
      <c r="J75" s="253"/>
      <c r="K75" s="253"/>
      <c r="L75" s="253"/>
      <c r="M75" s="253"/>
      <c r="N75" s="253"/>
      <c r="O75" s="253"/>
      <c r="P75" s="253"/>
      <c r="Q75" s="253"/>
      <c r="R75" s="130"/>
      <c r="S75" s="143"/>
      <c r="T75" s="143"/>
      <c r="U75" s="143"/>
      <c r="V75" s="143"/>
      <c r="W75" s="143"/>
      <c r="X75" s="143"/>
      <c r="Y75" s="143"/>
      <c r="Z75" s="143"/>
      <c r="AA75" s="143"/>
      <c r="AB75" s="143"/>
      <c r="AC75" s="143"/>
      <c r="AD75" s="143"/>
      <c r="AE75" s="143"/>
      <c r="AF75" s="130"/>
      <c r="AP75" s="142"/>
    </row>
    <row r="76" spans="2:42" ht="13.35" customHeight="1" x14ac:dyDescent="0.2">
      <c r="B76" s="61"/>
      <c r="C76" s="59" t="s">
        <v>60</v>
      </c>
      <c r="D76" s="146">
        <f>'ex sav'!G68*(1-STANDARD!$K$7)+'ex sav'!G68*(1-STANDARD!$K$7)*$K$12</f>
        <v>58.81</v>
      </c>
      <c r="E76" s="146">
        <f>'ex sav'!H68*(1-STANDARD!$K$7)+'ex sav'!H68*(1-STANDARD!$K$7)*$K$12</f>
        <v>79.11</v>
      </c>
      <c r="F76" s="146">
        <f>'ex sav'!I68*(1-STANDARD!$K$7)+'ex sav'!I68*(1-STANDARD!$K$7)*$K$12</f>
        <v>96.76</v>
      </c>
      <c r="G76" s="146">
        <f>'ex sav'!J68*(1-STANDARD!$K$7)+'ex sav'!J68*(1-STANDARD!$K$7)*$K$12</f>
        <v>107.66</v>
      </c>
      <c r="H76" s="146">
        <f>'ex sav'!C68*(1-STANDARD!$K$7)+'ex sav'!C68*(1-STANDARD!$K$7)*$K$12</f>
        <v>82.18</v>
      </c>
      <c r="I76" s="128"/>
      <c r="J76" s="146">
        <f>'ex sav'!D68*(1-STANDARD!$K$10)+'ex sav'!D68*(1-STANDARD!$K$10)*$M$12</f>
        <v>82.18</v>
      </c>
      <c r="K76" s="146">
        <f>'ex sav'!K68*(1-STANDARD!$K$10)+'ex sav'!K68*(1-STANDARD!$K$10)*$M$12</f>
        <v>97.79</v>
      </c>
      <c r="L76" s="146">
        <f>'ex sav'!L68*(1-STANDARD!$K$10)+'ex sav'!L68*(1-STANDARD!$K$10)*$M$12</f>
        <v>102.93</v>
      </c>
      <c r="M76" s="146">
        <f>'ex sav'!M68*(1-STANDARD!$K$10)+'ex sav'!M68*(1-STANDARD!$K$10)*$M$12</f>
        <v>111.94</v>
      </c>
      <c r="N76" s="146">
        <f>'ex sav'!N68*(1-STANDARD!$K$10)+'ex sav'!N68*(1-STANDARD!$K$10)*$M$12</f>
        <v>127.65</v>
      </c>
      <c r="O76" s="146">
        <f>'ex sav'!O68*(1-STANDARD!$K$10)+'ex sav'!O68*(1-STANDARD!$K$10)*$M$12</f>
        <v>144.19</v>
      </c>
      <c r="P76" s="146">
        <f>'ex sav'!P68*(1-STANDARD!$K$10)+'ex sav'!P68*(1-STANDARD!$K$10)*$M$12</f>
        <v>157.77000000000001</v>
      </c>
      <c r="Q76" s="146">
        <f>'ex sav'!Q68*(1-STANDARD!$K$10)+'ex sav'!Q68*(1-STANDARD!$K$10)*$M$12</f>
        <v>183.08</v>
      </c>
      <c r="R76" s="130"/>
      <c r="S76" s="143"/>
      <c r="T76" s="143"/>
      <c r="U76" s="143"/>
      <c r="V76" s="143"/>
      <c r="W76" s="143"/>
      <c r="X76" s="143"/>
      <c r="Y76" s="143"/>
      <c r="Z76" s="143"/>
      <c r="AA76" s="143"/>
      <c r="AB76" s="143"/>
      <c r="AC76" s="143"/>
      <c r="AD76" s="143"/>
      <c r="AE76" s="143"/>
      <c r="AF76" s="130"/>
      <c r="AP76" s="142"/>
    </row>
    <row r="77" spans="2:42" ht="13.35" customHeight="1" x14ac:dyDescent="0.2">
      <c r="B77" s="61"/>
      <c r="C77" s="59" t="s">
        <v>61</v>
      </c>
      <c r="D77" s="146">
        <f>'ex sav'!G69*(1-STANDARD!$K$7)+'ex sav'!G69*(1-STANDARD!$K$7)*$K$12</f>
        <v>4116.8</v>
      </c>
      <c r="E77" s="146">
        <f>'ex sav'!H69*(1-STANDARD!$K$7)+'ex sav'!H69*(1-STANDARD!$K$7)*$K$12</f>
        <v>5537.7</v>
      </c>
      <c r="F77" s="146">
        <f>'ex sav'!I69*(1-STANDARD!$K$7)+'ex sav'!I69*(1-STANDARD!$K$7)*$K$12</f>
        <v>6773.85</v>
      </c>
      <c r="G77" s="146">
        <f>'ex sav'!J69*(1-STANDARD!$K$7)+'ex sav'!J69*(1-STANDARD!$K$7)*$K$12</f>
        <v>7536.4</v>
      </c>
      <c r="H77" s="146">
        <f>'ex sav'!C69*(1-STANDARD!$K$7)+'ex sav'!C69*(1-STANDARD!$K$7)*$K$12</f>
        <v>5753.1</v>
      </c>
      <c r="I77" s="128"/>
      <c r="J77" s="146">
        <f>'ex sav'!D69*(1-STANDARD!$K$10)+'ex sav'!D69*(1-STANDARD!$K$10)*$M$12</f>
        <v>5753.1</v>
      </c>
      <c r="K77" s="146">
        <f>'ex sav'!K69*(1-STANDARD!$K$10)+'ex sav'!K69*(1-STANDARD!$K$10)*$M$12</f>
        <v>6845.35</v>
      </c>
      <c r="L77" s="146">
        <f>'ex sav'!L69*(1-STANDARD!$K$10)+'ex sav'!L69*(1-STANDARD!$K$10)*$M$12</f>
        <v>7205.3</v>
      </c>
      <c r="M77" s="146">
        <f>'ex sav'!M69*(1-STANDARD!$K$10)+'ex sav'!M69*(1-STANDARD!$K$10)*$M$12</f>
        <v>7836.45</v>
      </c>
      <c r="N77" s="146">
        <f>'ex sav'!N69*(1-STANDARD!$K$10)+'ex sav'!N69*(1-STANDARD!$K$10)*$M$12</f>
        <v>8935.5499999999993</v>
      </c>
      <c r="O77" s="146">
        <f>'ex sav'!O69*(1-STANDARD!$K$10)+'ex sav'!O69*(1-STANDARD!$K$10)*$M$12</f>
        <v>10093.6</v>
      </c>
      <c r="P77" s="146">
        <f>'ex sav'!P69*(1-STANDARD!$K$10)+'ex sav'!P69*(1-STANDARD!$K$10)*$M$12</f>
        <v>11044.2</v>
      </c>
      <c r="Q77" s="146">
        <f>'ex sav'!Q69*(1-STANDARD!$K$10)+'ex sav'!Q69*(1-STANDARD!$K$10)*$M$12</f>
        <v>12815.85</v>
      </c>
      <c r="R77" s="130"/>
      <c r="S77" s="143"/>
      <c r="T77" s="143"/>
      <c r="U77" s="143"/>
      <c r="V77" s="143"/>
      <c r="W77" s="143"/>
      <c r="X77" s="143"/>
      <c r="Y77" s="143"/>
      <c r="Z77" s="143"/>
      <c r="AA77" s="143"/>
      <c r="AB77" s="143"/>
      <c r="AC77" s="143"/>
      <c r="AD77" s="143"/>
      <c r="AE77" s="143"/>
      <c r="AF77" s="130"/>
      <c r="AP77" s="142"/>
    </row>
    <row r="78" spans="2:42" x14ac:dyDescent="0.2">
      <c r="B78" s="130"/>
      <c r="C78" s="130"/>
      <c r="D78" s="130"/>
      <c r="E78" s="130"/>
      <c r="F78" s="130"/>
      <c r="G78" s="130"/>
      <c r="H78" s="130"/>
      <c r="I78" s="130"/>
      <c r="J78" s="130"/>
      <c r="K78" s="130"/>
      <c r="L78" s="130"/>
      <c r="M78" s="130"/>
      <c r="N78" s="130"/>
      <c r="O78" s="130"/>
      <c r="P78" s="130"/>
      <c r="Q78" s="130"/>
      <c r="R78" s="130"/>
      <c r="S78" s="130"/>
      <c r="T78" s="130"/>
      <c r="U78" s="130"/>
      <c r="V78" s="130"/>
      <c r="W78" s="130"/>
      <c r="X78" s="130"/>
      <c r="Y78" s="130"/>
      <c r="Z78" s="130"/>
      <c r="AA78" s="130"/>
      <c r="AB78" s="130"/>
      <c r="AC78" s="130"/>
      <c r="AD78" s="130"/>
      <c r="AE78" s="130"/>
      <c r="AF78" s="130"/>
      <c r="AP78" s="130"/>
    </row>
    <row r="79" spans="2:42" x14ac:dyDescent="0.2">
      <c r="B79" s="130"/>
      <c r="C79" s="130"/>
      <c r="D79" s="130"/>
      <c r="E79" s="130"/>
      <c r="F79" s="130"/>
      <c r="G79" s="130"/>
      <c r="H79" s="130"/>
      <c r="I79" s="130"/>
      <c r="J79" s="130"/>
      <c r="K79" s="130"/>
      <c r="L79" s="130"/>
      <c r="M79" s="130"/>
      <c r="N79" s="130"/>
      <c r="O79" s="130"/>
      <c r="P79" s="130"/>
      <c r="Q79" s="130"/>
      <c r="R79" s="130"/>
      <c r="S79" s="130"/>
      <c r="T79" s="130"/>
      <c r="U79" s="130"/>
      <c r="V79" s="130"/>
      <c r="W79" s="130"/>
      <c r="X79" s="130"/>
      <c r="Y79" s="130"/>
      <c r="Z79" s="130"/>
      <c r="AA79" s="130"/>
      <c r="AB79" s="130"/>
      <c r="AC79" s="130"/>
      <c r="AD79" s="130"/>
      <c r="AE79" s="130"/>
      <c r="AF79" s="130"/>
      <c r="AP79" s="130"/>
    </row>
    <row r="80" spans="2:42" x14ac:dyDescent="0.2">
      <c r="B80" s="130"/>
      <c r="C80" s="130"/>
      <c r="D80" s="130"/>
      <c r="E80" s="130"/>
      <c r="F80" s="130"/>
      <c r="G80" s="130"/>
      <c r="H80" s="130"/>
      <c r="I80" s="130"/>
      <c r="J80" s="130"/>
      <c r="K80" s="130"/>
      <c r="L80" s="237"/>
      <c r="M80" s="237"/>
      <c r="N80" s="238"/>
      <c r="O80" s="130"/>
      <c r="P80" s="130"/>
      <c r="Q80" s="130"/>
      <c r="R80" s="130"/>
      <c r="S80" s="130"/>
      <c r="T80" s="130"/>
      <c r="U80" s="130"/>
      <c r="V80" s="130"/>
      <c r="W80" s="130"/>
      <c r="X80" s="130"/>
      <c r="Y80" s="130"/>
      <c r="Z80" s="130"/>
      <c r="AA80" s="130"/>
      <c r="AB80" s="130"/>
      <c r="AC80" s="130"/>
      <c r="AD80" s="130"/>
      <c r="AE80" s="130"/>
      <c r="AF80" s="130"/>
      <c r="AP80" s="130"/>
    </row>
    <row r="81" spans="12:41" x14ac:dyDescent="0.2">
      <c r="L81" s="237"/>
      <c r="M81" s="237"/>
      <c r="N81" s="238"/>
      <c r="O81" s="130"/>
      <c r="P81" s="130"/>
      <c r="Q81" s="130"/>
      <c r="R81" s="130"/>
      <c r="S81" s="130"/>
      <c r="T81" s="130"/>
      <c r="U81" s="130"/>
      <c r="V81" s="130"/>
      <c r="W81" s="130"/>
      <c r="X81" s="130"/>
      <c r="Y81" s="130"/>
      <c r="Z81" s="130"/>
      <c r="AA81" s="130"/>
      <c r="AB81" s="130"/>
      <c r="AC81" s="130"/>
      <c r="AD81" s="130"/>
      <c r="AE81" s="130"/>
      <c r="AF81" s="130"/>
    </row>
    <row r="82" spans="12:41" x14ac:dyDescent="0.2">
      <c r="L82" s="237"/>
      <c r="M82" s="237"/>
      <c r="N82" s="239"/>
      <c r="O82" s="130"/>
      <c r="P82" s="130"/>
      <c r="Q82" s="130"/>
      <c r="R82" s="130"/>
      <c r="S82" s="130"/>
      <c r="T82" s="130"/>
      <c r="U82" s="130"/>
      <c r="V82" s="130"/>
      <c r="W82" s="130"/>
      <c r="X82" s="130"/>
      <c r="Y82" s="130"/>
      <c r="Z82" s="130"/>
      <c r="AA82" s="130"/>
      <c r="AB82" s="130"/>
      <c r="AC82" s="130"/>
      <c r="AD82" s="130"/>
      <c r="AE82" s="130"/>
      <c r="AF82" s="130"/>
    </row>
    <row r="83" spans="12:41" x14ac:dyDescent="0.2">
      <c r="L83" s="130"/>
      <c r="M83" s="130"/>
      <c r="N83" s="130"/>
      <c r="O83" s="130"/>
      <c r="P83" s="130"/>
      <c r="Q83" s="130"/>
      <c r="R83" s="130"/>
      <c r="S83" s="130"/>
      <c r="T83" s="130"/>
      <c r="U83" s="130"/>
      <c r="V83" s="130"/>
      <c r="W83" s="130"/>
      <c r="X83" s="130"/>
      <c r="Y83" s="130"/>
      <c r="Z83" s="130"/>
      <c r="AA83" s="130"/>
      <c r="AB83" s="130"/>
      <c r="AC83" s="130"/>
      <c r="AD83" s="130"/>
      <c r="AE83" s="130"/>
      <c r="AF83" s="130"/>
    </row>
    <row r="84" spans="12:41" x14ac:dyDescent="0.2">
      <c r="L84" s="130"/>
      <c r="M84" s="130"/>
      <c r="N84" s="130"/>
      <c r="O84" s="130"/>
      <c r="P84" s="130"/>
      <c r="Q84" s="130"/>
      <c r="R84" s="130"/>
      <c r="S84" s="130"/>
      <c r="T84" s="130"/>
      <c r="U84" s="130"/>
      <c r="V84" s="130"/>
      <c r="W84" s="130"/>
      <c r="X84" s="130"/>
      <c r="Y84" s="130"/>
      <c r="Z84" s="130"/>
      <c r="AA84" s="130"/>
      <c r="AB84" s="130"/>
      <c r="AC84" s="130"/>
      <c r="AD84" s="130"/>
      <c r="AE84" s="130"/>
      <c r="AF84" s="130"/>
    </row>
    <row r="85" spans="12:41" x14ac:dyDescent="0.2">
      <c r="L85" s="130"/>
      <c r="M85" s="130"/>
      <c r="N85" s="130"/>
      <c r="O85" s="130"/>
      <c r="P85" s="130"/>
      <c r="Q85" s="130"/>
      <c r="R85" s="130"/>
      <c r="S85" s="130"/>
      <c r="T85" s="130"/>
      <c r="U85" s="130"/>
      <c r="V85" s="130"/>
      <c r="W85" s="130"/>
      <c r="X85" s="130"/>
      <c r="Y85" s="130"/>
      <c r="Z85" s="130"/>
      <c r="AA85" s="130"/>
      <c r="AB85" s="130"/>
      <c r="AC85" s="130"/>
      <c r="AD85" s="130"/>
      <c r="AE85" s="130"/>
      <c r="AF85" s="130"/>
    </row>
    <row r="86" spans="12:41" x14ac:dyDescent="0.2">
      <c r="L86" s="130"/>
      <c r="M86" s="130"/>
      <c r="N86" s="130"/>
      <c r="O86" s="130"/>
      <c r="P86" s="130"/>
      <c r="Q86" s="130"/>
      <c r="R86" s="130"/>
      <c r="S86" s="130"/>
      <c r="T86" s="130"/>
      <c r="U86" s="130"/>
      <c r="V86" s="130"/>
      <c r="W86" s="130"/>
      <c r="X86" s="130"/>
      <c r="Y86" s="130"/>
      <c r="Z86" s="130"/>
      <c r="AA86" s="130"/>
      <c r="AB86" s="130"/>
      <c r="AC86" s="130"/>
      <c r="AD86" s="130"/>
      <c r="AE86" s="130"/>
      <c r="AF86" s="130"/>
    </row>
    <row r="87" spans="12:41" x14ac:dyDescent="0.2">
      <c r="L87" s="130"/>
      <c r="M87" s="130"/>
      <c r="N87" s="130"/>
      <c r="O87" s="130"/>
      <c r="P87" s="130"/>
      <c r="Q87" s="130"/>
      <c r="R87" s="130"/>
      <c r="S87" s="130"/>
      <c r="T87" s="130"/>
      <c r="U87" s="130"/>
      <c r="V87" s="130"/>
      <c r="W87" s="130"/>
      <c r="X87" s="130"/>
      <c r="Y87" s="130"/>
      <c r="Z87" s="130"/>
      <c r="AA87" s="130"/>
      <c r="AB87" s="130"/>
      <c r="AC87" s="130"/>
      <c r="AD87" s="130"/>
      <c r="AE87" s="130"/>
      <c r="AF87" s="130"/>
    </row>
    <row r="88" spans="12:41" x14ac:dyDescent="0.2">
      <c r="L88" s="130"/>
      <c r="M88" s="130"/>
      <c r="N88" s="130"/>
      <c r="O88" s="130"/>
      <c r="P88" s="130"/>
      <c r="Q88" s="130"/>
      <c r="R88" s="130"/>
      <c r="S88" s="130"/>
      <c r="T88" s="130"/>
      <c r="U88" s="130"/>
      <c r="V88" s="130"/>
      <c r="W88" s="130"/>
      <c r="X88" s="130"/>
      <c r="Y88" s="130"/>
      <c r="Z88" s="130"/>
      <c r="AA88" s="130"/>
      <c r="AB88" s="130"/>
      <c r="AC88" s="130"/>
      <c r="AD88" s="130"/>
      <c r="AE88" s="130"/>
      <c r="AF88" s="130"/>
    </row>
    <row r="89" spans="12:41" x14ac:dyDescent="0.2">
      <c r="L89" s="130"/>
      <c r="M89" s="130"/>
      <c r="N89" s="130"/>
      <c r="O89" s="130"/>
      <c r="P89" s="130"/>
      <c r="Q89" s="130"/>
      <c r="R89" s="130"/>
      <c r="S89" s="130"/>
      <c r="T89" s="130"/>
      <c r="U89" s="130"/>
      <c r="V89" s="130"/>
      <c r="W89" s="130"/>
      <c r="X89" s="130"/>
      <c r="Y89" s="130"/>
      <c r="Z89" s="130"/>
      <c r="AA89" s="130"/>
      <c r="AB89" s="130"/>
      <c r="AC89" s="130"/>
      <c r="AD89" s="130"/>
      <c r="AE89" s="130"/>
      <c r="AF89" s="130"/>
    </row>
    <row r="93" spans="12:41" ht="11.25" x14ac:dyDescent="0.2">
      <c r="L93" s="130"/>
      <c r="M93" s="130"/>
      <c r="N93" s="130"/>
      <c r="O93" s="130"/>
      <c r="P93" s="130"/>
      <c r="Q93" s="130"/>
      <c r="R93" s="130"/>
      <c r="S93" s="130"/>
      <c r="T93" s="130"/>
      <c r="U93" s="130"/>
      <c r="V93" s="130"/>
      <c r="W93" s="130"/>
      <c r="X93" s="130"/>
      <c r="Y93" s="130"/>
      <c r="Z93" s="130"/>
      <c r="AA93" s="130"/>
      <c r="AB93" s="130"/>
      <c r="AC93" s="130"/>
      <c r="AD93" s="130"/>
      <c r="AE93" s="130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</row>
    <row r="94" spans="12:41" ht="11.25" x14ac:dyDescent="0.2">
      <c r="L94" s="130"/>
      <c r="M94" s="130"/>
      <c r="N94" s="130"/>
      <c r="O94" s="130"/>
      <c r="P94" s="130"/>
      <c r="Q94" s="130"/>
      <c r="R94" s="130"/>
      <c r="S94" s="130"/>
      <c r="T94" s="130"/>
      <c r="U94" s="130"/>
      <c r="V94" s="130"/>
      <c r="W94" s="130"/>
      <c r="X94" s="130"/>
      <c r="Y94" s="130"/>
      <c r="Z94" s="130"/>
      <c r="AA94" s="130"/>
      <c r="AB94" s="130"/>
      <c r="AC94" s="130"/>
      <c r="AD94" s="130"/>
      <c r="AE94" s="130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</row>
    <row r="95" spans="12:41" ht="11.25" x14ac:dyDescent="0.2">
      <c r="L95" s="130"/>
      <c r="M95" s="130"/>
      <c r="N95" s="130"/>
      <c r="O95" s="130"/>
      <c r="P95" s="130"/>
      <c r="Q95" s="130"/>
      <c r="R95" s="130"/>
      <c r="S95" s="130"/>
      <c r="T95" s="130"/>
      <c r="U95" s="130"/>
      <c r="V95" s="130"/>
      <c r="W95" s="130"/>
      <c r="X95" s="130"/>
      <c r="Y95" s="130"/>
      <c r="Z95" s="130"/>
      <c r="AA95" s="130"/>
      <c r="AB95" s="130"/>
      <c r="AC95" s="130"/>
      <c r="AD95" s="130"/>
      <c r="AE95" s="130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</row>
    <row r="96" spans="12:41" ht="11.25" x14ac:dyDescent="0.2">
      <c r="L96" s="130"/>
      <c r="M96" s="130"/>
      <c r="N96" s="130"/>
      <c r="O96" s="130"/>
      <c r="P96" s="130"/>
      <c r="Q96" s="130"/>
      <c r="R96" s="130"/>
      <c r="S96" s="130"/>
      <c r="T96" s="130"/>
      <c r="U96" s="130"/>
      <c r="V96" s="130"/>
      <c r="W96" s="130"/>
      <c r="X96" s="130"/>
      <c r="Y96" s="130"/>
      <c r="Z96" s="130"/>
      <c r="AA96" s="130"/>
      <c r="AB96" s="130"/>
      <c r="AC96" s="130"/>
      <c r="AD96" s="130"/>
      <c r="AE96" s="130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</row>
  </sheetData>
  <protectedRanges>
    <protectedRange password="E962" sqref="K12 Q7:Q9" name="Range1"/>
    <protectedRange sqref="T18 V18:X18 Z18:AA18 AC18:AD18" name="Range1_1_1_1"/>
  </protectedRanges>
  <mergeCells count="40">
    <mergeCell ref="R4:AD5"/>
    <mergeCell ref="R6:AC7"/>
    <mergeCell ref="T14:AF15"/>
    <mergeCell ref="T16:V16"/>
    <mergeCell ref="W16:Z16"/>
    <mergeCell ref="AA16:AC16"/>
    <mergeCell ref="AD16:AF16"/>
    <mergeCell ref="T21:AB21"/>
    <mergeCell ref="AC21:AE21"/>
    <mergeCell ref="T18:V18"/>
    <mergeCell ref="W18:Z18"/>
    <mergeCell ref="AA18:AC18"/>
    <mergeCell ref="AD18:AF18"/>
    <mergeCell ref="T20:AB20"/>
    <mergeCell ref="AC20:AE20"/>
    <mergeCell ref="T31:AF32"/>
    <mergeCell ref="U33:AF33"/>
    <mergeCell ref="T34:AF35"/>
    <mergeCell ref="T36:AF36"/>
    <mergeCell ref="T24:AF25"/>
    <mergeCell ref="T26:AF26"/>
    <mergeCell ref="T27:AF27"/>
    <mergeCell ref="T28:AF28"/>
    <mergeCell ref="T29:AF29"/>
    <mergeCell ref="T50:AF51"/>
    <mergeCell ref="T19:V19"/>
    <mergeCell ref="X19:Z19"/>
    <mergeCell ref="AA19:AC19"/>
    <mergeCell ref="AD19:AF19"/>
    <mergeCell ref="T43:AF43"/>
    <mergeCell ref="T44:AF44"/>
    <mergeCell ref="T45:AF45"/>
    <mergeCell ref="T46:AF47"/>
    <mergeCell ref="T49:AF49"/>
    <mergeCell ref="T37:AF37"/>
    <mergeCell ref="T38:AF38"/>
    <mergeCell ref="T40:AF40"/>
    <mergeCell ref="T41:AF41"/>
    <mergeCell ref="T42:AF42"/>
    <mergeCell ref="U30:AF30"/>
  </mergeCells>
  <phoneticPr fontId="15" type="noConversion"/>
  <conditionalFormatting sqref="D15:D77">
    <cfRule type="expression" dxfId="25" priority="13" stopIfTrue="1">
      <formula>$G$4=3</formula>
    </cfRule>
  </conditionalFormatting>
  <conditionalFormatting sqref="E15:E77">
    <cfRule type="expression" dxfId="24" priority="14" stopIfTrue="1">
      <formula>$G$4=4</formula>
    </cfRule>
  </conditionalFormatting>
  <conditionalFormatting sqref="F15:F77">
    <cfRule type="expression" dxfId="23" priority="15" stopIfTrue="1">
      <formula>$G$4=5</formula>
    </cfRule>
  </conditionalFormatting>
  <conditionalFormatting sqref="G15:G77">
    <cfRule type="expression" dxfId="22" priority="16" stopIfTrue="1">
      <formula>$G$4=6</formula>
    </cfRule>
  </conditionalFormatting>
  <conditionalFormatting sqref="G4:I4">
    <cfRule type="cellIs" dxfId="21" priority="1" stopIfTrue="1" operator="equal">
      <formula>0</formula>
    </cfRule>
  </conditionalFormatting>
  <conditionalFormatting sqref="H15:H77">
    <cfRule type="expression" dxfId="20" priority="4" stopIfTrue="1">
      <formula>$G$4=704</formula>
    </cfRule>
  </conditionalFormatting>
  <conditionalFormatting sqref="J15:J77">
    <cfRule type="expression" dxfId="19" priority="12" stopIfTrue="1">
      <formula>$G$4=704</formula>
    </cfRule>
  </conditionalFormatting>
  <conditionalFormatting sqref="K15:K77">
    <cfRule type="expression" dxfId="18" priority="17" stopIfTrue="1">
      <formula>$G$4=7</formula>
    </cfRule>
  </conditionalFormatting>
  <conditionalFormatting sqref="L15:L77">
    <cfRule type="expression" dxfId="17" priority="18" stopIfTrue="1">
      <formula>$G$4=8</formula>
    </cfRule>
  </conditionalFormatting>
  <conditionalFormatting sqref="M15:M77">
    <cfRule type="expression" dxfId="16" priority="19" stopIfTrue="1">
      <formula>$G$4=9</formula>
    </cfRule>
  </conditionalFormatting>
  <conditionalFormatting sqref="N15:N77">
    <cfRule type="expression" dxfId="15" priority="20" stopIfTrue="1">
      <formula>$G$4=10</formula>
    </cfRule>
  </conditionalFormatting>
  <conditionalFormatting sqref="O15:O77">
    <cfRule type="expression" dxfId="14" priority="21" stopIfTrue="1">
      <formula>$G$4=11</formula>
    </cfRule>
  </conditionalFormatting>
  <conditionalFormatting sqref="P15:P77">
    <cfRule type="expression" dxfId="13" priority="22" stopIfTrue="1">
      <formula>$G$4=12</formula>
    </cfRule>
  </conditionalFormatting>
  <conditionalFormatting sqref="Q15:Q77">
    <cfRule type="expression" dxfId="12" priority="23" stopIfTrue="1">
      <formula>$G$4=13</formula>
    </cfRule>
  </conditionalFormatting>
  <conditionalFormatting sqref="R6">
    <cfRule type="expression" dxfId="11" priority="6">
      <formula>$G$4=704</formula>
    </cfRule>
  </conditionalFormatting>
  <hyperlinks>
    <hyperlink ref="F12" r:id="rId1" xr:uid="{82846113-081F-485A-9CBC-3B9A9A0E1636}"/>
  </hyperlinks>
  <pageMargins left="0.75" right="0.75" top="1" bottom="1" header="0.5" footer="0.5"/>
  <pageSetup paperSize="9" scale="63" orientation="portrait" r:id="rId2"/>
  <headerFooter alignWithMargins="0"/>
  <colBreaks count="1" manualBreakCount="1">
    <brk id="18" max="1048575" man="1"/>
  </col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5" name="Drop Down 1">
              <controlPr defaultSize="0" autoLine="0" autoPict="0">
                <anchor moveWithCells="1">
                  <from>
                    <xdr:col>1</xdr:col>
                    <xdr:colOff>247650</xdr:colOff>
                    <xdr:row>2</xdr:row>
                    <xdr:rowOff>133350</xdr:rowOff>
                  </from>
                  <to>
                    <xdr:col>4</xdr:col>
                    <xdr:colOff>38100</xdr:colOff>
                    <xdr:row>4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3"/>
  <dimension ref="A1:CA70"/>
  <sheetViews>
    <sheetView zoomScale="70" zoomScaleNormal="70" workbookViewId="0">
      <selection activeCell="R24" sqref="R24"/>
    </sheetView>
  </sheetViews>
  <sheetFormatPr defaultColWidth="9.42578125" defaultRowHeight="12.75" x14ac:dyDescent="0.2"/>
  <cols>
    <col min="1" max="1" width="20.42578125" style="17" customWidth="1"/>
    <col min="2" max="2" width="22.42578125" style="17" customWidth="1"/>
    <col min="3" max="4" width="15.42578125" style="17" customWidth="1"/>
    <col min="5" max="5" width="13.5703125" style="17" hidden="1" customWidth="1"/>
    <col min="6" max="6" width="3.5703125" style="17" hidden="1" customWidth="1"/>
    <col min="7" max="18" width="13.5703125" style="17" customWidth="1"/>
    <col min="19" max="21" width="22.42578125" style="17" customWidth="1"/>
    <col min="22" max="22" width="13.5703125" style="17" hidden="1" customWidth="1"/>
    <col min="23" max="23" width="3.5703125" style="17" hidden="1" customWidth="1"/>
    <col min="24" max="35" width="13.5703125" style="17" customWidth="1"/>
    <col min="36" max="36" width="25.5703125" style="17" hidden="1" customWidth="1"/>
    <col min="37" max="38" width="2.5703125" style="17" hidden="1" customWidth="1"/>
    <col min="39" max="50" width="0" style="17" hidden="1" customWidth="1"/>
    <col min="51" max="51" width="17.5703125" style="17" hidden="1" customWidth="1"/>
    <col min="52" max="64" width="0" style="17" hidden="1" customWidth="1"/>
    <col min="65" max="66" width="9.42578125" style="17"/>
    <col min="67" max="68" width="0" style="17" hidden="1" customWidth="1"/>
    <col min="69" max="16384" width="9.42578125" style="17"/>
  </cols>
  <sheetData>
    <row r="1" spans="1:79" ht="21.2" customHeight="1" x14ac:dyDescent="0.3">
      <c r="A1" s="19" t="s">
        <v>62</v>
      </c>
      <c r="E1" s="20"/>
      <c r="F1" s="21"/>
      <c r="G1" s="21" t="s">
        <v>65</v>
      </c>
      <c r="H1" s="21"/>
      <c r="I1" s="21"/>
      <c r="V1" s="20"/>
      <c r="W1" s="21"/>
      <c r="X1" s="20" t="s">
        <v>66</v>
      </c>
      <c r="Y1" s="21"/>
      <c r="Z1" s="21"/>
      <c r="AK1" s="17" t="s">
        <v>66</v>
      </c>
    </row>
    <row r="2" spans="1:79" ht="29.25" customHeight="1" x14ac:dyDescent="0.2">
      <c r="A2" s="20" t="s">
        <v>63</v>
      </c>
      <c r="B2" s="22" t="s">
        <v>64</v>
      </c>
      <c r="C2" s="22"/>
      <c r="D2" s="22"/>
      <c r="E2" s="23"/>
      <c r="S2" s="22" t="s">
        <v>64</v>
      </c>
      <c r="T2" s="22"/>
      <c r="U2" s="22"/>
      <c r="V2" s="23"/>
      <c r="AJ2" s="156" t="s">
        <v>64</v>
      </c>
      <c r="AY2" s="156" t="s">
        <v>64</v>
      </c>
    </row>
    <row r="3" spans="1:79" x14ac:dyDescent="0.2">
      <c r="A3" s="20" t="s">
        <v>67</v>
      </c>
      <c r="B3" s="20" t="s">
        <v>116</v>
      </c>
      <c r="C3" s="20"/>
      <c r="D3" s="20"/>
      <c r="S3" s="20" t="s">
        <v>116</v>
      </c>
      <c r="T3" s="20"/>
      <c r="U3" s="20"/>
      <c r="AJ3" s="156" t="s">
        <v>116</v>
      </c>
      <c r="AY3" s="156" t="s">
        <v>116</v>
      </c>
    </row>
    <row r="4" spans="1:79" x14ac:dyDescent="0.2">
      <c r="A4" s="20" t="s">
        <v>70</v>
      </c>
      <c r="B4" s="182">
        <v>45648</v>
      </c>
      <c r="C4" s="9"/>
      <c r="D4" s="9"/>
      <c r="S4" s="182">
        <v>45284</v>
      </c>
      <c r="T4" s="9"/>
      <c r="U4" s="9"/>
      <c r="AJ4" s="89">
        <v>43094</v>
      </c>
      <c r="AK4" s="100"/>
      <c r="AL4" s="100"/>
      <c r="AM4" s="100"/>
      <c r="AN4" s="100"/>
      <c r="AO4" s="100"/>
      <c r="AP4" s="100"/>
      <c r="AQ4" s="100"/>
      <c r="AR4" s="100"/>
      <c r="AS4" s="100"/>
      <c r="AT4" s="100"/>
      <c r="AU4" s="100"/>
      <c r="AV4" s="100"/>
      <c r="AW4" s="100"/>
      <c r="AX4" s="100"/>
      <c r="AY4" s="89">
        <v>42370</v>
      </c>
      <c r="AZ4" s="100"/>
      <c r="BA4" s="100"/>
      <c r="BB4" s="100"/>
      <c r="BC4" s="100"/>
      <c r="BD4" s="100"/>
      <c r="BE4" s="100"/>
      <c r="BF4" s="100"/>
      <c r="BG4" s="100"/>
      <c r="BH4" s="100"/>
      <c r="BI4" s="100"/>
      <c r="BJ4" s="100"/>
      <c r="BK4" s="100"/>
      <c r="BL4" s="100"/>
      <c r="BM4" s="100"/>
      <c r="BN4" s="100"/>
      <c r="BO4" s="100"/>
      <c r="BP4" s="100"/>
    </row>
    <row r="5" spans="1:79" x14ac:dyDescent="0.2">
      <c r="A5" s="20" t="s">
        <v>71</v>
      </c>
      <c r="B5" s="24" t="s">
        <v>72</v>
      </c>
      <c r="C5" s="24"/>
      <c r="D5" s="24"/>
      <c r="S5" s="24" t="s">
        <v>72</v>
      </c>
      <c r="T5" s="24"/>
      <c r="U5" s="24"/>
      <c r="AJ5" s="101" t="s">
        <v>72</v>
      </c>
      <c r="AK5" s="100"/>
      <c r="AL5" s="100"/>
      <c r="AM5" s="100"/>
      <c r="AN5" s="100"/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1" t="s">
        <v>72</v>
      </c>
      <c r="AZ5" s="100"/>
      <c r="BA5" s="100"/>
      <c r="BB5" s="100"/>
      <c r="BC5" s="100"/>
      <c r="BD5" s="100"/>
      <c r="BE5" s="100"/>
      <c r="BF5" s="100"/>
      <c r="BG5" s="100"/>
      <c r="BH5" s="100"/>
      <c r="BI5" s="100"/>
      <c r="BJ5" s="100"/>
      <c r="BK5" s="100"/>
      <c r="BL5" s="100"/>
      <c r="BM5" s="100"/>
      <c r="BN5" s="100"/>
      <c r="BO5" s="100"/>
      <c r="BP5" s="100"/>
    </row>
    <row r="6" spans="1:79" ht="18" customHeight="1" x14ac:dyDescent="0.2">
      <c r="B6" s="25"/>
      <c r="C6" s="25"/>
      <c r="D6" s="25"/>
      <c r="E6" s="26"/>
      <c r="S6" s="25"/>
      <c r="T6" s="25"/>
      <c r="U6" s="25"/>
      <c r="V6" s="26"/>
      <c r="AJ6" s="102"/>
      <c r="AK6" s="103"/>
      <c r="AL6" s="100"/>
      <c r="AM6" s="100"/>
      <c r="AN6" s="100"/>
      <c r="AO6" s="100"/>
      <c r="AP6" s="100"/>
      <c r="AQ6" s="100"/>
      <c r="AR6" s="100"/>
      <c r="AS6" s="100"/>
      <c r="AT6" s="100"/>
      <c r="AU6" s="100"/>
      <c r="AV6" s="100"/>
      <c r="AW6" s="100"/>
      <c r="AX6" s="100"/>
      <c r="AY6" s="102"/>
      <c r="AZ6" s="103"/>
      <c r="BA6" s="100"/>
      <c r="BB6" s="100"/>
      <c r="BC6" s="100"/>
      <c r="BD6" s="100"/>
      <c r="BE6" s="100"/>
      <c r="BF6" s="100"/>
      <c r="BG6" s="100"/>
      <c r="BH6" s="100"/>
      <c r="BI6" s="100"/>
      <c r="BJ6" s="100"/>
      <c r="BK6" s="100"/>
      <c r="BL6" s="100"/>
      <c r="BM6" s="100"/>
      <c r="BN6" s="100"/>
      <c r="BO6" s="100"/>
      <c r="BP6" s="100"/>
    </row>
    <row r="7" spans="1:79" ht="30.75" customHeight="1" x14ac:dyDescent="0.2">
      <c r="A7" s="27"/>
      <c r="B7" s="28"/>
      <c r="C7" s="30" t="s">
        <v>75</v>
      </c>
      <c r="D7" s="30" t="s">
        <v>76</v>
      </c>
      <c r="E7" s="29" t="s">
        <v>73</v>
      </c>
      <c r="F7" s="29" t="s">
        <v>74</v>
      </c>
      <c r="G7" s="30" t="s">
        <v>77</v>
      </c>
      <c r="H7" s="30" t="s">
        <v>78</v>
      </c>
      <c r="I7" s="30" t="s">
        <v>79</v>
      </c>
      <c r="J7" s="29" t="s">
        <v>80</v>
      </c>
      <c r="K7" s="31" t="s">
        <v>81</v>
      </c>
      <c r="L7" s="32" t="s">
        <v>82</v>
      </c>
      <c r="M7" s="32" t="s">
        <v>83</v>
      </c>
      <c r="N7" s="32" t="s">
        <v>84</v>
      </c>
      <c r="O7" s="32" t="s">
        <v>85</v>
      </c>
      <c r="P7" s="32" t="s">
        <v>86</v>
      </c>
      <c r="Q7" s="33" t="s">
        <v>87</v>
      </c>
      <c r="S7" s="28"/>
      <c r="T7" s="30" t="s">
        <v>75</v>
      </c>
      <c r="U7" s="30" t="s">
        <v>76</v>
      </c>
      <c r="V7" s="29" t="s">
        <v>73</v>
      </c>
      <c r="W7" s="29" t="s">
        <v>74</v>
      </c>
      <c r="X7" s="30" t="s">
        <v>77</v>
      </c>
      <c r="Y7" s="30" t="s">
        <v>78</v>
      </c>
      <c r="Z7" s="30" t="s">
        <v>79</v>
      </c>
      <c r="AA7" s="29" t="s">
        <v>80</v>
      </c>
      <c r="AB7" s="31" t="s">
        <v>81</v>
      </c>
      <c r="AC7" s="32" t="s">
        <v>82</v>
      </c>
      <c r="AD7" s="32" t="s">
        <v>83</v>
      </c>
      <c r="AE7" s="32" t="s">
        <v>84</v>
      </c>
      <c r="AF7" s="32" t="s">
        <v>85</v>
      </c>
      <c r="AG7" s="32" t="s">
        <v>86</v>
      </c>
      <c r="AH7" s="33" t="s">
        <v>87</v>
      </c>
      <c r="AJ7" s="104"/>
      <c r="AK7" s="105" t="s">
        <v>73</v>
      </c>
      <c r="AL7" s="105" t="s">
        <v>74</v>
      </c>
      <c r="AM7" s="94" t="s">
        <v>77</v>
      </c>
      <c r="AN7" s="94" t="s">
        <v>78</v>
      </c>
      <c r="AO7" s="94" t="s">
        <v>79</v>
      </c>
      <c r="AP7" s="105" t="s">
        <v>80</v>
      </c>
      <c r="AQ7" s="106" t="s">
        <v>81</v>
      </c>
      <c r="AR7" s="107" t="s">
        <v>82</v>
      </c>
      <c r="AS7" s="107" t="s">
        <v>83</v>
      </c>
      <c r="AT7" s="107" t="s">
        <v>84</v>
      </c>
      <c r="AU7" s="107" t="s">
        <v>85</v>
      </c>
      <c r="AV7" s="107" t="s">
        <v>86</v>
      </c>
      <c r="AW7" s="108" t="s">
        <v>87</v>
      </c>
      <c r="AX7" s="184"/>
      <c r="AY7" s="104"/>
      <c r="AZ7" s="105" t="s">
        <v>73</v>
      </c>
      <c r="BA7" s="105" t="s">
        <v>74</v>
      </c>
      <c r="BB7" s="94" t="s">
        <v>77</v>
      </c>
      <c r="BC7" s="94" t="s">
        <v>78</v>
      </c>
      <c r="BD7" s="94" t="s">
        <v>79</v>
      </c>
      <c r="BE7" s="105" t="s">
        <v>80</v>
      </c>
      <c r="BF7" s="106" t="s">
        <v>81</v>
      </c>
      <c r="BG7" s="107" t="s">
        <v>82</v>
      </c>
      <c r="BH7" s="107" t="s">
        <v>83</v>
      </c>
      <c r="BI7" s="107" t="s">
        <v>84</v>
      </c>
      <c r="BJ7" s="107" t="s">
        <v>85</v>
      </c>
      <c r="BK7" s="107" t="s">
        <v>86</v>
      </c>
      <c r="BL7" s="108" t="s">
        <v>87</v>
      </c>
      <c r="BM7" s="17" t="s">
        <v>88</v>
      </c>
    </row>
    <row r="8" spans="1:79" ht="15.75" x14ac:dyDescent="0.25">
      <c r="A8" s="15" t="s">
        <v>27</v>
      </c>
      <c r="B8" s="34" t="s">
        <v>28</v>
      </c>
      <c r="C8" s="161">
        <v>476.25</v>
      </c>
      <c r="D8" s="161">
        <v>476.25</v>
      </c>
      <c r="E8" s="35"/>
      <c r="F8" s="35"/>
      <c r="G8" s="161">
        <v>460.7</v>
      </c>
      <c r="H8" s="161">
        <v>477.05</v>
      </c>
      <c r="I8" s="161">
        <v>503.7</v>
      </c>
      <c r="J8" s="161">
        <v>528.25</v>
      </c>
      <c r="K8" s="161">
        <v>519.35</v>
      </c>
      <c r="L8" s="161">
        <v>543.54999999999995</v>
      </c>
      <c r="M8" s="161">
        <v>569.95000000000005</v>
      </c>
      <c r="N8" s="161">
        <v>591.75</v>
      </c>
      <c r="O8" s="161">
        <v>617.6</v>
      </c>
      <c r="P8" s="161">
        <v>690.4</v>
      </c>
      <c r="Q8" s="161">
        <v>698.7</v>
      </c>
      <c r="S8" s="34" t="s">
        <v>28</v>
      </c>
      <c r="T8" s="161">
        <v>449.5</v>
      </c>
      <c r="U8" s="161">
        <v>449.5</v>
      </c>
      <c r="V8" s="35"/>
      <c r="W8" s="35"/>
      <c r="X8" s="161">
        <v>434.85</v>
      </c>
      <c r="Y8" s="161">
        <v>450.3</v>
      </c>
      <c r="Z8" s="161">
        <v>475.45</v>
      </c>
      <c r="AA8" s="161">
        <v>498.6</v>
      </c>
      <c r="AB8" s="161">
        <v>490.2</v>
      </c>
      <c r="AC8" s="161">
        <v>513.04999999999995</v>
      </c>
      <c r="AD8" s="161">
        <v>537.95000000000005</v>
      </c>
      <c r="AE8" s="161">
        <v>558.54999999999995</v>
      </c>
      <c r="AF8" s="161">
        <v>582.95000000000005</v>
      </c>
      <c r="AG8" s="161">
        <v>651.65</v>
      </c>
      <c r="AH8" s="161">
        <v>659.5</v>
      </c>
      <c r="AJ8" s="109" t="s">
        <v>28</v>
      </c>
      <c r="AK8" s="110"/>
      <c r="AL8" s="110"/>
      <c r="AM8" s="95">
        <v>290.7</v>
      </c>
      <c r="AN8" s="95">
        <v>301.10000000000002</v>
      </c>
      <c r="AO8" s="95">
        <v>317.89999999999998</v>
      </c>
      <c r="AP8" s="95">
        <v>333.35</v>
      </c>
      <c r="AQ8" s="95">
        <v>326.2</v>
      </c>
      <c r="AR8" s="95">
        <v>337.6</v>
      </c>
      <c r="AS8" s="95">
        <v>357.95</v>
      </c>
      <c r="AT8" s="95">
        <v>371.7</v>
      </c>
      <c r="AU8" s="95">
        <v>387.9</v>
      </c>
      <c r="AV8" s="95">
        <v>433.7</v>
      </c>
      <c r="AW8" s="95">
        <v>438.8</v>
      </c>
      <c r="AX8" s="95"/>
      <c r="AY8" s="109" t="s">
        <v>28</v>
      </c>
      <c r="AZ8" s="110"/>
      <c r="BA8" s="110"/>
      <c r="BB8" s="95">
        <v>279.5</v>
      </c>
      <c r="BC8" s="95">
        <v>289.5</v>
      </c>
      <c r="BD8" s="95">
        <v>305.64999999999998</v>
      </c>
      <c r="BE8" s="95">
        <v>320.5</v>
      </c>
      <c r="BF8" s="95">
        <v>313.64999999999998</v>
      </c>
      <c r="BG8" s="95">
        <v>324.60000000000002</v>
      </c>
      <c r="BH8" s="95">
        <v>344.15</v>
      </c>
      <c r="BI8" s="95">
        <v>357.4</v>
      </c>
      <c r="BJ8" s="95">
        <v>372.95</v>
      </c>
      <c r="BK8" s="95">
        <v>417</v>
      </c>
      <c r="BL8" s="95">
        <v>421.9</v>
      </c>
      <c r="BM8" s="116">
        <f t="shared" ref="BM8:CA8" si="0">C8/T8-1</f>
        <v>5.9510567296996664E-2</v>
      </c>
      <c r="BN8" s="116">
        <f t="shared" si="0"/>
        <v>5.9510567296996664E-2</v>
      </c>
      <c r="BO8" s="116" t="e">
        <f t="shared" si="0"/>
        <v>#DIV/0!</v>
      </c>
      <c r="BP8" s="116" t="e">
        <f t="shared" si="0"/>
        <v>#DIV/0!</v>
      </c>
      <c r="BQ8" s="116">
        <f t="shared" si="0"/>
        <v>5.9445785903184944E-2</v>
      </c>
      <c r="BR8" s="116">
        <f t="shared" si="0"/>
        <v>5.9404841216966542E-2</v>
      </c>
      <c r="BS8" s="116">
        <f t="shared" si="0"/>
        <v>5.9417394047744265E-2</v>
      </c>
      <c r="BT8" s="116">
        <f t="shared" si="0"/>
        <v>5.9466506217408677E-2</v>
      </c>
      <c r="BU8" s="116">
        <f t="shared" si="0"/>
        <v>5.9465524275805759E-2</v>
      </c>
      <c r="BV8" s="116">
        <f t="shared" si="0"/>
        <v>5.9448396842413098E-2</v>
      </c>
      <c r="BW8" s="116">
        <f t="shared" si="0"/>
        <v>5.9485082256715227E-2</v>
      </c>
      <c r="BX8" s="116">
        <f t="shared" si="0"/>
        <v>5.9439620445797203E-2</v>
      </c>
      <c r="BY8" s="116">
        <f t="shared" si="0"/>
        <v>5.9439059953683815E-2</v>
      </c>
      <c r="BZ8" s="116">
        <f t="shared" si="0"/>
        <v>5.9464436430599177E-2</v>
      </c>
      <c r="CA8" s="116">
        <f t="shared" si="0"/>
        <v>5.9438968915845436E-2</v>
      </c>
    </row>
    <row r="9" spans="1:79" ht="15.75" x14ac:dyDescent="0.25">
      <c r="A9" s="15"/>
      <c r="B9" s="36"/>
      <c r="C9" s="161">
        <v>631.29999999999995</v>
      </c>
      <c r="D9" s="161">
        <v>631.29999999999995</v>
      </c>
      <c r="E9" s="37"/>
      <c r="F9" s="37"/>
      <c r="G9" s="161">
        <v>597.79999999999995</v>
      </c>
      <c r="H9" s="161">
        <v>632.65</v>
      </c>
      <c r="I9" s="161">
        <v>683.55</v>
      </c>
      <c r="J9" s="161">
        <v>683.6</v>
      </c>
      <c r="K9" s="161">
        <v>639.20000000000005</v>
      </c>
      <c r="L9" s="161">
        <v>647.9</v>
      </c>
      <c r="M9" s="161">
        <v>664.5</v>
      </c>
      <c r="N9" s="161">
        <v>708.85</v>
      </c>
      <c r="O9" s="161">
        <v>712.1</v>
      </c>
      <c r="P9" s="161">
        <v>778.7</v>
      </c>
      <c r="Q9" s="161">
        <v>793.1</v>
      </c>
      <c r="S9" s="36"/>
      <c r="T9" s="161">
        <v>595.9</v>
      </c>
      <c r="U9" s="161">
        <v>595.9</v>
      </c>
      <c r="V9" s="37"/>
      <c r="W9" s="37"/>
      <c r="X9" s="161">
        <v>564.25</v>
      </c>
      <c r="Y9" s="161">
        <v>597.15</v>
      </c>
      <c r="Z9" s="161">
        <v>645.20000000000005</v>
      </c>
      <c r="AA9" s="161">
        <v>645.25</v>
      </c>
      <c r="AB9" s="161">
        <v>603.35</v>
      </c>
      <c r="AC9" s="161">
        <v>611.54999999999995</v>
      </c>
      <c r="AD9" s="161">
        <v>627.20000000000005</v>
      </c>
      <c r="AE9" s="161">
        <v>669.1</v>
      </c>
      <c r="AF9" s="161">
        <v>672.15</v>
      </c>
      <c r="AG9" s="161">
        <v>735</v>
      </c>
      <c r="AH9" s="161">
        <v>748.6</v>
      </c>
      <c r="AJ9" s="111"/>
      <c r="AK9" s="112"/>
      <c r="AL9" s="112"/>
      <c r="AM9" s="95">
        <v>377.3</v>
      </c>
      <c r="AN9" s="95">
        <v>399.25</v>
      </c>
      <c r="AO9" s="95">
        <v>431.4</v>
      </c>
      <c r="AP9" s="95">
        <v>431.45</v>
      </c>
      <c r="AQ9" s="95">
        <v>401.55</v>
      </c>
      <c r="AR9" s="95">
        <v>402.4</v>
      </c>
      <c r="AS9" s="95">
        <v>417.4</v>
      </c>
      <c r="AT9" s="95">
        <v>445.3</v>
      </c>
      <c r="AU9" s="95">
        <v>447.35</v>
      </c>
      <c r="AV9" s="95">
        <v>489.2</v>
      </c>
      <c r="AW9" s="95">
        <v>498.2</v>
      </c>
      <c r="AX9" s="95"/>
      <c r="AY9" s="111"/>
      <c r="AZ9" s="112"/>
      <c r="BA9" s="112"/>
      <c r="BB9" s="95">
        <v>362.75</v>
      </c>
      <c r="BC9" s="95">
        <v>383.85</v>
      </c>
      <c r="BD9" s="95">
        <v>414.8</v>
      </c>
      <c r="BE9" s="95">
        <v>414.85</v>
      </c>
      <c r="BF9" s="95">
        <v>386.1</v>
      </c>
      <c r="BG9" s="95">
        <v>386.9</v>
      </c>
      <c r="BH9" s="95">
        <v>401.3</v>
      </c>
      <c r="BI9" s="95">
        <v>428.15</v>
      </c>
      <c r="BJ9" s="95">
        <v>430.1</v>
      </c>
      <c r="BK9" s="95">
        <v>470.35</v>
      </c>
      <c r="BL9" s="95">
        <v>479</v>
      </c>
      <c r="BM9" s="116">
        <f t="shared" ref="BM9:BP13" si="1">C9/T9-1</f>
        <v>5.9405940594059459E-2</v>
      </c>
      <c r="BN9" s="116">
        <f t="shared" si="1"/>
        <v>5.9405940594059459E-2</v>
      </c>
      <c r="BO9" s="116" t="e">
        <f t="shared" si="1"/>
        <v>#DIV/0!</v>
      </c>
      <c r="BP9" s="116" t="e">
        <f t="shared" si="1"/>
        <v>#DIV/0!</v>
      </c>
      <c r="BQ9" s="116">
        <f t="shared" ref="BQ9:BQ13" si="2">G9/X9-1</f>
        <v>5.9459459459459296E-2</v>
      </c>
      <c r="BR9" s="116">
        <f t="shared" ref="BR9:BR13" si="3">H9/Y9-1</f>
        <v>5.9449049652516184E-2</v>
      </c>
      <c r="BS9" s="116">
        <f t="shared" ref="BS9:BS13" si="4">I9/Z9-1</f>
        <v>5.9438933663980009E-2</v>
      </c>
      <c r="BT9" s="116">
        <f t="shared" ref="BT9:BT13" si="5">J9/AA9-1</f>
        <v>5.9434327779930296E-2</v>
      </c>
      <c r="BU9" s="116">
        <f t="shared" ref="BU9:BU13" si="6">K9/AB9-1</f>
        <v>5.9418248114692984E-2</v>
      </c>
      <c r="BV9" s="116">
        <f t="shared" ref="BV9:BV13" si="7">L9/AC9-1</f>
        <v>5.9439130079306679E-2</v>
      </c>
      <c r="BW9" s="116">
        <f t="shared" ref="BW9:BW13" si="8">M9/AD9-1</f>
        <v>5.9470663265306145E-2</v>
      </c>
      <c r="BX9" s="116">
        <f t="shared" ref="BX9:BX13" si="9">N9/AE9-1</f>
        <v>5.9408160215214556E-2</v>
      </c>
      <c r="BY9" s="116">
        <f t="shared" ref="BY9:BY13" si="10">O9/AF9-1</f>
        <v>5.9436137766867514E-2</v>
      </c>
      <c r="BZ9" s="116">
        <f t="shared" ref="BZ9:BZ13" si="11">P9/AG9-1</f>
        <v>5.9455782312925143E-2</v>
      </c>
      <c r="CA9" s="116">
        <f t="shared" ref="CA9:CA13" si="12">Q9/AH9-1</f>
        <v>5.9444296019235843E-2</v>
      </c>
    </row>
    <row r="10" spans="1:79" ht="15.75" x14ac:dyDescent="0.25">
      <c r="A10" s="15"/>
      <c r="B10" s="36"/>
      <c r="C10" s="161">
        <v>763.95</v>
      </c>
      <c r="D10" s="161">
        <v>763.95</v>
      </c>
      <c r="E10" s="37"/>
      <c r="F10" s="37"/>
      <c r="G10" s="161">
        <v>724.5</v>
      </c>
      <c r="H10" s="161">
        <v>765.4</v>
      </c>
      <c r="I10" s="161">
        <v>814.6</v>
      </c>
      <c r="J10" s="161">
        <v>825.05</v>
      </c>
      <c r="K10" s="161">
        <v>769.5</v>
      </c>
      <c r="L10" s="161">
        <v>780</v>
      </c>
      <c r="M10" s="161">
        <v>810.2</v>
      </c>
      <c r="N10" s="161">
        <v>850.4</v>
      </c>
      <c r="O10" s="161">
        <v>881.1</v>
      </c>
      <c r="P10" s="161">
        <v>967.4</v>
      </c>
      <c r="Q10" s="161">
        <v>994.1</v>
      </c>
      <c r="S10" s="36"/>
      <c r="T10" s="161">
        <v>721.1</v>
      </c>
      <c r="U10" s="161">
        <v>721.1</v>
      </c>
      <c r="V10" s="37"/>
      <c r="W10" s="37"/>
      <c r="X10" s="161">
        <v>683.85</v>
      </c>
      <c r="Y10" s="161">
        <v>722.45</v>
      </c>
      <c r="Z10" s="161">
        <v>768.9</v>
      </c>
      <c r="AA10" s="161">
        <v>778.75</v>
      </c>
      <c r="AB10" s="161">
        <v>726.35</v>
      </c>
      <c r="AC10" s="161">
        <v>736.25</v>
      </c>
      <c r="AD10" s="161">
        <v>764.75</v>
      </c>
      <c r="AE10" s="161">
        <v>802.7</v>
      </c>
      <c r="AF10" s="161">
        <v>831.65</v>
      </c>
      <c r="AG10" s="161">
        <v>913.15</v>
      </c>
      <c r="AH10" s="161">
        <v>938.35</v>
      </c>
      <c r="AJ10" s="111"/>
      <c r="AK10" s="112"/>
      <c r="AL10" s="112"/>
      <c r="AM10" s="95">
        <v>457.25</v>
      </c>
      <c r="AN10" s="95">
        <v>483.1</v>
      </c>
      <c r="AO10" s="95">
        <v>514.20000000000005</v>
      </c>
      <c r="AP10" s="95">
        <v>520.70000000000005</v>
      </c>
      <c r="AQ10" s="95">
        <v>483.35</v>
      </c>
      <c r="AR10" s="95">
        <v>484.45</v>
      </c>
      <c r="AS10" s="95">
        <v>508.95</v>
      </c>
      <c r="AT10" s="95">
        <v>534.25</v>
      </c>
      <c r="AU10" s="95">
        <v>553.45000000000005</v>
      </c>
      <c r="AV10" s="95">
        <v>607.75</v>
      </c>
      <c r="AW10" s="95">
        <v>624.5</v>
      </c>
      <c r="AX10" s="95"/>
      <c r="AY10" s="111"/>
      <c r="AZ10" s="112"/>
      <c r="BA10" s="112"/>
      <c r="BB10" s="95">
        <v>439.65</v>
      </c>
      <c r="BC10" s="95">
        <v>464.5</v>
      </c>
      <c r="BD10" s="95">
        <v>494.4</v>
      </c>
      <c r="BE10" s="95">
        <v>500.65</v>
      </c>
      <c r="BF10" s="95">
        <v>464.75</v>
      </c>
      <c r="BG10" s="95">
        <v>465.8</v>
      </c>
      <c r="BH10" s="95">
        <v>489.35</v>
      </c>
      <c r="BI10" s="95">
        <v>513.70000000000005</v>
      </c>
      <c r="BJ10" s="95">
        <v>532.15</v>
      </c>
      <c r="BK10" s="95">
        <v>584.35</v>
      </c>
      <c r="BL10" s="95">
        <v>600.45000000000005</v>
      </c>
      <c r="BM10" s="116">
        <f t="shared" si="1"/>
        <v>5.9423103591734971E-2</v>
      </c>
      <c r="BN10" s="116">
        <f t="shared" si="1"/>
        <v>5.9423103591734971E-2</v>
      </c>
      <c r="BO10" s="116" t="e">
        <f t="shared" si="1"/>
        <v>#DIV/0!</v>
      </c>
      <c r="BP10" s="116" t="e">
        <f t="shared" si="1"/>
        <v>#DIV/0!</v>
      </c>
      <c r="BQ10" s="116">
        <f t="shared" si="2"/>
        <v>5.9442860276376353E-2</v>
      </c>
      <c r="BR10" s="116">
        <f t="shared" si="3"/>
        <v>5.945048100214545E-2</v>
      </c>
      <c r="BS10" s="116">
        <f t="shared" si="4"/>
        <v>5.9435557289634566E-2</v>
      </c>
      <c r="BT10" s="116">
        <f t="shared" si="5"/>
        <v>5.9454253611556984E-2</v>
      </c>
      <c r="BU10" s="116">
        <f t="shared" si="6"/>
        <v>5.9406622151855215E-2</v>
      </c>
      <c r="BV10" s="116">
        <f t="shared" si="7"/>
        <v>5.9422750424448223E-2</v>
      </c>
      <c r="BW10" s="116">
        <f t="shared" si="8"/>
        <v>5.9431186662308066E-2</v>
      </c>
      <c r="BX10" s="116">
        <f t="shared" si="9"/>
        <v>5.9424442506540442E-2</v>
      </c>
      <c r="BY10" s="116">
        <f t="shared" si="10"/>
        <v>5.9460109421030527E-2</v>
      </c>
      <c r="BZ10" s="116">
        <f t="shared" si="11"/>
        <v>5.9409735530854713E-2</v>
      </c>
      <c r="CA10" s="116">
        <f t="shared" si="12"/>
        <v>5.9412799062183552E-2</v>
      </c>
    </row>
    <row r="11" spans="1:79" ht="15.75" x14ac:dyDescent="0.25">
      <c r="A11" s="15"/>
      <c r="B11" s="36"/>
      <c r="C11" s="161">
        <v>884.5</v>
      </c>
      <c r="D11" s="161">
        <v>884.5</v>
      </c>
      <c r="E11" s="37"/>
      <c r="F11" s="37"/>
      <c r="G11" s="161">
        <v>826.8</v>
      </c>
      <c r="H11" s="161">
        <v>886.2</v>
      </c>
      <c r="I11" s="161">
        <v>945.7</v>
      </c>
      <c r="J11" s="161">
        <v>965.95</v>
      </c>
      <c r="K11" s="161">
        <v>889.25</v>
      </c>
      <c r="L11" s="161">
        <v>913.85</v>
      </c>
      <c r="M11" s="161">
        <v>953.9</v>
      </c>
      <c r="N11" s="161">
        <v>994.1</v>
      </c>
      <c r="O11" s="161">
        <v>1053.6500000000001</v>
      </c>
      <c r="P11" s="161">
        <v>1156.4000000000001</v>
      </c>
      <c r="Q11" s="161">
        <v>1195.3</v>
      </c>
      <c r="S11" s="36"/>
      <c r="T11" s="161">
        <v>834.9</v>
      </c>
      <c r="U11" s="161">
        <v>834.9</v>
      </c>
      <c r="V11" s="37"/>
      <c r="W11" s="37"/>
      <c r="X11" s="161">
        <v>780.4</v>
      </c>
      <c r="Y11" s="161">
        <v>836.5</v>
      </c>
      <c r="Z11" s="161">
        <v>892.65</v>
      </c>
      <c r="AA11" s="161">
        <v>911.75</v>
      </c>
      <c r="AB11" s="161">
        <v>839.35</v>
      </c>
      <c r="AC11" s="161">
        <v>862.6</v>
      </c>
      <c r="AD11" s="161">
        <v>900.4</v>
      </c>
      <c r="AE11" s="161">
        <v>938.35</v>
      </c>
      <c r="AF11" s="161">
        <v>994.55</v>
      </c>
      <c r="AG11" s="161">
        <v>1091.55</v>
      </c>
      <c r="AH11" s="161">
        <v>1128.25</v>
      </c>
      <c r="AJ11" s="111"/>
      <c r="AK11" s="112"/>
      <c r="AL11" s="112"/>
      <c r="AM11" s="95">
        <v>521.85</v>
      </c>
      <c r="AN11" s="95">
        <v>559.35</v>
      </c>
      <c r="AO11" s="95">
        <v>596.85</v>
      </c>
      <c r="AP11" s="95">
        <v>609.70000000000005</v>
      </c>
      <c r="AQ11" s="95">
        <v>558.65</v>
      </c>
      <c r="AR11" s="95">
        <v>567.70000000000005</v>
      </c>
      <c r="AS11" s="95">
        <v>599.29999999999995</v>
      </c>
      <c r="AT11" s="95">
        <v>624.5</v>
      </c>
      <c r="AU11" s="95">
        <v>661.95</v>
      </c>
      <c r="AV11" s="95">
        <v>726.5</v>
      </c>
      <c r="AW11" s="95">
        <v>751</v>
      </c>
      <c r="AX11" s="95"/>
      <c r="AY11" s="111"/>
      <c r="AZ11" s="112"/>
      <c r="BA11" s="112"/>
      <c r="BB11" s="95">
        <v>501.75</v>
      </c>
      <c r="BC11" s="95">
        <v>537.79999999999995</v>
      </c>
      <c r="BD11" s="95">
        <v>573.85</v>
      </c>
      <c r="BE11" s="95">
        <v>586.25</v>
      </c>
      <c r="BF11" s="95">
        <v>537.15</v>
      </c>
      <c r="BG11" s="95">
        <v>545.85</v>
      </c>
      <c r="BH11" s="95">
        <v>576.25</v>
      </c>
      <c r="BI11" s="95">
        <v>600.45000000000005</v>
      </c>
      <c r="BJ11" s="95">
        <v>636.45000000000005</v>
      </c>
      <c r="BK11" s="95">
        <v>698.55</v>
      </c>
      <c r="BL11" s="95">
        <v>722.1</v>
      </c>
      <c r="BM11" s="116">
        <f t="shared" si="1"/>
        <v>5.9408312372739358E-2</v>
      </c>
      <c r="BN11" s="116">
        <f t="shared" si="1"/>
        <v>5.9408312372739358E-2</v>
      </c>
      <c r="BO11" s="116" t="e">
        <f t="shared" si="1"/>
        <v>#DIV/0!</v>
      </c>
      <c r="BP11" s="116" t="e">
        <f t="shared" si="1"/>
        <v>#DIV/0!</v>
      </c>
      <c r="BQ11" s="116">
        <f t="shared" si="2"/>
        <v>5.9456688877498776E-2</v>
      </c>
      <c r="BR11" s="116">
        <f t="shared" si="3"/>
        <v>5.9414225941422538E-2</v>
      </c>
      <c r="BS11" s="116">
        <f t="shared" si="4"/>
        <v>5.9429787710749027E-2</v>
      </c>
      <c r="BT11" s="116">
        <f t="shared" si="5"/>
        <v>5.9446120098711308E-2</v>
      </c>
      <c r="BU11" s="116">
        <f t="shared" si="6"/>
        <v>5.9450765473282763E-2</v>
      </c>
      <c r="BV11" s="116">
        <f t="shared" si="7"/>
        <v>5.9413401344771577E-2</v>
      </c>
      <c r="BW11" s="116">
        <f t="shared" si="8"/>
        <v>5.9418036428254162E-2</v>
      </c>
      <c r="BX11" s="116">
        <f t="shared" si="9"/>
        <v>5.9412799062183552E-2</v>
      </c>
      <c r="BY11" s="116">
        <f t="shared" si="10"/>
        <v>5.9423860037202791E-2</v>
      </c>
      <c r="BZ11" s="116">
        <f t="shared" si="11"/>
        <v>5.9410929412303748E-2</v>
      </c>
      <c r="CA11" s="116">
        <f t="shared" si="12"/>
        <v>5.9428318191889984E-2</v>
      </c>
    </row>
    <row r="12" spans="1:79" ht="15.75" x14ac:dyDescent="0.25">
      <c r="A12" s="15"/>
      <c r="B12" s="36"/>
      <c r="C12" s="161">
        <v>1004.85</v>
      </c>
      <c r="D12" s="161">
        <v>1004.85</v>
      </c>
      <c r="E12" s="37"/>
      <c r="F12" s="37"/>
      <c r="G12" s="161">
        <v>931.1</v>
      </c>
      <c r="H12" s="161">
        <v>1006.85</v>
      </c>
      <c r="I12" s="161">
        <v>1076.3</v>
      </c>
      <c r="J12" s="161">
        <v>1111.3</v>
      </c>
      <c r="K12" s="161">
        <v>1009.1</v>
      </c>
      <c r="L12" s="161">
        <v>1047</v>
      </c>
      <c r="M12" s="161">
        <v>1097.9000000000001</v>
      </c>
      <c r="N12" s="161">
        <v>1135.95</v>
      </c>
      <c r="O12" s="161">
        <v>1222.3</v>
      </c>
      <c r="P12" s="161">
        <v>1345.15</v>
      </c>
      <c r="Q12" s="161">
        <v>1396.35</v>
      </c>
      <c r="S12" s="36"/>
      <c r="T12" s="161">
        <v>948.5</v>
      </c>
      <c r="U12" s="161">
        <v>948.5</v>
      </c>
      <c r="V12" s="37"/>
      <c r="W12" s="37"/>
      <c r="X12" s="161">
        <v>878.85</v>
      </c>
      <c r="Y12" s="161">
        <v>950.35</v>
      </c>
      <c r="Z12" s="161">
        <v>1015.95</v>
      </c>
      <c r="AA12" s="161">
        <v>1048.95</v>
      </c>
      <c r="AB12" s="161">
        <v>952.5</v>
      </c>
      <c r="AC12" s="161">
        <v>988.25</v>
      </c>
      <c r="AD12" s="161">
        <v>1036.3</v>
      </c>
      <c r="AE12" s="161">
        <v>1072.25</v>
      </c>
      <c r="AF12" s="161">
        <v>1153.75</v>
      </c>
      <c r="AG12" s="161">
        <v>1269.7</v>
      </c>
      <c r="AH12" s="161">
        <v>1318.05</v>
      </c>
      <c r="AJ12" s="111"/>
      <c r="AK12" s="112"/>
      <c r="AL12" s="112"/>
      <c r="AM12" s="95">
        <v>587.75</v>
      </c>
      <c r="AN12" s="95">
        <v>635.54999999999995</v>
      </c>
      <c r="AO12" s="95">
        <v>679.4</v>
      </c>
      <c r="AP12" s="95">
        <v>701.45</v>
      </c>
      <c r="AQ12" s="95">
        <v>633.95000000000005</v>
      </c>
      <c r="AR12" s="95">
        <v>650.35</v>
      </c>
      <c r="AS12" s="95">
        <v>689.75</v>
      </c>
      <c r="AT12" s="95">
        <v>713.65</v>
      </c>
      <c r="AU12" s="95">
        <v>767.9</v>
      </c>
      <c r="AV12" s="95">
        <v>845.1</v>
      </c>
      <c r="AW12" s="95">
        <v>877.3</v>
      </c>
      <c r="AX12" s="95"/>
      <c r="AY12" s="111"/>
      <c r="AZ12" s="112"/>
      <c r="BA12" s="112"/>
      <c r="BB12" s="95">
        <v>565.1</v>
      </c>
      <c r="BC12" s="95">
        <v>611.1</v>
      </c>
      <c r="BD12" s="95">
        <v>653.25</v>
      </c>
      <c r="BE12" s="95">
        <v>674.45</v>
      </c>
      <c r="BF12" s="95">
        <v>609.54999999999995</v>
      </c>
      <c r="BG12" s="95">
        <v>625.29999999999995</v>
      </c>
      <c r="BH12" s="95">
        <v>663.2</v>
      </c>
      <c r="BI12" s="95">
        <v>686.2</v>
      </c>
      <c r="BJ12" s="95">
        <v>738.35</v>
      </c>
      <c r="BK12" s="95">
        <v>812.55</v>
      </c>
      <c r="BL12" s="95">
        <v>843.55</v>
      </c>
      <c r="BM12" s="116">
        <f t="shared" si="1"/>
        <v>5.9409594095940932E-2</v>
      </c>
      <c r="BN12" s="116">
        <f t="shared" si="1"/>
        <v>5.9409594095940932E-2</v>
      </c>
      <c r="BO12" s="116" t="e">
        <f t="shared" si="1"/>
        <v>#DIV/0!</v>
      </c>
      <c r="BP12" s="116" t="e">
        <f t="shared" si="1"/>
        <v>#DIV/0!</v>
      </c>
      <c r="BQ12" s="116">
        <f t="shared" si="2"/>
        <v>5.9452693861296035E-2</v>
      </c>
      <c r="BR12" s="116">
        <f t="shared" si="3"/>
        <v>5.9451780922817887E-2</v>
      </c>
      <c r="BS12" s="116">
        <f t="shared" si="4"/>
        <v>5.9402529652049729E-2</v>
      </c>
      <c r="BT12" s="116">
        <f t="shared" si="5"/>
        <v>5.9440392773725925E-2</v>
      </c>
      <c r="BU12" s="116">
        <f t="shared" si="6"/>
        <v>5.9422572178477795E-2</v>
      </c>
      <c r="BV12" s="116">
        <f t="shared" si="7"/>
        <v>5.9448520111307968E-2</v>
      </c>
      <c r="BW12" s="116">
        <f t="shared" si="8"/>
        <v>5.9442246453729641E-2</v>
      </c>
      <c r="BX12" s="116">
        <f t="shared" si="9"/>
        <v>5.9407787363021658E-2</v>
      </c>
      <c r="BY12" s="116">
        <f t="shared" si="10"/>
        <v>5.9414951245937209E-2</v>
      </c>
      <c r="BZ12" s="116">
        <f t="shared" si="11"/>
        <v>5.9423485862802217E-2</v>
      </c>
      <c r="CA12" s="116">
        <f t="shared" si="12"/>
        <v>5.9405940594059459E-2</v>
      </c>
    </row>
    <row r="13" spans="1:79" ht="15.75" x14ac:dyDescent="0.25">
      <c r="A13" s="15"/>
      <c r="B13" s="36"/>
      <c r="C13" s="161">
        <v>1127.4000000000001</v>
      </c>
      <c r="D13" s="161">
        <v>1127.4000000000001</v>
      </c>
      <c r="E13" s="37"/>
      <c r="F13" s="37"/>
      <c r="G13" s="161">
        <v>1035.55</v>
      </c>
      <c r="H13" s="161">
        <v>1129.5</v>
      </c>
      <c r="I13" s="161">
        <v>1207.2</v>
      </c>
      <c r="J13" s="161">
        <v>1252.3</v>
      </c>
      <c r="K13" s="161">
        <v>1128.95</v>
      </c>
      <c r="L13" s="161">
        <v>1180</v>
      </c>
      <c r="M13" s="161">
        <v>1241.8</v>
      </c>
      <c r="N13" s="161">
        <v>1277.45</v>
      </c>
      <c r="O13" s="161">
        <v>1391.05</v>
      </c>
      <c r="P13" s="161">
        <v>1534</v>
      </c>
      <c r="Q13" s="161">
        <v>1595.65</v>
      </c>
      <c r="S13" s="36"/>
      <c r="T13" s="161">
        <v>1064.1500000000001</v>
      </c>
      <c r="U13" s="161">
        <v>1064.1500000000001</v>
      </c>
      <c r="V13" s="37"/>
      <c r="W13" s="37"/>
      <c r="X13" s="161">
        <v>977.45</v>
      </c>
      <c r="Y13" s="161">
        <v>1066.1500000000001</v>
      </c>
      <c r="Z13" s="161">
        <v>1139.5</v>
      </c>
      <c r="AA13" s="161">
        <v>1182.05</v>
      </c>
      <c r="AB13" s="161">
        <v>1065.6500000000001</v>
      </c>
      <c r="AC13" s="161">
        <v>1113.8</v>
      </c>
      <c r="AD13" s="161">
        <v>1172.1500000000001</v>
      </c>
      <c r="AE13" s="161">
        <v>1205.8</v>
      </c>
      <c r="AF13" s="161">
        <v>1313.05</v>
      </c>
      <c r="AG13" s="161">
        <v>1447.95</v>
      </c>
      <c r="AH13" s="161">
        <v>1506.15</v>
      </c>
      <c r="AJ13" s="111"/>
      <c r="AK13" s="112"/>
      <c r="AL13" s="112"/>
      <c r="AM13" s="95">
        <v>653.6</v>
      </c>
      <c r="AN13" s="95">
        <v>713</v>
      </c>
      <c r="AO13" s="95">
        <v>762.05</v>
      </c>
      <c r="AP13" s="95">
        <v>790.5</v>
      </c>
      <c r="AQ13" s="95">
        <v>709.3</v>
      </c>
      <c r="AR13" s="95">
        <v>733</v>
      </c>
      <c r="AS13" s="95">
        <v>780.1</v>
      </c>
      <c r="AT13" s="95">
        <v>802.55</v>
      </c>
      <c r="AU13" s="95">
        <v>873.95</v>
      </c>
      <c r="AV13" s="95">
        <v>963.75</v>
      </c>
      <c r="AW13" s="95">
        <v>1002.5</v>
      </c>
      <c r="AX13" s="95"/>
      <c r="AY13" s="111"/>
      <c r="AZ13" s="112"/>
      <c r="BA13" s="112"/>
      <c r="BB13" s="95">
        <v>628.45000000000005</v>
      </c>
      <c r="BC13" s="95">
        <v>685.55</v>
      </c>
      <c r="BD13" s="95">
        <v>732.7</v>
      </c>
      <c r="BE13" s="95">
        <v>760.05</v>
      </c>
      <c r="BF13" s="95">
        <v>682</v>
      </c>
      <c r="BG13" s="95">
        <v>704.8</v>
      </c>
      <c r="BH13" s="95">
        <v>750.05</v>
      </c>
      <c r="BI13" s="95">
        <v>771.65</v>
      </c>
      <c r="BJ13" s="95">
        <v>840.3</v>
      </c>
      <c r="BK13" s="95">
        <v>926.65</v>
      </c>
      <c r="BL13" s="95">
        <v>963.9</v>
      </c>
      <c r="BM13" s="116">
        <f t="shared" si="1"/>
        <v>5.9437109430061641E-2</v>
      </c>
      <c r="BN13" s="116">
        <f t="shared" si="1"/>
        <v>5.9437109430061641E-2</v>
      </c>
      <c r="BO13" s="116" t="e">
        <f t="shared" si="1"/>
        <v>#DIV/0!</v>
      </c>
      <c r="BP13" s="116" t="e">
        <f t="shared" si="1"/>
        <v>#DIV/0!</v>
      </c>
      <c r="BQ13" s="116">
        <f t="shared" si="2"/>
        <v>5.9440380582126862E-2</v>
      </c>
      <c r="BR13" s="116">
        <f t="shared" si="3"/>
        <v>5.9419406274914266E-2</v>
      </c>
      <c r="BS13" s="116">
        <f t="shared" si="4"/>
        <v>5.9412022817024956E-2</v>
      </c>
      <c r="BT13" s="116">
        <f t="shared" si="5"/>
        <v>5.9430650141703012E-2</v>
      </c>
      <c r="BU13" s="116">
        <f t="shared" si="6"/>
        <v>5.9400365973818703E-2</v>
      </c>
      <c r="BV13" s="116">
        <f t="shared" si="7"/>
        <v>5.9436164481953657E-2</v>
      </c>
      <c r="BW13" s="116">
        <f t="shared" si="8"/>
        <v>5.9420722603762188E-2</v>
      </c>
      <c r="BX13" s="116">
        <f t="shared" si="9"/>
        <v>5.9421131199203892E-2</v>
      </c>
      <c r="BY13" s="116">
        <f t="shared" si="10"/>
        <v>5.9403678458550768E-2</v>
      </c>
      <c r="BZ13" s="116">
        <f t="shared" si="11"/>
        <v>5.9428847681204378E-2</v>
      </c>
      <c r="CA13" s="116">
        <f t="shared" si="12"/>
        <v>5.9423032234505291E-2</v>
      </c>
    </row>
    <row r="14" spans="1:79" ht="15.75" x14ac:dyDescent="0.25">
      <c r="A14" s="15"/>
      <c r="B14" s="36"/>
      <c r="C14" s="69"/>
      <c r="D14" s="69"/>
      <c r="E14" s="37"/>
      <c r="F14" s="37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  <c r="S14" s="36"/>
      <c r="T14" s="36"/>
      <c r="U14" s="69"/>
      <c r="V14" s="37"/>
      <c r="W14" s="37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J14" s="111"/>
      <c r="AK14" s="112"/>
      <c r="AL14" s="112"/>
      <c r="AM14" s="95"/>
      <c r="AN14" s="95"/>
      <c r="AO14" s="95"/>
      <c r="AP14" s="95"/>
      <c r="AQ14" s="95"/>
      <c r="AR14" s="95"/>
      <c r="AS14" s="95"/>
      <c r="AT14" s="95"/>
      <c r="AU14" s="95"/>
      <c r="AV14" s="95"/>
      <c r="AW14" s="95"/>
      <c r="AX14" s="95"/>
      <c r="AY14" s="111"/>
      <c r="AZ14" s="112"/>
      <c r="BA14" s="112"/>
      <c r="BB14" s="95"/>
      <c r="BC14" s="95"/>
      <c r="BD14" s="95"/>
      <c r="BE14" s="95"/>
      <c r="BF14" s="95"/>
      <c r="BG14" s="95"/>
      <c r="BH14" s="95"/>
      <c r="BI14" s="95"/>
      <c r="BJ14" s="95"/>
      <c r="BK14" s="95"/>
      <c r="BL14" s="95"/>
    </row>
    <row r="15" spans="1:79" ht="15.75" x14ac:dyDescent="0.25">
      <c r="A15" s="15"/>
      <c r="B15" s="15"/>
      <c r="C15" s="40" t="s">
        <v>89</v>
      </c>
      <c r="D15" s="40" t="s">
        <v>90</v>
      </c>
      <c r="E15" s="39"/>
      <c r="F15" s="39"/>
      <c r="G15" s="40" t="s">
        <v>91</v>
      </c>
      <c r="H15" s="40" t="s">
        <v>92</v>
      </c>
      <c r="I15" s="40" t="s">
        <v>93</v>
      </c>
      <c r="J15" s="15" t="s">
        <v>94</v>
      </c>
      <c r="K15" s="15" t="s">
        <v>95</v>
      </c>
      <c r="L15" s="15" t="s">
        <v>96</v>
      </c>
      <c r="M15" s="15" t="s">
        <v>97</v>
      </c>
      <c r="N15" s="15" t="s">
        <v>98</v>
      </c>
      <c r="O15" s="15" t="s">
        <v>99</v>
      </c>
      <c r="P15" s="15" t="s">
        <v>100</v>
      </c>
      <c r="Q15" s="15" t="s">
        <v>101</v>
      </c>
      <c r="S15" s="15"/>
      <c r="T15" s="15" t="s">
        <v>89</v>
      </c>
      <c r="U15" s="40" t="s">
        <v>90</v>
      </c>
      <c r="V15" s="39"/>
      <c r="W15" s="39"/>
      <c r="X15" s="40" t="s">
        <v>91</v>
      </c>
      <c r="Y15" s="40" t="s">
        <v>92</v>
      </c>
      <c r="Z15" s="40" t="s">
        <v>93</v>
      </c>
      <c r="AA15" s="15" t="s">
        <v>94</v>
      </c>
      <c r="AB15" s="15" t="s">
        <v>95</v>
      </c>
      <c r="AC15" s="15" t="s">
        <v>96</v>
      </c>
      <c r="AD15" s="15" t="s">
        <v>97</v>
      </c>
      <c r="AE15" s="15" t="s">
        <v>98</v>
      </c>
      <c r="AF15" s="15" t="s">
        <v>99</v>
      </c>
      <c r="AG15" s="15" t="s">
        <v>100</v>
      </c>
      <c r="AH15" s="15" t="s">
        <v>101</v>
      </c>
      <c r="AJ15" s="113"/>
      <c r="AK15" s="114"/>
      <c r="AL15" s="114"/>
      <c r="AM15" s="115" t="s">
        <v>91</v>
      </c>
      <c r="AN15" s="115" t="s">
        <v>92</v>
      </c>
      <c r="AO15" s="115" t="s">
        <v>93</v>
      </c>
      <c r="AP15" s="113" t="s">
        <v>94</v>
      </c>
      <c r="AQ15" s="113" t="s">
        <v>95</v>
      </c>
      <c r="AR15" s="113" t="s">
        <v>96</v>
      </c>
      <c r="AS15" s="113" t="s">
        <v>97</v>
      </c>
      <c r="AT15" s="113" t="s">
        <v>98</v>
      </c>
      <c r="AU15" s="113" t="s">
        <v>99</v>
      </c>
      <c r="AV15" s="113" t="s">
        <v>100</v>
      </c>
      <c r="AW15" s="113" t="s">
        <v>101</v>
      </c>
      <c r="AX15" s="113"/>
      <c r="AY15" s="113"/>
      <c r="AZ15" s="114"/>
      <c r="BA15" s="114"/>
      <c r="BB15" s="115" t="s">
        <v>91</v>
      </c>
      <c r="BC15" s="115" t="s">
        <v>92</v>
      </c>
      <c r="BD15" s="115" t="s">
        <v>93</v>
      </c>
      <c r="BE15" s="113" t="s">
        <v>94</v>
      </c>
      <c r="BF15" s="113" t="s">
        <v>95</v>
      </c>
      <c r="BG15" s="113" t="s">
        <v>96</v>
      </c>
      <c r="BH15" s="113" t="s">
        <v>97</v>
      </c>
      <c r="BI15" s="113" t="s">
        <v>98</v>
      </c>
      <c r="BJ15" s="113" t="s">
        <v>99</v>
      </c>
      <c r="BK15" s="113" t="s">
        <v>100</v>
      </c>
      <c r="BL15" s="113" t="s">
        <v>101</v>
      </c>
    </row>
    <row r="16" spans="1:79" ht="15.75" x14ac:dyDescent="0.25">
      <c r="A16" s="15" t="s">
        <v>102</v>
      </c>
      <c r="B16" s="34">
        <v>0.5</v>
      </c>
      <c r="C16" s="161">
        <v>857.3</v>
      </c>
      <c r="D16" s="161">
        <v>857.3</v>
      </c>
      <c r="E16" s="35"/>
      <c r="F16" s="35"/>
      <c r="G16" s="161">
        <v>597.79999999999995</v>
      </c>
      <c r="H16" s="161">
        <v>632.65</v>
      </c>
      <c r="I16" s="161">
        <v>683.55</v>
      </c>
      <c r="J16" s="161">
        <v>683.6</v>
      </c>
      <c r="K16" s="161">
        <v>786.3</v>
      </c>
      <c r="L16" s="161">
        <v>822</v>
      </c>
      <c r="M16" s="161">
        <v>849.55</v>
      </c>
      <c r="N16" s="161">
        <v>862.95</v>
      </c>
      <c r="O16" s="161">
        <v>901.5</v>
      </c>
      <c r="P16" s="161">
        <v>959.6</v>
      </c>
      <c r="Q16" s="161">
        <v>1008.9</v>
      </c>
      <c r="S16" s="34">
        <v>0.5</v>
      </c>
      <c r="T16" s="161">
        <v>748.25</v>
      </c>
      <c r="U16" s="161">
        <v>809.2</v>
      </c>
      <c r="V16" s="35"/>
      <c r="W16" s="35"/>
      <c r="X16" s="161">
        <v>564.25</v>
      </c>
      <c r="Y16" s="161">
        <v>597.15</v>
      </c>
      <c r="Z16" s="161">
        <v>645.20000000000005</v>
      </c>
      <c r="AA16" s="161">
        <v>645.25</v>
      </c>
      <c r="AB16" s="161">
        <v>742.2</v>
      </c>
      <c r="AC16" s="161">
        <v>775.9</v>
      </c>
      <c r="AD16" s="161">
        <v>801.9</v>
      </c>
      <c r="AE16" s="161">
        <v>814.55</v>
      </c>
      <c r="AF16" s="161">
        <v>850.95</v>
      </c>
      <c r="AG16" s="161">
        <v>905.75</v>
      </c>
      <c r="AH16" s="161">
        <v>952.3</v>
      </c>
      <c r="AJ16" s="109">
        <v>0.5</v>
      </c>
      <c r="AK16" s="110"/>
      <c r="AL16" s="110"/>
      <c r="AM16" s="95">
        <v>377.3</v>
      </c>
      <c r="AN16" s="95">
        <v>399.25</v>
      </c>
      <c r="AO16" s="95">
        <v>431.4</v>
      </c>
      <c r="AP16" s="95">
        <v>431.45</v>
      </c>
      <c r="AQ16" s="95">
        <v>493.9</v>
      </c>
      <c r="AR16" s="95">
        <v>510.6</v>
      </c>
      <c r="AS16" s="95">
        <v>533.70000000000005</v>
      </c>
      <c r="AT16" s="95">
        <v>542.20000000000005</v>
      </c>
      <c r="AU16" s="95">
        <v>566.35</v>
      </c>
      <c r="AV16" s="95">
        <v>602.85</v>
      </c>
      <c r="AW16" s="95">
        <v>633.79999999999995</v>
      </c>
      <c r="AX16" s="95"/>
      <c r="AY16" s="109">
        <v>0.5</v>
      </c>
      <c r="AZ16" s="110"/>
      <c r="BA16" s="110"/>
      <c r="BB16" s="95">
        <v>362.75</v>
      </c>
      <c r="BC16" s="95">
        <v>383.85</v>
      </c>
      <c r="BD16" s="95">
        <v>414.8</v>
      </c>
      <c r="BE16" s="95">
        <v>414.85</v>
      </c>
      <c r="BF16" s="95">
        <v>474.9</v>
      </c>
      <c r="BG16" s="95">
        <v>490.95</v>
      </c>
      <c r="BH16" s="95">
        <v>513.15</v>
      </c>
      <c r="BI16" s="95">
        <v>521.29999999999995</v>
      </c>
      <c r="BJ16" s="95">
        <v>544.54999999999995</v>
      </c>
      <c r="BK16" s="95">
        <v>579.65</v>
      </c>
      <c r="BL16" s="95">
        <v>609.4</v>
      </c>
      <c r="BM16" s="116">
        <f t="shared" ref="BM16:BN69" si="13">C16/T16-1</f>
        <v>0.14574006014032737</v>
      </c>
      <c r="BN16" s="116">
        <f t="shared" si="13"/>
        <v>5.9441423628274759E-2</v>
      </c>
      <c r="BO16" s="116" t="e">
        <f t="shared" ref="BO16:BO69" si="14">E16/V16-1</f>
        <v>#DIV/0!</v>
      </c>
      <c r="BP16" s="116" t="e">
        <f t="shared" ref="BP16:BP69" si="15">F16/W16-1</f>
        <v>#DIV/0!</v>
      </c>
      <c r="BQ16" s="116">
        <f t="shared" ref="BQ16:BQ69" si="16">G16/X16-1</f>
        <v>5.9459459459459296E-2</v>
      </c>
      <c r="BR16" s="116">
        <f t="shared" ref="BR16:BR69" si="17">H16/Y16-1</f>
        <v>5.9449049652516184E-2</v>
      </c>
      <c r="BS16" s="116">
        <f t="shared" ref="BS16:BS69" si="18">I16/Z16-1</f>
        <v>5.9438933663980009E-2</v>
      </c>
      <c r="BT16" s="116">
        <f t="shared" ref="BT16:BT69" si="19">J16/AA16-1</f>
        <v>5.9434327779930296E-2</v>
      </c>
      <c r="BU16" s="116">
        <f t="shared" ref="BU16:BU69" si="20">K16/AB16-1</f>
        <v>5.9417946645109021E-2</v>
      </c>
      <c r="BV16" s="116">
        <f t="shared" ref="BV16:BV69" si="21">L16/AC16-1</f>
        <v>5.9414873050650963E-2</v>
      </c>
      <c r="BW16" s="116">
        <f t="shared" ref="BW16:BW69" si="22">M16/AD16-1</f>
        <v>5.9421374236189095E-2</v>
      </c>
      <c r="BX16" s="116">
        <f t="shared" ref="BX16:BX69" si="23">N16/AE16-1</f>
        <v>5.9419311276164954E-2</v>
      </c>
      <c r="BY16" s="116">
        <f t="shared" ref="BY16:BY69" si="24">O16/AF16-1</f>
        <v>5.9404195311122843E-2</v>
      </c>
      <c r="BZ16" s="116">
        <f t="shared" ref="BZ16:BZ69" si="25">P16/AG16-1</f>
        <v>5.9453491581562323E-2</v>
      </c>
      <c r="CA16" s="116">
        <f t="shared" ref="CA16:CA69" si="26">Q16/AH16-1</f>
        <v>5.943505197941823E-2</v>
      </c>
    </row>
    <row r="17" spans="1:79" ht="15.75" x14ac:dyDescent="0.25">
      <c r="A17" s="15"/>
      <c r="B17" s="34">
        <v>1</v>
      </c>
      <c r="C17" s="161">
        <v>989.8</v>
      </c>
      <c r="D17" s="161">
        <v>989.8</v>
      </c>
      <c r="E17" s="35"/>
      <c r="F17" s="35"/>
      <c r="G17" s="161">
        <v>724.5</v>
      </c>
      <c r="H17" s="161">
        <v>765.4</v>
      </c>
      <c r="I17" s="161">
        <v>814.6</v>
      </c>
      <c r="J17" s="161">
        <v>825.05</v>
      </c>
      <c r="K17" s="161">
        <v>912.35</v>
      </c>
      <c r="L17" s="161">
        <v>944.8</v>
      </c>
      <c r="M17" s="161">
        <v>991.15</v>
      </c>
      <c r="N17" s="161">
        <v>1006.85</v>
      </c>
      <c r="O17" s="161">
        <v>1074.55</v>
      </c>
      <c r="P17" s="161">
        <v>1140.0999999999999</v>
      </c>
      <c r="Q17" s="161">
        <v>1207.8499999999999</v>
      </c>
      <c r="S17" s="34">
        <v>1</v>
      </c>
      <c r="T17" s="161">
        <v>875.6</v>
      </c>
      <c r="U17" s="161">
        <v>934.3</v>
      </c>
      <c r="V17" s="35"/>
      <c r="W17" s="35"/>
      <c r="X17" s="161">
        <v>683.85</v>
      </c>
      <c r="Y17" s="161">
        <v>722.45</v>
      </c>
      <c r="Z17" s="161">
        <v>768.9</v>
      </c>
      <c r="AA17" s="161">
        <v>778.75</v>
      </c>
      <c r="AB17" s="161">
        <v>861.15</v>
      </c>
      <c r="AC17" s="161">
        <v>891.8</v>
      </c>
      <c r="AD17" s="161">
        <v>935.55</v>
      </c>
      <c r="AE17" s="161">
        <v>950.35</v>
      </c>
      <c r="AF17" s="161">
        <v>1014.3</v>
      </c>
      <c r="AG17" s="161">
        <v>1076.1500000000001</v>
      </c>
      <c r="AH17" s="161">
        <v>1140.0999999999999</v>
      </c>
      <c r="AJ17" s="109">
        <v>1</v>
      </c>
      <c r="AK17" s="110"/>
      <c r="AL17" s="110"/>
      <c r="AM17" s="95">
        <v>457.25</v>
      </c>
      <c r="AN17" s="95">
        <v>483.1</v>
      </c>
      <c r="AO17" s="95">
        <v>514.20000000000005</v>
      </c>
      <c r="AP17" s="95">
        <v>520.70000000000005</v>
      </c>
      <c r="AQ17" s="95">
        <v>573.20000000000005</v>
      </c>
      <c r="AR17" s="95">
        <v>586.85</v>
      </c>
      <c r="AS17" s="95">
        <v>622.70000000000005</v>
      </c>
      <c r="AT17" s="95">
        <v>632.5</v>
      </c>
      <c r="AU17" s="95">
        <v>675.15</v>
      </c>
      <c r="AV17" s="95">
        <v>716.25</v>
      </c>
      <c r="AW17" s="95">
        <v>758.85</v>
      </c>
      <c r="AX17" s="95"/>
      <c r="AY17" s="109">
        <v>1</v>
      </c>
      <c r="AZ17" s="110"/>
      <c r="BA17" s="110"/>
      <c r="BB17" s="95">
        <v>439.65</v>
      </c>
      <c r="BC17" s="95">
        <v>464.5</v>
      </c>
      <c r="BD17" s="95">
        <v>494.4</v>
      </c>
      <c r="BE17" s="95">
        <v>500.65</v>
      </c>
      <c r="BF17" s="95">
        <v>551.15</v>
      </c>
      <c r="BG17" s="95">
        <v>564.25</v>
      </c>
      <c r="BH17" s="95">
        <v>598.75</v>
      </c>
      <c r="BI17" s="95">
        <v>608.15</v>
      </c>
      <c r="BJ17" s="95">
        <v>649.15</v>
      </c>
      <c r="BK17" s="95">
        <v>688.7</v>
      </c>
      <c r="BL17" s="95">
        <v>729.65</v>
      </c>
      <c r="BM17" s="116">
        <f t="shared" si="13"/>
        <v>0.13042485153037919</v>
      </c>
      <c r="BN17" s="116">
        <f t="shared" si="13"/>
        <v>5.9402761425666251E-2</v>
      </c>
      <c r="BO17" s="116" t="e">
        <f t="shared" si="14"/>
        <v>#DIV/0!</v>
      </c>
      <c r="BP17" s="116" t="e">
        <f t="shared" si="15"/>
        <v>#DIV/0!</v>
      </c>
      <c r="BQ17" s="116">
        <f t="shared" si="16"/>
        <v>5.9442860276376353E-2</v>
      </c>
      <c r="BR17" s="116">
        <f t="shared" si="17"/>
        <v>5.945048100214545E-2</v>
      </c>
      <c r="BS17" s="116">
        <f t="shared" si="18"/>
        <v>5.9435557289634566E-2</v>
      </c>
      <c r="BT17" s="116">
        <f t="shared" si="19"/>
        <v>5.9454253611556984E-2</v>
      </c>
      <c r="BU17" s="116">
        <f t="shared" si="20"/>
        <v>5.9455379434477207E-2</v>
      </c>
      <c r="BV17" s="116">
        <f t="shared" si="21"/>
        <v>5.9430365552814557E-2</v>
      </c>
      <c r="BW17" s="116">
        <f t="shared" si="22"/>
        <v>5.9430281652503858E-2</v>
      </c>
      <c r="BX17" s="116">
        <f t="shared" si="23"/>
        <v>5.9451780922817887E-2</v>
      </c>
      <c r="BY17" s="116">
        <f t="shared" si="24"/>
        <v>5.9400571822932013E-2</v>
      </c>
      <c r="BZ17" s="116">
        <f t="shared" si="25"/>
        <v>5.9424801375272729E-2</v>
      </c>
      <c r="CA17" s="116">
        <f t="shared" si="26"/>
        <v>5.9424611876151223E-2</v>
      </c>
    </row>
    <row r="18" spans="1:79" ht="15.75" x14ac:dyDescent="0.25">
      <c r="A18" s="15"/>
      <c r="B18" s="34">
        <v>1.5</v>
      </c>
      <c r="C18" s="161">
        <v>1110.45</v>
      </c>
      <c r="D18" s="161">
        <v>1110.45</v>
      </c>
      <c r="E18" s="35"/>
      <c r="F18" s="35"/>
      <c r="G18" s="161">
        <v>826.8</v>
      </c>
      <c r="H18" s="161">
        <v>886.2</v>
      </c>
      <c r="I18" s="161">
        <v>945.7</v>
      </c>
      <c r="J18" s="161">
        <v>965.95</v>
      </c>
      <c r="K18" s="161">
        <v>1038.45</v>
      </c>
      <c r="L18" s="161">
        <v>1080.6500000000001</v>
      </c>
      <c r="M18" s="161">
        <v>1132.9000000000001</v>
      </c>
      <c r="N18" s="161">
        <v>1156.45</v>
      </c>
      <c r="O18" s="161">
        <v>1232.8</v>
      </c>
      <c r="P18" s="161">
        <v>1318.8</v>
      </c>
      <c r="Q18" s="161">
        <v>1390.75</v>
      </c>
      <c r="S18" s="34">
        <v>1.5</v>
      </c>
      <c r="T18" s="161">
        <v>991.35</v>
      </c>
      <c r="U18" s="161">
        <v>1048.1500000000001</v>
      </c>
      <c r="V18" s="35"/>
      <c r="W18" s="35"/>
      <c r="X18" s="161">
        <v>780.4</v>
      </c>
      <c r="Y18" s="161">
        <v>836.5</v>
      </c>
      <c r="Z18" s="161">
        <v>892.65</v>
      </c>
      <c r="AA18" s="161">
        <v>911.75</v>
      </c>
      <c r="AB18" s="161">
        <v>980.2</v>
      </c>
      <c r="AC18" s="161">
        <v>1020.05</v>
      </c>
      <c r="AD18" s="161">
        <v>1069.3499999999999</v>
      </c>
      <c r="AE18" s="161">
        <v>1091.5999999999999</v>
      </c>
      <c r="AF18" s="161">
        <v>1163.6500000000001</v>
      </c>
      <c r="AG18" s="161">
        <v>1244.8499999999999</v>
      </c>
      <c r="AH18" s="161">
        <v>1312.75</v>
      </c>
      <c r="AJ18" s="109">
        <v>1.5</v>
      </c>
      <c r="AK18" s="110"/>
      <c r="AL18" s="110"/>
      <c r="AM18" s="95">
        <v>521.85</v>
      </c>
      <c r="AN18" s="95">
        <v>559.35</v>
      </c>
      <c r="AO18" s="95">
        <v>596.85</v>
      </c>
      <c r="AP18" s="95">
        <v>609.70000000000005</v>
      </c>
      <c r="AQ18" s="95">
        <v>652.35</v>
      </c>
      <c r="AR18" s="95">
        <v>671.3</v>
      </c>
      <c r="AS18" s="95">
        <v>711.75</v>
      </c>
      <c r="AT18" s="95">
        <v>726.55</v>
      </c>
      <c r="AU18" s="95">
        <v>774.5</v>
      </c>
      <c r="AV18" s="95">
        <v>828.55</v>
      </c>
      <c r="AW18" s="95">
        <v>873.8</v>
      </c>
      <c r="AX18" s="95"/>
      <c r="AY18" s="109">
        <v>1.5</v>
      </c>
      <c r="AZ18" s="110"/>
      <c r="BA18" s="110"/>
      <c r="BB18" s="95">
        <v>501.75</v>
      </c>
      <c r="BC18" s="95">
        <v>537.79999999999995</v>
      </c>
      <c r="BD18" s="95">
        <v>573.85</v>
      </c>
      <c r="BE18" s="95">
        <v>586.25</v>
      </c>
      <c r="BF18" s="95">
        <v>627.25</v>
      </c>
      <c r="BG18" s="95">
        <v>645.45000000000005</v>
      </c>
      <c r="BH18" s="95">
        <v>684.35</v>
      </c>
      <c r="BI18" s="95">
        <v>698.6</v>
      </c>
      <c r="BJ18" s="95">
        <v>744.7</v>
      </c>
      <c r="BK18" s="95">
        <v>796.65</v>
      </c>
      <c r="BL18" s="95">
        <v>840.15</v>
      </c>
      <c r="BM18" s="116">
        <f t="shared" si="13"/>
        <v>0.12013920411559997</v>
      </c>
      <c r="BN18" s="116">
        <f t="shared" si="13"/>
        <v>5.9438057529933586E-2</v>
      </c>
      <c r="BO18" s="116" t="e">
        <f t="shared" si="14"/>
        <v>#DIV/0!</v>
      </c>
      <c r="BP18" s="116" t="e">
        <f t="shared" si="15"/>
        <v>#DIV/0!</v>
      </c>
      <c r="BQ18" s="116">
        <f t="shared" si="16"/>
        <v>5.9456688877498776E-2</v>
      </c>
      <c r="BR18" s="116">
        <f t="shared" si="17"/>
        <v>5.9414225941422538E-2</v>
      </c>
      <c r="BS18" s="116">
        <f t="shared" si="18"/>
        <v>5.9429787710749027E-2</v>
      </c>
      <c r="BT18" s="116">
        <f t="shared" si="19"/>
        <v>5.9446120098711308E-2</v>
      </c>
      <c r="BU18" s="116">
        <f t="shared" si="20"/>
        <v>5.9426647622934148E-2</v>
      </c>
      <c r="BV18" s="116">
        <f t="shared" si="21"/>
        <v>5.940885250723027E-2</v>
      </c>
      <c r="BW18" s="116">
        <f t="shared" si="22"/>
        <v>5.9428624865572655E-2</v>
      </c>
      <c r="BX18" s="116">
        <f t="shared" si="23"/>
        <v>5.9408208134848151E-2</v>
      </c>
      <c r="BY18" s="116">
        <f t="shared" si="24"/>
        <v>5.9425084862286592E-2</v>
      </c>
      <c r="BZ18" s="116">
        <f t="shared" si="25"/>
        <v>5.9404747559947069E-2</v>
      </c>
      <c r="CA18" s="116">
        <f t="shared" si="26"/>
        <v>5.9417253856408392E-2</v>
      </c>
    </row>
    <row r="19" spans="1:79" ht="15.75" x14ac:dyDescent="0.25">
      <c r="A19" s="15"/>
      <c r="B19" s="34">
        <v>2</v>
      </c>
      <c r="C19" s="161">
        <v>1230.8499999999999</v>
      </c>
      <c r="D19" s="161">
        <v>1230.8499999999999</v>
      </c>
      <c r="E19" s="35"/>
      <c r="F19" s="35"/>
      <c r="G19" s="161">
        <v>931.1</v>
      </c>
      <c r="H19" s="161">
        <v>1006.85</v>
      </c>
      <c r="I19" s="161">
        <v>1076.3</v>
      </c>
      <c r="J19" s="161">
        <v>1111.3</v>
      </c>
      <c r="K19" s="161">
        <v>1162.3</v>
      </c>
      <c r="L19" s="161">
        <v>1213.6500000000001</v>
      </c>
      <c r="M19" s="161">
        <v>1276.7</v>
      </c>
      <c r="N19" s="161">
        <v>1308.5</v>
      </c>
      <c r="O19" s="161">
        <v>1391.3</v>
      </c>
      <c r="P19" s="161">
        <v>1499.45</v>
      </c>
      <c r="Q19" s="161">
        <v>1571.05</v>
      </c>
      <c r="S19" s="34">
        <v>2</v>
      </c>
      <c r="T19" s="161">
        <v>1106.9000000000001</v>
      </c>
      <c r="U19" s="161">
        <v>1161.8</v>
      </c>
      <c r="V19" s="35"/>
      <c r="W19" s="35"/>
      <c r="X19" s="161">
        <v>878.85</v>
      </c>
      <c r="Y19" s="161">
        <v>950.35</v>
      </c>
      <c r="Z19" s="161">
        <v>1015.95</v>
      </c>
      <c r="AA19" s="161">
        <v>1048.95</v>
      </c>
      <c r="AB19" s="161">
        <v>1097.0999999999999</v>
      </c>
      <c r="AC19" s="161">
        <v>1145.5999999999999</v>
      </c>
      <c r="AD19" s="161">
        <v>1205.0999999999999</v>
      </c>
      <c r="AE19" s="161">
        <v>1235.0999999999999</v>
      </c>
      <c r="AF19" s="161">
        <v>1313.25</v>
      </c>
      <c r="AG19" s="161">
        <v>1415.35</v>
      </c>
      <c r="AH19" s="161">
        <v>1482.95</v>
      </c>
      <c r="AJ19" s="109">
        <v>2</v>
      </c>
      <c r="AK19" s="110"/>
      <c r="AL19" s="110"/>
      <c r="AM19" s="95">
        <v>587.75</v>
      </c>
      <c r="AN19" s="95">
        <v>635.54999999999995</v>
      </c>
      <c r="AO19" s="95">
        <v>679.4</v>
      </c>
      <c r="AP19" s="95">
        <v>701.45</v>
      </c>
      <c r="AQ19" s="95">
        <v>730.25</v>
      </c>
      <c r="AR19" s="95">
        <v>753.9</v>
      </c>
      <c r="AS19" s="95">
        <v>802.1</v>
      </c>
      <c r="AT19" s="95">
        <v>822.15</v>
      </c>
      <c r="AU19" s="95">
        <v>874.05</v>
      </c>
      <c r="AV19" s="95">
        <v>942.05</v>
      </c>
      <c r="AW19" s="95">
        <v>987.1</v>
      </c>
      <c r="AX19" s="95"/>
      <c r="AY19" s="109">
        <v>2</v>
      </c>
      <c r="AZ19" s="110"/>
      <c r="BA19" s="110"/>
      <c r="BB19" s="95">
        <v>565.1</v>
      </c>
      <c r="BC19" s="95">
        <v>611.1</v>
      </c>
      <c r="BD19" s="95">
        <v>653.25</v>
      </c>
      <c r="BE19" s="95">
        <v>674.45</v>
      </c>
      <c r="BF19" s="95">
        <v>702.15</v>
      </c>
      <c r="BG19" s="95">
        <v>724.9</v>
      </c>
      <c r="BH19" s="95">
        <v>771.25</v>
      </c>
      <c r="BI19" s="95">
        <v>790.5</v>
      </c>
      <c r="BJ19" s="95">
        <v>840.4</v>
      </c>
      <c r="BK19" s="95">
        <v>905.8</v>
      </c>
      <c r="BL19" s="95">
        <v>949.1</v>
      </c>
      <c r="BM19" s="116">
        <f t="shared" si="13"/>
        <v>0.11197940193332712</v>
      </c>
      <c r="BN19" s="116">
        <f t="shared" si="13"/>
        <v>5.9433637459115118E-2</v>
      </c>
      <c r="BO19" s="116" t="e">
        <f t="shared" si="14"/>
        <v>#DIV/0!</v>
      </c>
      <c r="BP19" s="116" t="e">
        <f t="shared" si="15"/>
        <v>#DIV/0!</v>
      </c>
      <c r="BQ19" s="116">
        <f t="shared" si="16"/>
        <v>5.9452693861296035E-2</v>
      </c>
      <c r="BR19" s="116">
        <f t="shared" si="17"/>
        <v>5.9451780922817887E-2</v>
      </c>
      <c r="BS19" s="116">
        <f t="shared" si="18"/>
        <v>5.9402529652049729E-2</v>
      </c>
      <c r="BT19" s="116">
        <f t="shared" si="19"/>
        <v>5.9440392773725925E-2</v>
      </c>
      <c r="BU19" s="116">
        <f t="shared" si="20"/>
        <v>5.9429404794458129E-2</v>
      </c>
      <c r="BV19" s="116">
        <f t="shared" si="21"/>
        <v>5.9401187150838197E-2</v>
      </c>
      <c r="BW19" s="116">
        <f t="shared" si="22"/>
        <v>5.9414156501535365E-2</v>
      </c>
      <c r="BX19" s="116">
        <f t="shared" si="23"/>
        <v>5.9428386365476538E-2</v>
      </c>
      <c r="BY19" s="116">
        <f t="shared" si="24"/>
        <v>5.9432705120883167E-2</v>
      </c>
      <c r="BZ19" s="116">
        <f t="shared" si="25"/>
        <v>5.9419931465715337E-2</v>
      </c>
      <c r="CA19" s="116">
        <f t="shared" si="26"/>
        <v>5.9408611214133877E-2</v>
      </c>
    </row>
    <row r="20" spans="1:79" ht="15.75" x14ac:dyDescent="0.25">
      <c r="A20" s="15"/>
      <c r="B20" s="34">
        <v>2.5</v>
      </c>
      <c r="C20" s="161">
        <v>1353.3</v>
      </c>
      <c r="D20" s="161">
        <v>1353.3</v>
      </c>
      <c r="E20" s="35"/>
      <c r="F20" s="35"/>
      <c r="G20" s="161">
        <v>1035.55</v>
      </c>
      <c r="H20" s="161">
        <v>1129.5</v>
      </c>
      <c r="I20" s="161">
        <v>1207.2</v>
      </c>
      <c r="J20" s="161">
        <v>1252.3</v>
      </c>
      <c r="K20" s="161">
        <v>1286.2</v>
      </c>
      <c r="L20" s="161">
        <v>1346.5</v>
      </c>
      <c r="M20" s="161">
        <v>1420.5</v>
      </c>
      <c r="N20" s="161">
        <v>1458.15</v>
      </c>
      <c r="O20" s="161">
        <v>1549.6</v>
      </c>
      <c r="P20" s="161">
        <v>1679.85</v>
      </c>
      <c r="Q20" s="161">
        <v>1751.8</v>
      </c>
      <c r="S20" s="34">
        <v>2.5</v>
      </c>
      <c r="T20" s="161">
        <v>1224.45</v>
      </c>
      <c r="U20" s="161">
        <v>1277.4000000000001</v>
      </c>
      <c r="V20" s="35"/>
      <c r="W20" s="35"/>
      <c r="X20" s="161">
        <v>977.45</v>
      </c>
      <c r="Y20" s="161">
        <v>1066.1500000000001</v>
      </c>
      <c r="Z20" s="161">
        <v>1139.5</v>
      </c>
      <c r="AA20" s="161">
        <v>1182.05</v>
      </c>
      <c r="AB20" s="161">
        <v>1214.05</v>
      </c>
      <c r="AC20" s="161">
        <v>1271</v>
      </c>
      <c r="AD20" s="161">
        <v>1340.85</v>
      </c>
      <c r="AE20" s="161">
        <v>1376.35</v>
      </c>
      <c r="AF20" s="161">
        <v>1462.7</v>
      </c>
      <c r="AG20" s="161">
        <v>1585.65</v>
      </c>
      <c r="AH20" s="161">
        <v>1653.55</v>
      </c>
      <c r="AJ20" s="109">
        <v>2.5</v>
      </c>
      <c r="AK20" s="110"/>
      <c r="AL20" s="110"/>
      <c r="AM20" s="95">
        <v>653.6</v>
      </c>
      <c r="AN20" s="95">
        <v>713</v>
      </c>
      <c r="AO20" s="95">
        <v>762.05</v>
      </c>
      <c r="AP20" s="95">
        <v>790.5</v>
      </c>
      <c r="AQ20" s="95">
        <v>808.05</v>
      </c>
      <c r="AR20" s="95">
        <v>836.5</v>
      </c>
      <c r="AS20" s="95">
        <v>892.5</v>
      </c>
      <c r="AT20" s="95">
        <v>916.1</v>
      </c>
      <c r="AU20" s="95">
        <v>973.6</v>
      </c>
      <c r="AV20" s="95">
        <v>1055.45</v>
      </c>
      <c r="AW20" s="95">
        <v>1100.5999999999999</v>
      </c>
      <c r="AX20" s="95"/>
      <c r="AY20" s="109">
        <v>2.5</v>
      </c>
      <c r="AZ20" s="110"/>
      <c r="BA20" s="110"/>
      <c r="BB20" s="95">
        <v>628.45000000000005</v>
      </c>
      <c r="BC20" s="95">
        <v>685.55</v>
      </c>
      <c r="BD20" s="95">
        <v>732.7</v>
      </c>
      <c r="BE20" s="95">
        <v>760.05</v>
      </c>
      <c r="BF20" s="95">
        <v>776.95</v>
      </c>
      <c r="BG20" s="95">
        <v>804.3</v>
      </c>
      <c r="BH20" s="95">
        <v>858.15</v>
      </c>
      <c r="BI20" s="95">
        <v>880.85</v>
      </c>
      <c r="BJ20" s="95">
        <v>936.15</v>
      </c>
      <c r="BK20" s="95">
        <v>1014.85</v>
      </c>
      <c r="BL20" s="95">
        <v>1058.25</v>
      </c>
      <c r="BM20" s="116">
        <f t="shared" si="13"/>
        <v>0.10523092000489997</v>
      </c>
      <c r="BN20" s="116">
        <f t="shared" si="13"/>
        <v>5.9417566932832289E-2</v>
      </c>
      <c r="BO20" s="116" t="e">
        <f t="shared" si="14"/>
        <v>#DIV/0!</v>
      </c>
      <c r="BP20" s="116" t="e">
        <f t="shared" si="15"/>
        <v>#DIV/0!</v>
      </c>
      <c r="BQ20" s="116">
        <f t="shared" si="16"/>
        <v>5.9440380582126862E-2</v>
      </c>
      <c r="BR20" s="116">
        <f t="shared" si="17"/>
        <v>5.9419406274914266E-2</v>
      </c>
      <c r="BS20" s="116">
        <f t="shared" si="18"/>
        <v>5.9412022817024956E-2</v>
      </c>
      <c r="BT20" s="116">
        <f t="shared" si="19"/>
        <v>5.9430650141703012E-2</v>
      </c>
      <c r="BU20" s="116">
        <f t="shared" si="20"/>
        <v>5.9429183312054823E-2</v>
      </c>
      <c r="BV20" s="116">
        <f t="shared" si="21"/>
        <v>5.940204563335949E-2</v>
      </c>
      <c r="BW20" s="116">
        <f t="shared" si="22"/>
        <v>5.9402617742476904E-2</v>
      </c>
      <c r="BX20" s="116">
        <f t="shared" si="23"/>
        <v>5.9432557125731256E-2</v>
      </c>
      <c r="BY20" s="116">
        <f t="shared" si="24"/>
        <v>5.9410678881520296E-2</v>
      </c>
      <c r="BZ20" s="116">
        <f t="shared" si="25"/>
        <v>5.9407813830290257E-2</v>
      </c>
      <c r="CA20" s="116">
        <f t="shared" si="26"/>
        <v>5.9417616642980287E-2</v>
      </c>
    </row>
    <row r="21" spans="1:79" ht="15.75" x14ac:dyDescent="0.25">
      <c r="A21" s="15"/>
      <c r="B21" s="34">
        <v>3</v>
      </c>
      <c r="C21" s="161">
        <v>1473.65</v>
      </c>
      <c r="D21" s="161">
        <v>1473.65</v>
      </c>
      <c r="E21" s="35"/>
      <c r="F21" s="35"/>
      <c r="G21" s="161">
        <v>1129.5</v>
      </c>
      <c r="H21" s="161">
        <v>1250.1500000000001</v>
      </c>
      <c r="I21" s="161">
        <v>1325.8</v>
      </c>
      <c r="J21" s="161">
        <v>1381.1</v>
      </c>
      <c r="K21" s="161">
        <v>1387.55</v>
      </c>
      <c r="L21" s="161">
        <v>1446.25</v>
      </c>
      <c r="M21" s="161">
        <v>1555.9</v>
      </c>
      <c r="N21" s="161">
        <v>1620.3</v>
      </c>
      <c r="O21" s="161">
        <v>1724</v>
      </c>
      <c r="P21" s="161">
        <v>1854.3</v>
      </c>
      <c r="Q21" s="161">
        <v>1924</v>
      </c>
      <c r="S21" s="34">
        <v>3</v>
      </c>
      <c r="T21" s="161">
        <v>1340</v>
      </c>
      <c r="U21" s="161">
        <v>1391</v>
      </c>
      <c r="V21" s="35"/>
      <c r="W21" s="35"/>
      <c r="X21" s="161">
        <v>1066.1500000000001</v>
      </c>
      <c r="Y21" s="161">
        <v>1180.05</v>
      </c>
      <c r="Z21" s="161">
        <v>1251.45</v>
      </c>
      <c r="AA21" s="161">
        <v>1303.6500000000001</v>
      </c>
      <c r="AB21" s="161">
        <v>1309.75</v>
      </c>
      <c r="AC21" s="161">
        <v>1365.15</v>
      </c>
      <c r="AD21" s="161">
        <v>1468.65</v>
      </c>
      <c r="AE21" s="161">
        <v>1529.45</v>
      </c>
      <c r="AF21" s="161">
        <v>1627.3</v>
      </c>
      <c r="AG21" s="161">
        <v>1750.3</v>
      </c>
      <c r="AH21" s="161">
        <v>1816.1</v>
      </c>
      <c r="AJ21" s="109">
        <v>3</v>
      </c>
      <c r="AK21" s="110"/>
      <c r="AL21" s="110"/>
      <c r="AM21" s="95">
        <v>713</v>
      </c>
      <c r="AN21" s="95">
        <v>789.1</v>
      </c>
      <c r="AO21" s="95">
        <v>836.9</v>
      </c>
      <c r="AP21" s="95">
        <v>871.8</v>
      </c>
      <c r="AQ21" s="95">
        <v>871.75</v>
      </c>
      <c r="AR21" s="95">
        <v>898.4</v>
      </c>
      <c r="AS21" s="95">
        <v>977.6</v>
      </c>
      <c r="AT21" s="95">
        <v>1018</v>
      </c>
      <c r="AU21" s="95">
        <v>1083.2</v>
      </c>
      <c r="AV21" s="95">
        <v>1165.05</v>
      </c>
      <c r="AW21" s="95">
        <v>1208.8499999999999</v>
      </c>
      <c r="AX21" s="95"/>
      <c r="AY21" s="109">
        <v>3</v>
      </c>
      <c r="AZ21" s="110"/>
      <c r="BA21" s="110"/>
      <c r="BB21" s="95">
        <v>685.55</v>
      </c>
      <c r="BC21" s="95">
        <v>758.75</v>
      </c>
      <c r="BD21" s="95">
        <v>804.7</v>
      </c>
      <c r="BE21" s="95">
        <v>838.25</v>
      </c>
      <c r="BF21" s="95">
        <v>838.2</v>
      </c>
      <c r="BG21" s="95">
        <v>863.8</v>
      </c>
      <c r="BH21" s="95">
        <v>940</v>
      </c>
      <c r="BI21" s="95">
        <v>978.8</v>
      </c>
      <c r="BJ21" s="95">
        <v>1041.5</v>
      </c>
      <c r="BK21" s="95">
        <v>1120.2</v>
      </c>
      <c r="BL21" s="95">
        <v>1162.3499999999999</v>
      </c>
      <c r="BM21" s="116">
        <f t="shared" si="13"/>
        <v>9.9738805970149391E-2</v>
      </c>
      <c r="BN21" s="116">
        <f t="shared" si="13"/>
        <v>5.9417685118619668E-2</v>
      </c>
      <c r="BO21" s="116" t="e">
        <f t="shared" si="14"/>
        <v>#DIV/0!</v>
      </c>
      <c r="BP21" s="116" t="e">
        <f t="shared" si="15"/>
        <v>#DIV/0!</v>
      </c>
      <c r="BQ21" s="116">
        <f t="shared" si="16"/>
        <v>5.9419406274914266E-2</v>
      </c>
      <c r="BR21" s="116">
        <f t="shared" si="17"/>
        <v>5.9404262531248753E-2</v>
      </c>
      <c r="BS21" s="116">
        <f t="shared" si="18"/>
        <v>5.9411083143553478E-2</v>
      </c>
      <c r="BT21" s="116">
        <f t="shared" si="19"/>
        <v>5.941011774632754E-2</v>
      </c>
      <c r="BU21" s="116">
        <f t="shared" si="20"/>
        <v>5.9400648978812809E-2</v>
      </c>
      <c r="BV21" s="116">
        <f t="shared" si="21"/>
        <v>5.9407391129179921E-2</v>
      </c>
      <c r="BW21" s="116">
        <f t="shared" si="22"/>
        <v>5.940830013958398E-2</v>
      </c>
      <c r="BX21" s="116">
        <f t="shared" si="23"/>
        <v>5.9400438065971395E-2</v>
      </c>
      <c r="BY21" s="116">
        <f t="shared" si="24"/>
        <v>5.9423585079579677E-2</v>
      </c>
      <c r="BZ21" s="116">
        <f t="shared" si="25"/>
        <v>5.9418385419642394E-2</v>
      </c>
      <c r="CA21" s="116">
        <f t="shared" si="26"/>
        <v>5.94130279169649E-2</v>
      </c>
    </row>
    <row r="22" spans="1:79" ht="15.75" x14ac:dyDescent="0.25">
      <c r="A22" s="15"/>
      <c r="B22" s="34">
        <v>3.5</v>
      </c>
      <c r="C22" s="161">
        <v>1585.95</v>
      </c>
      <c r="D22" s="161">
        <v>1585.95</v>
      </c>
      <c r="E22" s="35"/>
      <c r="F22" s="35"/>
      <c r="G22" s="161">
        <v>1227.7</v>
      </c>
      <c r="H22" s="161">
        <v>1362.7</v>
      </c>
      <c r="I22" s="161">
        <v>1444.6</v>
      </c>
      <c r="J22" s="161">
        <v>1511.95</v>
      </c>
      <c r="K22" s="161">
        <v>1517.7</v>
      </c>
      <c r="L22" s="161">
        <v>1562.8</v>
      </c>
      <c r="M22" s="161">
        <v>1683.45</v>
      </c>
      <c r="N22" s="161">
        <v>1757.95</v>
      </c>
      <c r="O22" s="161">
        <v>1876.3</v>
      </c>
      <c r="P22" s="161">
        <v>2022.55</v>
      </c>
      <c r="Q22" s="161">
        <v>2094.4499999999998</v>
      </c>
      <c r="S22" s="34">
        <v>3.5</v>
      </c>
      <c r="T22" s="161">
        <v>1447.65</v>
      </c>
      <c r="U22" s="161">
        <v>1497</v>
      </c>
      <c r="V22" s="35"/>
      <c r="W22" s="35"/>
      <c r="X22" s="161">
        <v>1158.8499999999999</v>
      </c>
      <c r="Y22" s="161">
        <v>1286.25</v>
      </c>
      <c r="Z22" s="161">
        <v>1363.6</v>
      </c>
      <c r="AA22" s="161">
        <v>1427.15</v>
      </c>
      <c r="AB22" s="161">
        <v>1432.6</v>
      </c>
      <c r="AC22" s="161">
        <v>1475.15</v>
      </c>
      <c r="AD22" s="161">
        <v>1589.05</v>
      </c>
      <c r="AE22" s="161">
        <v>1659.35</v>
      </c>
      <c r="AF22" s="161">
        <v>1771.05</v>
      </c>
      <c r="AG22" s="161">
        <v>1909.1</v>
      </c>
      <c r="AH22" s="161">
        <v>1977</v>
      </c>
      <c r="AJ22" s="109">
        <v>3.5</v>
      </c>
      <c r="AK22" s="110"/>
      <c r="AL22" s="110"/>
      <c r="AM22" s="95">
        <v>775</v>
      </c>
      <c r="AN22" s="95">
        <v>860.15</v>
      </c>
      <c r="AO22" s="95">
        <v>911.9</v>
      </c>
      <c r="AP22" s="95">
        <v>954.4</v>
      </c>
      <c r="AQ22" s="95">
        <v>953.5</v>
      </c>
      <c r="AR22" s="95">
        <v>970.8</v>
      </c>
      <c r="AS22" s="95">
        <v>1057.7</v>
      </c>
      <c r="AT22" s="95">
        <v>1104.45</v>
      </c>
      <c r="AU22" s="95">
        <v>1178.8499999999999</v>
      </c>
      <c r="AV22" s="95">
        <v>1270.8</v>
      </c>
      <c r="AW22" s="95">
        <v>1315.95</v>
      </c>
      <c r="AX22" s="95"/>
      <c r="AY22" s="109">
        <v>3.5</v>
      </c>
      <c r="AZ22" s="110"/>
      <c r="BA22" s="110"/>
      <c r="BB22" s="95">
        <v>745.15</v>
      </c>
      <c r="BC22" s="95">
        <v>827.05</v>
      </c>
      <c r="BD22" s="95">
        <v>876.8</v>
      </c>
      <c r="BE22" s="95">
        <v>917.65</v>
      </c>
      <c r="BF22" s="95">
        <v>916.8</v>
      </c>
      <c r="BG22" s="95">
        <v>933.45</v>
      </c>
      <c r="BH22" s="95">
        <v>1017</v>
      </c>
      <c r="BI22" s="95">
        <v>1061.95</v>
      </c>
      <c r="BJ22" s="95">
        <v>1133.5</v>
      </c>
      <c r="BK22" s="95">
        <v>1221.9000000000001</v>
      </c>
      <c r="BL22" s="95">
        <v>1265.3</v>
      </c>
      <c r="BM22" s="116">
        <f t="shared" si="13"/>
        <v>9.5534141539736828E-2</v>
      </c>
      <c r="BN22" s="116">
        <f t="shared" si="13"/>
        <v>5.9418837675350833E-2</v>
      </c>
      <c r="BO22" s="116" t="e">
        <f t="shared" si="14"/>
        <v>#DIV/0!</v>
      </c>
      <c r="BP22" s="116" t="e">
        <f t="shared" si="15"/>
        <v>#DIV/0!</v>
      </c>
      <c r="BQ22" s="116">
        <f t="shared" si="16"/>
        <v>5.9412348448893315E-2</v>
      </c>
      <c r="BR22" s="116">
        <f t="shared" si="17"/>
        <v>5.9436345966958237E-2</v>
      </c>
      <c r="BS22" s="116">
        <f t="shared" si="18"/>
        <v>5.9401584042241051E-2</v>
      </c>
      <c r="BT22" s="116">
        <f t="shared" si="19"/>
        <v>5.9419122026416193E-2</v>
      </c>
      <c r="BU22" s="116">
        <f t="shared" si="20"/>
        <v>5.9402484992321813E-2</v>
      </c>
      <c r="BV22" s="116">
        <f t="shared" si="21"/>
        <v>5.9417686336982634E-2</v>
      </c>
      <c r="BW22" s="116">
        <f t="shared" si="22"/>
        <v>5.9406563670117318E-2</v>
      </c>
      <c r="BX22" s="116">
        <f t="shared" si="23"/>
        <v>5.9420857564709051E-2</v>
      </c>
      <c r="BY22" s="116">
        <f t="shared" si="24"/>
        <v>5.9428022924253865E-2</v>
      </c>
      <c r="BZ22" s="116">
        <f t="shared" si="25"/>
        <v>5.9425907495678665E-2</v>
      </c>
      <c r="CA22" s="116">
        <f t="shared" si="26"/>
        <v>5.9408194233687261E-2</v>
      </c>
    </row>
    <row r="23" spans="1:79" ht="15.75" x14ac:dyDescent="0.25">
      <c r="A23" s="15"/>
      <c r="B23" s="34">
        <v>4</v>
      </c>
      <c r="C23" s="161">
        <v>1696.1</v>
      </c>
      <c r="D23" s="161">
        <v>1696.1</v>
      </c>
      <c r="E23" s="35"/>
      <c r="F23" s="35"/>
      <c r="G23" s="161">
        <v>1327.9</v>
      </c>
      <c r="H23" s="161">
        <v>1473</v>
      </c>
      <c r="I23" s="161">
        <v>1562.95</v>
      </c>
      <c r="J23" s="161">
        <v>1642.95</v>
      </c>
      <c r="K23" s="161">
        <v>1633.2</v>
      </c>
      <c r="L23" s="161">
        <v>1681.45</v>
      </c>
      <c r="M23" s="161">
        <v>1808.9</v>
      </c>
      <c r="N23" s="161">
        <v>1897.35</v>
      </c>
      <c r="O23" s="161">
        <v>2028.55</v>
      </c>
      <c r="P23" s="161">
        <v>2190.9499999999998</v>
      </c>
      <c r="Q23" s="161">
        <v>2264.9</v>
      </c>
      <c r="S23" s="34">
        <v>4</v>
      </c>
      <c r="T23" s="161">
        <v>1553.35</v>
      </c>
      <c r="U23" s="161">
        <v>1601</v>
      </c>
      <c r="V23" s="35"/>
      <c r="W23" s="35"/>
      <c r="X23" s="161">
        <v>1253.4000000000001</v>
      </c>
      <c r="Y23" s="161">
        <v>1390.4</v>
      </c>
      <c r="Z23" s="161">
        <v>1475.3</v>
      </c>
      <c r="AA23" s="161">
        <v>1550.8</v>
      </c>
      <c r="AB23" s="161">
        <v>1541.6</v>
      </c>
      <c r="AC23" s="161">
        <v>1587.15</v>
      </c>
      <c r="AD23" s="161">
        <v>1707.45</v>
      </c>
      <c r="AE23" s="161">
        <v>1790.95</v>
      </c>
      <c r="AF23" s="161">
        <v>1914.8</v>
      </c>
      <c r="AG23" s="161">
        <v>2068.1</v>
      </c>
      <c r="AH23" s="161">
        <v>2137.9</v>
      </c>
      <c r="AJ23" s="109">
        <v>4</v>
      </c>
      <c r="AK23" s="110"/>
      <c r="AL23" s="110"/>
      <c r="AM23" s="95">
        <v>838.2</v>
      </c>
      <c r="AN23" s="95">
        <v>929.85</v>
      </c>
      <c r="AO23" s="95">
        <v>986.65</v>
      </c>
      <c r="AP23" s="95">
        <v>1037.0999999999999</v>
      </c>
      <c r="AQ23" s="95">
        <v>1026.1500000000001</v>
      </c>
      <c r="AR23" s="95">
        <v>1044.5</v>
      </c>
      <c r="AS23" s="95">
        <v>1136.5</v>
      </c>
      <c r="AT23" s="95">
        <v>1192.0999999999999</v>
      </c>
      <c r="AU23" s="95">
        <v>1274.55</v>
      </c>
      <c r="AV23" s="95">
        <v>1376.65</v>
      </c>
      <c r="AW23" s="95">
        <v>1423.05</v>
      </c>
      <c r="AX23" s="95"/>
      <c r="AY23" s="109">
        <v>4</v>
      </c>
      <c r="AZ23" s="110"/>
      <c r="BA23" s="110"/>
      <c r="BB23" s="95">
        <v>805.95</v>
      </c>
      <c r="BC23" s="95">
        <v>894.05</v>
      </c>
      <c r="BD23" s="95">
        <v>948.7</v>
      </c>
      <c r="BE23" s="95">
        <v>997.2</v>
      </c>
      <c r="BF23" s="95">
        <v>986.65</v>
      </c>
      <c r="BG23" s="95">
        <v>1004.3</v>
      </c>
      <c r="BH23" s="95">
        <v>1092.75</v>
      </c>
      <c r="BI23" s="95">
        <v>1146.25</v>
      </c>
      <c r="BJ23" s="95">
        <v>1225.5</v>
      </c>
      <c r="BK23" s="95">
        <v>1323.7</v>
      </c>
      <c r="BL23" s="95">
        <v>1368.3</v>
      </c>
      <c r="BM23" s="116">
        <f t="shared" si="13"/>
        <v>9.1898155599188902E-2</v>
      </c>
      <c r="BN23" s="116">
        <f t="shared" si="13"/>
        <v>5.9400374765771424E-2</v>
      </c>
      <c r="BO23" s="116" t="e">
        <f t="shared" si="14"/>
        <v>#DIV/0!</v>
      </c>
      <c r="BP23" s="116" t="e">
        <f t="shared" si="15"/>
        <v>#DIV/0!</v>
      </c>
      <c r="BQ23" s="116">
        <f t="shared" si="16"/>
        <v>5.9438327748523978E-2</v>
      </c>
      <c r="BR23" s="116">
        <f t="shared" si="17"/>
        <v>5.9407364787111616E-2</v>
      </c>
      <c r="BS23" s="116">
        <f t="shared" si="18"/>
        <v>5.9411645089134435E-2</v>
      </c>
      <c r="BT23" s="116">
        <f t="shared" si="19"/>
        <v>5.9420944028888423E-2</v>
      </c>
      <c r="BU23" s="116">
        <f t="shared" si="20"/>
        <v>5.9418785677218589E-2</v>
      </c>
      <c r="BV23" s="116">
        <f t="shared" si="21"/>
        <v>5.9414674101376574E-2</v>
      </c>
      <c r="BW23" s="116">
        <f t="shared" si="22"/>
        <v>5.9416088318838156E-2</v>
      </c>
      <c r="BX23" s="116">
        <f t="shared" si="23"/>
        <v>5.9409810435802068E-2</v>
      </c>
      <c r="BY23" s="116">
        <f t="shared" si="24"/>
        <v>5.9405682055567066E-2</v>
      </c>
      <c r="BZ23" s="116">
        <f t="shared" si="25"/>
        <v>5.9402349983076252E-2</v>
      </c>
      <c r="CA23" s="116">
        <f t="shared" si="26"/>
        <v>5.9404088123859777E-2</v>
      </c>
    </row>
    <row r="24" spans="1:79" ht="15.75" x14ac:dyDescent="0.25">
      <c r="A24" s="15"/>
      <c r="B24" s="34">
        <v>4.5</v>
      </c>
      <c r="C24" s="161">
        <v>1806.5</v>
      </c>
      <c r="D24" s="161">
        <v>1806.5</v>
      </c>
      <c r="E24" s="35"/>
      <c r="F24" s="35"/>
      <c r="G24" s="161">
        <v>1428.15</v>
      </c>
      <c r="H24" s="161">
        <v>1583.5</v>
      </c>
      <c r="I24" s="161">
        <v>1681.7</v>
      </c>
      <c r="J24" s="161">
        <v>1773.6</v>
      </c>
      <c r="K24" s="161">
        <v>1749.15</v>
      </c>
      <c r="L24" s="161">
        <v>1797.9</v>
      </c>
      <c r="M24" s="161">
        <v>1934.1</v>
      </c>
      <c r="N24" s="161">
        <v>2034.9</v>
      </c>
      <c r="O24" s="161">
        <v>2180.85</v>
      </c>
      <c r="P24" s="161">
        <v>2357.1999999999998</v>
      </c>
      <c r="Q24" s="161">
        <v>2435.15</v>
      </c>
      <c r="S24" s="34">
        <v>4.5</v>
      </c>
      <c r="T24" s="161">
        <v>1659.2</v>
      </c>
      <c r="U24" s="161">
        <v>1705.2</v>
      </c>
      <c r="V24" s="35"/>
      <c r="W24" s="35"/>
      <c r="X24" s="161">
        <v>1348.05</v>
      </c>
      <c r="Y24" s="161">
        <v>1494.7</v>
      </c>
      <c r="Z24" s="161">
        <v>1587.4</v>
      </c>
      <c r="AA24" s="161">
        <v>1674.15</v>
      </c>
      <c r="AB24" s="161">
        <v>1651.05</v>
      </c>
      <c r="AC24" s="161">
        <v>1697.05</v>
      </c>
      <c r="AD24" s="161">
        <v>1825.65</v>
      </c>
      <c r="AE24" s="161">
        <v>1920.8</v>
      </c>
      <c r="AF24" s="161">
        <v>2058.5500000000002</v>
      </c>
      <c r="AG24" s="161">
        <v>2225</v>
      </c>
      <c r="AH24" s="161">
        <v>2298.6</v>
      </c>
      <c r="AJ24" s="109">
        <v>4.5</v>
      </c>
      <c r="AK24" s="110"/>
      <c r="AL24" s="110"/>
      <c r="AM24" s="95">
        <v>901.5</v>
      </c>
      <c r="AN24" s="95">
        <v>999.6</v>
      </c>
      <c r="AO24" s="95">
        <v>1061.5999999999999</v>
      </c>
      <c r="AP24" s="95">
        <v>1119.6500000000001</v>
      </c>
      <c r="AQ24" s="95">
        <v>1098.9000000000001</v>
      </c>
      <c r="AR24" s="95">
        <v>1116.9000000000001</v>
      </c>
      <c r="AS24" s="95">
        <v>1215.2</v>
      </c>
      <c r="AT24" s="95">
        <v>1278.55</v>
      </c>
      <c r="AU24" s="95">
        <v>1370.2</v>
      </c>
      <c r="AV24" s="95">
        <v>1481.1</v>
      </c>
      <c r="AW24" s="95">
        <v>1530.05</v>
      </c>
      <c r="AX24" s="95"/>
      <c r="AY24" s="109">
        <v>4.5</v>
      </c>
      <c r="AZ24" s="110"/>
      <c r="BA24" s="110"/>
      <c r="BB24" s="95">
        <v>866.8</v>
      </c>
      <c r="BC24" s="95">
        <v>961.15</v>
      </c>
      <c r="BD24" s="95">
        <v>1020.75</v>
      </c>
      <c r="BE24" s="95">
        <v>1076.55</v>
      </c>
      <c r="BF24" s="95">
        <v>1056.5999999999999</v>
      </c>
      <c r="BG24" s="95">
        <v>1073.9000000000001</v>
      </c>
      <c r="BH24" s="95">
        <v>1168.45</v>
      </c>
      <c r="BI24" s="95">
        <v>1229.3499999999999</v>
      </c>
      <c r="BJ24" s="95">
        <v>1317.5</v>
      </c>
      <c r="BK24" s="95">
        <v>1424.1</v>
      </c>
      <c r="BL24" s="95">
        <v>1471.2</v>
      </c>
      <c r="BM24" s="116">
        <f t="shared" si="13"/>
        <v>8.8777724204435859E-2</v>
      </c>
      <c r="BN24" s="116">
        <f t="shared" si="13"/>
        <v>5.9406521229181219E-2</v>
      </c>
      <c r="BO24" s="116" t="e">
        <f t="shared" si="14"/>
        <v>#DIV/0!</v>
      </c>
      <c r="BP24" s="116" t="e">
        <f t="shared" si="15"/>
        <v>#DIV/0!</v>
      </c>
      <c r="BQ24" s="116">
        <f t="shared" si="16"/>
        <v>5.9419161010348276E-2</v>
      </c>
      <c r="BR24" s="116">
        <f t="shared" si="17"/>
        <v>5.9409915033116878E-2</v>
      </c>
      <c r="BS24" s="116">
        <f t="shared" si="18"/>
        <v>5.9405316870354108E-2</v>
      </c>
      <c r="BT24" s="116">
        <f t="shared" si="19"/>
        <v>5.940327927605038E-2</v>
      </c>
      <c r="BU24" s="116">
        <f t="shared" si="20"/>
        <v>5.9416734805123994E-2</v>
      </c>
      <c r="BV24" s="116">
        <f t="shared" si="21"/>
        <v>5.9426652131640223E-2</v>
      </c>
      <c r="BW24" s="116">
        <f t="shared" si="22"/>
        <v>5.940350012324358E-2</v>
      </c>
      <c r="BX24" s="116">
        <f t="shared" si="23"/>
        <v>5.9402332361516041E-2</v>
      </c>
      <c r="BY24" s="116">
        <f t="shared" si="24"/>
        <v>5.9410750285394887E-2</v>
      </c>
      <c r="BZ24" s="116">
        <f t="shared" si="25"/>
        <v>5.9415730337078587E-2</v>
      </c>
      <c r="CA24" s="116">
        <f t="shared" si="26"/>
        <v>5.940572522404941E-2</v>
      </c>
    </row>
    <row r="25" spans="1:79" ht="15.75" x14ac:dyDescent="0.25">
      <c r="A25" s="15"/>
      <c r="B25" s="34">
        <v>5</v>
      </c>
      <c r="C25" s="161">
        <v>1916.55</v>
      </c>
      <c r="D25" s="161">
        <v>1916.55</v>
      </c>
      <c r="E25" s="35"/>
      <c r="F25" s="35"/>
      <c r="G25" s="161">
        <v>1528.35</v>
      </c>
      <c r="H25" s="161">
        <v>1693.8</v>
      </c>
      <c r="I25" s="161">
        <v>1800.3</v>
      </c>
      <c r="J25" s="161">
        <v>1904.6</v>
      </c>
      <c r="K25" s="161">
        <v>1864.8</v>
      </c>
      <c r="L25" s="161">
        <v>1916.25</v>
      </c>
      <c r="M25" s="161">
        <v>2059.4499999999998</v>
      </c>
      <c r="N25" s="161">
        <v>2172.4499999999998</v>
      </c>
      <c r="O25" s="161">
        <v>2332.9</v>
      </c>
      <c r="P25" s="161">
        <v>2525.6</v>
      </c>
      <c r="Q25" s="161">
        <v>2605.75</v>
      </c>
      <c r="S25" s="34">
        <v>5</v>
      </c>
      <c r="T25" s="161">
        <v>1764.75</v>
      </c>
      <c r="U25" s="161">
        <v>1809.05</v>
      </c>
      <c r="V25" s="35"/>
      <c r="W25" s="35"/>
      <c r="X25" s="161">
        <v>1442.65</v>
      </c>
      <c r="Y25" s="161">
        <v>1598.8</v>
      </c>
      <c r="Z25" s="161">
        <v>1699.35</v>
      </c>
      <c r="AA25" s="161">
        <v>1797.8</v>
      </c>
      <c r="AB25" s="161">
        <v>1760.2</v>
      </c>
      <c r="AC25" s="161">
        <v>1808.8</v>
      </c>
      <c r="AD25" s="161">
        <v>1943.95</v>
      </c>
      <c r="AE25" s="161">
        <v>2050.6</v>
      </c>
      <c r="AF25" s="161">
        <v>2202.0500000000002</v>
      </c>
      <c r="AG25" s="161">
        <v>2383.9499999999998</v>
      </c>
      <c r="AH25" s="161">
        <v>2459.6</v>
      </c>
      <c r="AJ25" s="109">
        <v>5</v>
      </c>
      <c r="AK25" s="110"/>
      <c r="AL25" s="110"/>
      <c r="AM25" s="95">
        <v>964.75</v>
      </c>
      <c r="AN25" s="95">
        <v>1069.25</v>
      </c>
      <c r="AO25" s="95">
        <v>1136.5</v>
      </c>
      <c r="AP25" s="95">
        <v>1202.25</v>
      </c>
      <c r="AQ25" s="95">
        <v>1171.5999999999999</v>
      </c>
      <c r="AR25" s="95">
        <v>1190.45</v>
      </c>
      <c r="AS25" s="95">
        <v>1293.95</v>
      </c>
      <c r="AT25" s="95">
        <v>1364.95</v>
      </c>
      <c r="AU25" s="95">
        <v>1465.75</v>
      </c>
      <c r="AV25" s="95">
        <v>1586.85</v>
      </c>
      <c r="AW25" s="95">
        <v>1637.2</v>
      </c>
      <c r="AX25" s="95"/>
      <c r="AY25" s="109">
        <v>5</v>
      </c>
      <c r="AZ25" s="110"/>
      <c r="BA25" s="110"/>
      <c r="BB25" s="95">
        <v>927.6</v>
      </c>
      <c r="BC25" s="95">
        <v>1028.0999999999999</v>
      </c>
      <c r="BD25" s="95">
        <v>1092.75</v>
      </c>
      <c r="BE25" s="95">
        <v>1156</v>
      </c>
      <c r="BF25" s="95">
        <v>1126.5</v>
      </c>
      <c r="BG25" s="95">
        <v>1144.6500000000001</v>
      </c>
      <c r="BH25" s="95">
        <v>1244.1500000000001</v>
      </c>
      <c r="BI25" s="95">
        <v>1312.45</v>
      </c>
      <c r="BJ25" s="95">
        <v>1409.35</v>
      </c>
      <c r="BK25" s="95">
        <v>1525.8</v>
      </c>
      <c r="BL25" s="95">
        <v>1574.2</v>
      </c>
      <c r="BM25" s="116">
        <f t="shared" si="13"/>
        <v>8.6017849553761128E-2</v>
      </c>
      <c r="BN25" s="116">
        <f t="shared" si="13"/>
        <v>5.9423454299217804E-2</v>
      </c>
      <c r="BO25" s="116" t="e">
        <f t="shared" si="14"/>
        <v>#DIV/0!</v>
      </c>
      <c r="BP25" s="116" t="e">
        <f t="shared" si="15"/>
        <v>#DIV/0!</v>
      </c>
      <c r="BQ25" s="116">
        <f t="shared" si="16"/>
        <v>5.9404567982531908E-2</v>
      </c>
      <c r="BR25" s="116">
        <f t="shared" si="17"/>
        <v>5.9419564673505176E-2</v>
      </c>
      <c r="BS25" s="116">
        <f t="shared" si="18"/>
        <v>5.9405066643128279E-2</v>
      </c>
      <c r="BT25" s="116">
        <f t="shared" si="19"/>
        <v>5.9405940594059459E-2</v>
      </c>
      <c r="BU25" s="116">
        <f t="shared" si="20"/>
        <v>5.9425065333484683E-2</v>
      </c>
      <c r="BV25" s="116">
        <f t="shared" si="21"/>
        <v>5.9404024767801822E-2</v>
      </c>
      <c r="BW25" s="116">
        <f t="shared" si="22"/>
        <v>5.9415108413282125E-2</v>
      </c>
      <c r="BX25" s="116">
        <f t="shared" si="23"/>
        <v>5.9421632692870263E-2</v>
      </c>
      <c r="BY25" s="116">
        <f t="shared" si="24"/>
        <v>5.9421902318294251E-2</v>
      </c>
      <c r="BZ25" s="116">
        <f t="shared" si="25"/>
        <v>5.9418192495648059E-2</v>
      </c>
      <c r="CA25" s="116">
        <f t="shared" si="26"/>
        <v>5.9420230931858775E-2</v>
      </c>
    </row>
    <row r="26" spans="1:79" ht="15.75" x14ac:dyDescent="0.25">
      <c r="A26" s="15"/>
      <c r="B26" s="34">
        <v>5.5</v>
      </c>
      <c r="C26" s="161">
        <v>1979.9</v>
      </c>
      <c r="D26" s="161">
        <v>1979.9</v>
      </c>
      <c r="E26" s="35"/>
      <c r="F26" s="35"/>
      <c r="G26" s="161">
        <v>1573.3</v>
      </c>
      <c r="H26" s="161">
        <v>1757.3</v>
      </c>
      <c r="I26" s="161">
        <v>1873.95</v>
      </c>
      <c r="J26" s="161">
        <v>2084.5</v>
      </c>
      <c r="K26" s="161">
        <v>1928.8</v>
      </c>
      <c r="L26" s="161">
        <v>1985.2</v>
      </c>
      <c r="M26" s="161">
        <v>2141.65</v>
      </c>
      <c r="N26" s="161">
        <v>2266.9</v>
      </c>
      <c r="O26" s="161">
        <v>2433.85</v>
      </c>
      <c r="P26" s="161">
        <v>2628.15</v>
      </c>
      <c r="Q26" s="161">
        <v>2712.4</v>
      </c>
      <c r="S26" s="34">
        <v>5.5</v>
      </c>
      <c r="T26" s="161">
        <v>1825.5</v>
      </c>
      <c r="U26" s="161">
        <v>1868.85</v>
      </c>
      <c r="V26" s="35"/>
      <c r="W26" s="35"/>
      <c r="X26" s="161">
        <v>1485.05</v>
      </c>
      <c r="Y26" s="161">
        <v>1658.75</v>
      </c>
      <c r="Z26" s="161">
        <v>1768.85</v>
      </c>
      <c r="AA26" s="161">
        <v>1967.6</v>
      </c>
      <c r="AB26" s="161">
        <v>1820.65</v>
      </c>
      <c r="AC26" s="161">
        <v>1873.85</v>
      </c>
      <c r="AD26" s="161">
        <v>2021.55</v>
      </c>
      <c r="AE26" s="161">
        <v>2139.75</v>
      </c>
      <c r="AF26" s="161">
        <v>2297.35</v>
      </c>
      <c r="AG26" s="161">
        <v>2480.75</v>
      </c>
      <c r="AH26" s="161">
        <v>2560.3000000000002</v>
      </c>
      <c r="AJ26" s="109">
        <v>5.5</v>
      </c>
      <c r="AK26" s="110"/>
      <c r="AL26" s="110"/>
      <c r="AM26" s="95">
        <v>993.2</v>
      </c>
      <c r="AN26" s="95">
        <v>1109.3</v>
      </c>
      <c r="AO26" s="95">
        <v>1183</v>
      </c>
      <c r="AP26" s="95">
        <v>1315.95</v>
      </c>
      <c r="AQ26" s="95">
        <v>1211.9000000000001</v>
      </c>
      <c r="AR26" s="95">
        <v>1233.25</v>
      </c>
      <c r="AS26" s="95">
        <v>1345.6</v>
      </c>
      <c r="AT26" s="95">
        <v>1424.3</v>
      </c>
      <c r="AU26" s="95">
        <v>1529.2</v>
      </c>
      <c r="AV26" s="95">
        <v>1651.3</v>
      </c>
      <c r="AW26" s="95">
        <v>1704.25</v>
      </c>
      <c r="AX26" s="95"/>
      <c r="AY26" s="109">
        <v>5.5</v>
      </c>
      <c r="AZ26" s="110"/>
      <c r="BA26" s="110"/>
      <c r="BB26" s="95">
        <v>955</v>
      </c>
      <c r="BC26" s="95">
        <v>1066.5999999999999</v>
      </c>
      <c r="BD26" s="95">
        <v>1137.5</v>
      </c>
      <c r="BE26" s="95">
        <v>1265.3</v>
      </c>
      <c r="BF26" s="95">
        <v>1165.25</v>
      </c>
      <c r="BG26" s="95">
        <v>1185.8</v>
      </c>
      <c r="BH26" s="95">
        <v>1293.8</v>
      </c>
      <c r="BI26" s="95">
        <v>1369.5</v>
      </c>
      <c r="BJ26" s="95">
        <v>1470.35</v>
      </c>
      <c r="BK26" s="95">
        <v>1587.75</v>
      </c>
      <c r="BL26" s="95">
        <v>1638.7</v>
      </c>
      <c r="BM26" s="116">
        <f t="shared" si="13"/>
        <v>8.4579567241851672E-2</v>
      </c>
      <c r="BN26" s="116">
        <f t="shared" si="13"/>
        <v>5.9421569414345843E-2</v>
      </c>
      <c r="BO26" s="116" t="e">
        <f t="shared" si="14"/>
        <v>#DIV/0!</v>
      </c>
      <c r="BP26" s="116" t="e">
        <f t="shared" si="15"/>
        <v>#DIV/0!</v>
      </c>
      <c r="BQ26" s="116">
        <f t="shared" si="16"/>
        <v>5.942560856536816E-2</v>
      </c>
      <c r="BR26" s="116">
        <f t="shared" si="17"/>
        <v>5.9412207987942667E-2</v>
      </c>
      <c r="BS26" s="116">
        <f t="shared" si="18"/>
        <v>5.9417135426972356E-2</v>
      </c>
      <c r="BT26" s="116">
        <f t="shared" si="19"/>
        <v>5.9412482211831819E-2</v>
      </c>
      <c r="BU26" s="116">
        <f t="shared" si="20"/>
        <v>5.9401861972372405E-2</v>
      </c>
      <c r="BV26" s="116">
        <f t="shared" si="21"/>
        <v>5.9423112842543535E-2</v>
      </c>
      <c r="BW26" s="116">
        <f t="shared" si="22"/>
        <v>5.9409858771734658E-2</v>
      </c>
      <c r="BX26" s="116">
        <f t="shared" si="23"/>
        <v>5.942282976983293E-2</v>
      </c>
      <c r="BY26" s="116">
        <f t="shared" si="24"/>
        <v>5.941628397936749E-2</v>
      </c>
      <c r="BZ26" s="116">
        <f t="shared" si="25"/>
        <v>5.9417514864456455E-2</v>
      </c>
      <c r="CA26" s="116">
        <f t="shared" si="26"/>
        <v>5.9407100730383133E-2</v>
      </c>
    </row>
    <row r="27" spans="1:79" ht="15.75" x14ac:dyDescent="0.25">
      <c r="A27" s="15"/>
      <c r="B27" s="34">
        <v>6</v>
      </c>
      <c r="C27" s="161">
        <v>2045.15</v>
      </c>
      <c r="D27" s="161">
        <v>2045.15</v>
      </c>
      <c r="E27" s="35"/>
      <c r="F27" s="35"/>
      <c r="G27" s="161">
        <v>1618.15</v>
      </c>
      <c r="H27" s="161">
        <v>1822.8</v>
      </c>
      <c r="I27" s="161">
        <v>1947.5</v>
      </c>
      <c r="J27" s="161">
        <v>2158.1999999999998</v>
      </c>
      <c r="K27" s="161">
        <v>1992.95</v>
      </c>
      <c r="L27" s="161">
        <v>2051.65</v>
      </c>
      <c r="M27" s="161">
        <v>2221.75</v>
      </c>
      <c r="N27" s="161">
        <v>2359.35</v>
      </c>
      <c r="O27" s="161">
        <v>2532.65</v>
      </c>
      <c r="P27" s="161">
        <v>2730.75</v>
      </c>
      <c r="Q27" s="161">
        <v>2819.25</v>
      </c>
      <c r="S27" s="34">
        <v>6</v>
      </c>
      <c r="T27" s="161">
        <v>1888.15</v>
      </c>
      <c r="U27" s="161">
        <v>1930.45</v>
      </c>
      <c r="V27" s="35"/>
      <c r="W27" s="35"/>
      <c r="X27" s="161">
        <v>1527.4</v>
      </c>
      <c r="Y27" s="161">
        <v>1720.55</v>
      </c>
      <c r="Z27" s="161">
        <v>1838.3</v>
      </c>
      <c r="AA27" s="161">
        <v>2037.15</v>
      </c>
      <c r="AB27" s="161">
        <v>1881.2</v>
      </c>
      <c r="AC27" s="161">
        <v>1936.6</v>
      </c>
      <c r="AD27" s="161">
        <v>2097.15</v>
      </c>
      <c r="AE27" s="161">
        <v>2227.0500000000002</v>
      </c>
      <c r="AF27" s="161">
        <v>2390.6</v>
      </c>
      <c r="AG27" s="161">
        <v>2577.6</v>
      </c>
      <c r="AH27" s="161">
        <v>2661.15</v>
      </c>
      <c r="AJ27" s="109">
        <v>6</v>
      </c>
      <c r="AK27" s="110"/>
      <c r="AL27" s="110"/>
      <c r="AM27" s="95">
        <v>1021.45</v>
      </c>
      <c r="AN27" s="95">
        <v>1150.6500000000001</v>
      </c>
      <c r="AO27" s="95">
        <v>1229.4000000000001</v>
      </c>
      <c r="AP27" s="95">
        <v>1362.4</v>
      </c>
      <c r="AQ27" s="95">
        <v>1252.1500000000001</v>
      </c>
      <c r="AR27" s="95">
        <v>1274.55</v>
      </c>
      <c r="AS27" s="95">
        <v>1395.9</v>
      </c>
      <c r="AT27" s="95">
        <v>1482.4</v>
      </c>
      <c r="AU27" s="95">
        <v>1591.3</v>
      </c>
      <c r="AV27" s="95">
        <v>1715.75</v>
      </c>
      <c r="AW27" s="95">
        <v>1771.35</v>
      </c>
      <c r="AX27" s="95"/>
      <c r="AY27" s="109">
        <v>6</v>
      </c>
      <c r="AZ27" s="110"/>
      <c r="BA27" s="110"/>
      <c r="BB27" s="95">
        <v>982.15</v>
      </c>
      <c r="BC27" s="95">
        <v>1106.3499999999999</v>
      </c>
      <c r="BD27" s="95">
        <v>1182.0999999999999</v>
      </c>
      <c r="BE27" s="95">
        <v>1310</v>
      </c>
      <c r="BF27" s="95">
        <v>1203.95</v>
      </c>
      <c r="BG27" s="95">
        <v>1225.5</v>
      </c>
      <c r="BH27" s="95">
        <v>1342.2</v>
      </c>
      <c r="BI27" s="95">
        <v>1425.35</v>
      </c>
      <c r="BJ27" s="95">
        <v>1530.05</v>
      </c>
      <c r="BK27" s="95">
        <v>1649.75</v>
      </c>
      <c r="BL27" s="95">
        <v>1703.2</v>
      </c>
      <c r="BM27" s="116">
        <f t="shared" si="13"/>
        <v>8.315017345020248E-2</v>
      </c>
      <c r="BN27" s="116">
        <f t="shared" si="13"/>
        <v>5.9416198295734191E-2</v>
      </c>
      <c r="BO27" s="116" t="e">
        <f t="shared" si="14"/>
        <v>#DIV/0!</v>
      </c>
      <c r="BP27" s="116" t="e">
        <f t="shared" si="15"/>
        <v>#DIV/0!</v>
      </c>
      <c r="BQ27" s="116">
        <f t="shared" si="16"/>
        <v>5.9414691632840189E-2</v>
      </c>
      <c r="BR27" s="116">
        <f t="shared" si="17"/>
        <v>5.9428671064485128E-2</v>
      </c>
      <c r="BS27" s="116">
        <f t="shared" si="18"/>
        <v>5.9402709024642286E-2</v>
      </c>
      <c r="BT27" s="116">
        <f t="shared" si="19"/>
        <v>5.9421250276120885E-2</v>
      </c>
      <c r="BU27" s="116">
        <f t="shared" si="20"/>
        <v>5.9403572187965104E-2</v>
      </c>
      <c r="BV27" s="116">
        <f t="shared" si="21"/>
        <v>5.94082412475474E-2</v>
      </c>
      <c r="BW27" s="116">
        <f t="shared" si="22"/>
        <v>5.9413966573683252E-2</v>
      </c>
      <c r="BX27" s="116">
        <f t="shared" si="23"/>
        <v>5.9405940594059237E-2</v>
      </c>
      <c r="BY27" s="116">
        <f t="shared" si="24"/>
        <v>5.9420229231155419E-2</v>
      </c>
      <c r="BZ27" s="116">
        <f t="shared" si="25"/>
        <v>5.9415735567970307E-2</v>
      </c>
      <c r="CA27" s="116">
        <f t="shared" si="26"/>
        <v>5.9410405275914568E-2</v>
      </c>
    </row>
    <row r="28" spans="1:79" ht="15.75" x14ac:dyDescent="0.25">
      <c r="A28" s="15"/>
      <c r="B28" s="34">
        <v>6.5</v>
      </c>
      <c r="C28" s="161">
        <v>2106.5500000000002</v>
      </c>
      <c r="D28" s="161">
        <v>2106.5500000000002</v>
      </c>
      <c r="E28" s="35"/>
      <c r="F28" s="35"/>
      <c r="G28" s="161">
        <v>1663.3</v>
      </c>
      <c r="H28" s="161">
        <v>1884.2</v>
      </c>
      <c r="I28" s="161">
        <v>2023.3</v>
      </c>
      <c r="J28" s="161">
        <v>2233.9</v>
      </c>
      <c r="K28" s="161">
        <v>2056.9499999999998</v>
      </c>
      <c r="L28" s="161">
        <v>2120.4</v>
      </c>
      <c r="M28" s="161">
        <v>2302</v>
      </c>
      <c r="N28" s="161">
        <v>2453.65</v>
      </c>
      <c r="O28" s="161">
        <v>2631.15</v>
      </c>
      <c r="P28" s="161">
        <v>2831.65</v>
      </c>
      <c r="Q28" s="161">
        <v>2925.95</v>
      </c>
      <c r="S28" s="34">
        <v>6.5</v>
      </c>
      <c r="T28" s="161">
        <v>1947</v>
      </c>
      <c r="U28" s="161">
        <v>1988.4</v>
      </c>
      <c r="V28" s="35"/>
      <c r="W28" s="35"/>
      <c r="X28" s="161">
        <v>1570</v>
      </c>
      <c r="Y28" s="161">
        <v>1778.55</v>
      </c>
      <c r="Z28" s="161">
        <v>1909.85</v>
      </c>
      <c r="AA28" s="161">
        <v>2108.6</v>
      </c>
      <c r="AB28" s="161">
        <v>1941.6</v>
      </c>
      <c r="AC28" s="161">
        <v>2001.5</v>
      </c>
      <c r="AD28" s="161">
        <v>2172.9</v>
      </c>
      <c r="AE28" s="161">
        <v>2316.0500000000002</v>
      </c>
      <c r="AF28" s="161">
        <v>2483.6</v>
      </c>
      <c r="AG28" s="161">
        <v>2672.85</v>
      </c>
      <c r="AH28" s="161">
        <v>2761.85</v>
      </c>
      <c r="AJ28" s="109">
        <v>6.5</v>
      </c>
      <c r="AK28" s="110"/>
      <c r="AL28" s="110"/>
      <c r="AM28" s="95">
        <v>1050</v>
      </c>
      <c r="AN28" s="95">
        <v>1189.45</v>
      </c>
      <c r="AO28" s="95">
        <v>1277.25</v>
      </c>
      <c r="AP28" s="95">
        <v>1410.2</v>
      </c>
      <c r="AQ28" s="95">
        <v>1292.3499999999999</v>
      </c>
      <c r="AR28" s="95">
        <v>1317.25</v>
      </c>
      <c r="AS28" s="95">
        <v>1446.35</v>
      </c>
      <c r="AT28" s="95">
        <v>1541.65</v>
      </c>
      <c r="AU28" s="95">
        <v>1653.15</v>
      </c>
      <c r="AV28" s="95">
        <v>1779.15</v>
      </c>
      <c r="AW28" s="95">
        <v>1838.4</v>
      </c>
      <c r="AX28" s="95"/>
      <c r="AY28" s="109">
        <v>6.5</v>
      </c>
      <c r="AZ28" s="110"/>
      <c r="BA28" s="110"/>
      <c r="BB28" s="95">
        <v>1009.6</v>
      </c>
      <c r="BC28" s="95">
        <v>1143.7</v>
      </c>
      <c r="BD28" s="95">
        <v>1228.0999999999999</v>
      </c>
      <c r="BE28" s="95">
        <v>1355.95</v>
      </c>
      <c r="BF28" s="95">
        <v>1242.5999999999999</v>
      </c>
      <c r="BG28" s="95">
        <v>1266.55</v>
      </c>
      <c r="BH28" s="95">
        <v>1390.7</v>
      </c>
      <c r="BI28" s="95">
        <v>1482.35</v>
      </c>
      <c r="BJ28" s="95">
        <v>1589.55</v>
      </c>
      <c r="BK28" s="95">
        <v>1710.7</v>
      </c>
      <c r="BL28" s="95">
        <v>1767.65</v>
      </c>
      <c r="BM28" s="116">
        <f t="shared" si="13"/>
        <v>8.194658448895753E-2</v>
      </c>
      <c r="BN28" s="116">
        <f t="shared" si="13"/>
        <v>5.9419633876483635E-2</v>
      </c>
      <c r="BO28" s="116" t="e">
        <f t="shared" si="14"/>
        <v>#DIV/0!</v>
      </c>
      <c r="BP28" s="116" t="e">
        <f t="shared" si="15"/>
        <v>#DIV/0!</v>
      </c>
      <c r="BQ28" s="116">
        <f t="shared" si="16"/>
        <v>5.9426751592356553E-2</v>
      </c>
      <c r="BR28" s="116">
        <f t="shared" si="17"/>
        <v>5.9402322116330675E-2</v>
      </c>
      <c r="BS28" s="116">
        <f t="shared" si="18"/>
        <v>5.9402570882530092E-2</v>
      </c>
      <c r="BT28" s="116">
        <f t="shared" si="19"/>
        <v>5.9423314047235332E-2</v>
      </c>
      <c r="BU28" s="116">
        <f t="shared" si="20"/>
        <v>5.9409765142150794E-2</v>
      </c>
      <c r="BV28" s="116">
        <f t="shared" si="21"/>
        <v>5.9405445915563293E-2</v>
      </c>
      <c r="BW28" s="116">
        <f t="shared" si="22"/>
        <v>5.9413686778038599E-2</v>
      </c>
      <c r="BX28" s="116">
        <f t="shared" si="23"/>
        <v>5.9411498024654064E-2</v>
      </c>
      <c r="BY28" s="116">
        <f t="shared" si="24"/>
        <v>5.9409727814462965E-2</v>
      </c>
      <c r="BZ28" s="116">
        <f t="shared" si="25"/>
        <v>5.9412237873430973E-2</v>
      </c>
      <c r="CA28" s="116">
        <f t="shared" si="26"/>
        <v>5.9416695331028002E-2</v>
      </c>
    </row>
    <row r="29" spans="1:79" ht="15.75" x14ac:dyDescent="0.25">
      <c r="A29" s="15"/>
      <c r="B29" s="34">
        <v>7</v>
      </c>
      <c r="C29" s="161">
        <v>2171.85</v>
      </c>
      <c r="D29" s="161">
        <v>2171.85</v>
      </c>
      <c r="E29" s="35"/>
      <c r="F29" s="35"/>
      <c r="G29" s="161">
        <v>1710.35</v>
      </c>
      <c r="H29" s="161">
        <v>1949.65</v>
      </c>
      <c r="I29" s="161">
        <v>2098.9</v>
      </c>
      <c r="J29" s="161">
        <v>2307.3000000000002</v>
      </c>
      <c r="K29" s="161">
        <v>2121.1</v>
      </c>
      <c r="L29" s="161">
        <v>2188.9</v>
      </c>
      <c r="M29" s="161">
        <v>2384.1</v>
      </c>
      <c r="N29" s="161">
        <v>2548.1</v>
      </c>
      <c r="O29" s="161">
        <v>2731.95</v>
      </c>
      <c r="P29" s="161">
        <v>2934.1</v>
      </c>
      <c r="Q29" s="161">
        <v>3034.8</v>
      </c>
      <c r="S29" s="34">
        <v>7</v>
      </c>
      <c r="T29" s="161">
        <v>2009.6</v>
      </c>
      <c r="U29" s="161">
        <v>2050.0500000000002</v>
      </c>
      <c r="V29" s="35"/>
      <c r="W29" s="35"/>
      <c r="X29" s="161">
        <v>1614.45</v>
      </c>
      <c r="Y29" s="161">
        <v>1840.3</v>
      </c>
      <c r="Z29" s="161">
        <v>1981.2</v>
      </c>
      <c r="AA29" s="161">
        <v>2177.9</v>
      </c>
      <c r="AB29" s="161">
        <v>2002.15</v>
      </c>
      <c r="AC29" s="161">
        <v>2066.15</v>
      </c>
      <c r="AD29" s="161">
        <v>2250.4</v>
      </c>
      <c r="AE29" s="161">
        <v>2405.1999999999998</v>
      </c>
      <c r="AF29" s="161">
        <v>2578.75</v>
      </c>
      <c r="AG29" s="161">
        <v>2769.55</v>
      </c>
      <c r="AH29" s="161">
        <v>2864.6</v>
      </c>
      <c r="AJ29" s="109">
        <v>7</v>
      </c>
      <c r="AK29" s="110"/>
      <c r="AL29" s="110"/>
      <c r="AM29" s="95">
        <v>1079.7</v>
      </c>
      <c r="AN29" s="95">
        <v>1230.8</v>
      </c>
      <c r="AO29" s="95">
        <v>1325</v>
      </c>
      <c r="AP29" s="95">
        <v>1456.6</v>
      </c>
      <c r="AQ29" s="95">
        <v>1332.65</v>
      </c>
      <c r="AR29" s="95">
        <v>1359.8</v>
      </c>
      <c r="AS29" s="95">
        <v>1497.9</v>
      </c>
      <c r="AT29" s="95">
        <v>1601</v>
      </c>
      <c r="AU29" s="95">
        <v>1716.55</v>
      </c>
      <c r="AV29" s="95">
        <v>1843.55</v>
      </c>
      <c r="AW29" s="95">
        <v>1906.75</v>
      </c>
      <c r="AX29" s="95"/>
      <c r="AY29" s="109">
        <v>7</v>
      </c>
      <c r="AZ29" s="110"/>
      <c r="BA29" s="110"/>
      <c r="BB29" s="95">
        <v>1038.1500000000001</v>
      </c>
      <c r="BC29" s="95">
        <v>1183.45</v>
      </c>
      <c r="BD29" s="95">
        <v>1274</v>
      </c>
      <c r="BE29" s="95">
        <v>1400.55</v>
      </c>
      <c r="BF29" s="95">
        <v>1281.3499999999999</v>
      </c>
      <c r="BG29" s="95">
        <v>1307.5</v>
      </c>
      <c r="BH29" s="95">
        <v>1440.25</v>
      </c>
      <c r="BI29" s="95">
        <v>1539.4</v>
      </c>
      <c r="BJ29" s="95">
        <v>1650.5</v>
      </c>
      <c r="BK29" s="95">
        <v>1772.6</v>
      </c>
      <c r="BL29" s="95">
        <v>1833.4</v>
      </c>
      <c r="BM29" s="116">
        <f t="shared" si="13"/>
        <v>8.0737460191082855E-2</v>
      </c>
      <c r="BN29" s="116">
        <f t="shared" si="13"/>
        <v>5.9413185044267181E-2</v>
      </c>
      <c r="BO29" s="116" t="e">
        <f t="shared" si="14"/>
        <v>#DIV/0!</v>
      </c>
      <c r="BP29" s="116" t="e">
        <f t="shared" si="15"/>
        <v>#DIV/0!</v>
      </c>
      <c r="BQ29" s="116">
        <f t="shared" si="16"/>
        <v>5.9401034408002706E-2</v>
      </c>
      <c r="BR29" s="116">
        <f t="shared" si="17"/>
        <v>5.9419659838069849E-2</v>
      </c>
      <c r="BS29" s="116">
        <f t="shared" si="18"/>
        <v>5.9408439329699192E-2</v>
      </c>
      <c r="BT29" s="116">
        <f t="shared" si="19"/>
        <v>5.9415032829790215E-2</v>
      </c>
      <c r="BU29" s="116">
        <f t="shared" si="20"/>
        <v>5.9411133031990415E-2</v>
      </c>
      <c r="BV29" s="116">
        <f t="shared" si="21"/>
        <v>5.9410013793770977E-2</v>
      </c>
      <c r="BW29" s="116">
        <f t="shared" si="22"/>
        <v>5.9411660149306655E-2</v>
      </c>
      <c r="BX29" s="116">
        <f t="shared" si="23"/>
        <v>5.9412938632962042E-2</v>
      </c>
      <c r="BY29" s="116">
        <f t="shared" si="24"/>
        <v>5.9408628211342629E-2</v>
      </c>
      <c r="BZ29" s="116">
        <f t="shared" si="25"/>
        <v>5.9413984221263316E-2</v>
      </c>
      <c r="CA29" s="116">
        <f t="shared" si="26"/>
        <v>5.9414927040424503E-2</v>
      </c>
    </row>
    <row r="30" spans="1:79" ht="15.75" x14ac:dyDescent="0.25">
      <c r="A30" s="15"/>
      <c r="B30" s="34">
        <v>7.5</v>
      </c>
      <c r="C30" s="161">
        <v>2235</v>
      </c>
      <c r="D30" s="161">
        <v>2235</v>
      </c>
      <c r="E30" s="35"/>
      <c r="F30" s="35"/>
      <c r="G30" s="161">
        <v>1755.3</v>
      </c>
      <c r="H30" s="161">
        <v>2012.95</v>
      </c>
      <c r="I30" s="161">
        <v>2170.4</v>
      </c>
      <c r="J30" s="161">
        <v>2381.1</v>
      </c>
      <c r="K30" s="161">
        <v>2185.15</v>
      </c>
      <c r="L30" s="161">
        <v>2259.75</v>
      </c>
      <c r="M30" s="161">
        <v>2464.15</v>
      </c>
      <c r="N30" s="161">
        <v>2640.65</v>
      </c>
      <c r="O30" s="161">
        <v>2830.75</v>
      </c>
      <c r="P30" s="161">
        <v>3036.9</v>
      </c>
      <c r="Q30" s="161">
        <v>3141.35</v>
      </c>
      <c r="S30" s="34">
        <v>7.5</v>
      </c>
      <c r="T30" s="161">
        <v>2070.1999999999998</v>
      </c>
      <c r="U30" s="161">
        <v>2109.65</v>
      </c>
      <c r="V30" s="35"/>
      <c r="W30" s="35"/>
      <c r="X30" s="161">
        <v>1656.85</v>
      </c>
      <c r="Y30" s="161">
        <v>1900.05</v>
      </c>
      <c r="Z30" s="161">
        <v>2048.6999999999998</v>
      </c>
      <c r="AA30" s="161">
        <v>2247.5500000000002</v>
      </c>
      <c r="AB30" s="161">
        <v>2062.6</v>
      </c>
      <c r="AC30" s="161">
        <v>2133</v>
      </c>
      <c r="AD30" s="161">
        <v>2325.9499999999998</v>
      </c>
      <c r="AE30" s="161">
        <v>2492.5500000000002</v>
      </c>
      <c r="AF30" s="161">
        <v>2672</v>
      </c>
      <c r="AG30" s="161">
        <v>2866.6</v>
      </c>
      <c r="AH30" s="161">
        <v>2965.2</v>
      </c>
      <c r="AJ30" s="109">
        <v>7.5</v>
      </c>
      <c r="AK30" s="110"/>
      <c r="AL30" s="110"/>
      <c r="AM30" s="95">
        <v>1108.05</v>
      </c>
      <c r="AN30" s="95">
        <v>1270.75</v>
      </c>
      <c r="AO30" s="95">
        <v>1370.15</v>
      </c>
      <c r="AP30" s="95">
        <v>1503.15</v>
      </c>
      <c r="AQ30" s="95">
        <v>1372.95</v>
      </c>
      <c r="AR30" s="95">
        <v>1403.8</v>
      </c>
      <c r="AS30" s="95">
        <v>1548.25</v>
      </c>
      <c r="AT30" s="95">
        <v>1659.15</v>
      </c>
      <c r="AU30" s="95">
        <v>1778.6</v>
      </c>
      <c r="AV30" s="95">
        <v>1908.15</v>
      </c>
      <c r="AW30" s="95">
        <v>1973.75</v>
      </c>
      <c r="AX30" s="95"/>
      <c r="AY30" s="109">
        <v>7.5</v>
      </c>
      <c r="AZ30" s="110"/>
      <c r="BA30" s="110"/>
      <c r="BB30" s="95">
        <v>1065.4000000000001</v>
      </c>
      <c r="BC30" s="95">
        <v>1221.8499999999999</v>
      </c>
      <c r="BD30" s="95">
        <v>1317.45</v>
      </c>
      <c r="BE30" s="95">
        <v>1445.3</v>
      </c>
      <c r="BF30" s="95">
        <v>1320.1</v>
      </c>
      <c r="BG30" s="95">
        <v>1349.8</v>
      </c>
      <c r="BH30" s="95">
        <v>1488.7</v>
      </c>
      <c r="BI30" s="95">
        <v>1595.3</v>
      </c>
      <c r="BJ30" s="95">
        <v>1710.15</v>
      </c>
      <c r="BK30" s="95">
        <v>1834.75</v>
      </c>
      <c r="BL30" s="95">
        <v>1897.8</v>
      </c>
      <c r="BM30" s="116">
        <f t="shared" si="13"/>
        <v>7.9605835185006413E-2</v>
      </c>
      <c r="BN30" s="116">
        <f t="shared" si="13"/>
        <v>5.941743891166773E-2</v>
      </c>
      <c r="BO30" s="116" t="e">
        <f t="shared" si="14"/>
        <v>#DIV/0!</v>
      </c>
      <c r="BP30" s="116" t="e">
        <f t="shared" si="15"/>
        <v>#DIV/0!</v>
      </c>
      <c r="BQ30" s="116">
        <f t="shared" si="16"/>
        <v>5.9419983704016799E-2</v>
      </c>
      <c r="BR30" s="116">
        <f t="shared" si="17"/>
        <v>5.9419488960816835E-2</v>
      </c>
      <c r="BS30" s="116">
        <f t="shared" si="18"/>
        <v>5.9403524186069312E-2</v>
      </c>
      <c r="BT30" s="116">
        <f t="shared" si="19"/>
        <v>5.9420257613846061E-2</v>
      </c>
      <c r="BU30" s="116">
        <f t="shared" si="20"/>
        <v>5.9415301076311433E-2</v>
      </c>
      <c r="BV30" s="116">
        <f t="shared" si="21"/>
        <v>5.9423347398031012E-2</v>
      </c>
      <c r="BW30" s="116">
        <f t="shared" si="22"/>
        <v>5.9416582471678359E-2</v>
      </c>
      <c r="BX30" s="116">
        <f t="shared" si="23"/>
        <v>5.9417062847284763E-2</v>
      </c>
      <c r="BY30" s="116">
        <f t="shared" si="24"/>
        <v>5.9412425149700576E-2</v>
      </c>
      <c r="BZ30" s="116">
        <f t="shared" si="25"/>
        <v>5.940835833391489E-2</v>
      </c>
      <c r="CA30" s="116">
        <f t="shared" si="26"/>
        <v>5.940577364090105E-2</v>
      </c>
    </row>
    <row r="31" spans="1:79" ht="15.75" x14ac:dyDescent="0.25">
      <c r="A31" s="15"/>
      <c r="B31" s="34">
        <v>8</v>
      </c>
      <c r="C31" s="161">
        <v>2300.35</v>
      </c>
      <c r="D31" s="161">
        <v>2300.35</v>
      </c>
      <c r="E31" s="35"/>
      <c r="F31" s="35"/>
      <c r="G31" s="161">
        <v>1800.3</v>
      </c>
      <c r="H31" s="161">
        <v>2078.35</v>
      </c>
      <c r="I31" s="161">
        <v>2246.1</v>
      </c>
      <c r="J31" s="161">
        <v>2456.65</v>
      </c>
      <c r="K31" s="161">
        <v>2251.1</v>
      </c>
      <c r="L31" s="161">
        <v>2330.35</v>
      </c>
      <c r="M31" s="161">
        <v>2546.5</v>
      </c>
      <c r="N31" s="161">
        <v>2734.9</v>
      </c>
      <c r="O31" s="161">
        <v>2931.45</v>
      </c>
      <c r="P31" s="161">
        <v>3141.35</v>
      </c>
      <c r="Q31" s="161">
        <v>3248.15</v>
      </c>
      <c r="S31" s="34">
        <v>8</v>
      </c>
      <c r="T31" s="161">
        <v>2132.85</v>
      </c>
      <c r="U31" s="161">
        <v>2171.35</v>
      </c>
      <c r="V31" s="35"/>
      <c r="W31" s="35"/>
      <c r="X31" s="161">
        <v>1699.35</v>
      </c>
      <c r="Y31" s="161">
        <v>1961.8</v>
      </c>
      <c r="Z31" s="161">
        <v>2120.15</v>
      </c>
      <c r="AA31" s="161">
        <v>2318.9</v>
      </c>
      <c r="AB31" s="161">
        <v>2124.85</v>
      </c>
      <c r="AC31" s="161">
        <v>2199.65</v>
      </c>
      <c r="AD31" s="161">
        <v>2403.6999999999998</v>
      </c>
      <c r="AE31" s="161">
        <v>2581.5500000000002</v>
      </c>
      <c r="AF31" s="161">
        <v>2767.05</v>
      </c>
      <c r="AG31" s="161">
        <v>2965.2</v>
      </c>
      <c r="AH31" s="161">
        <v>3066</v>
      </c>
      <c r="AJ31" s="109">
        <v>8</v>
      </c>
      <c r="AK31" s="110"/>
      <c r="AL31" s="110"/>
      <c r="AM31" s="95">
        <v>1136.5</v>
      </c>
      <c r="AN31" s="95">
        <v>1312.05</v>
      </c>
      <c r="AO31" s="95">
        <v>1417.9</v>
      </c>
      <c r="AP31" s="95">
        <v>1550.9</v>
      </c>
      <c r="AQ31" s="95">
        <v>1414.4</v>
      </c>
      <c r="AR31" s="95">
        <v>1447.7</v>
      </c>
      <c r="AS31" s="95">
        <v>1600</v>
      </c>
      <c r="AT31" s="95">
        <v>1718.4</v>
      </c>
      <c r="AU31" s="95">
        <v>1841.9</v>
      </c>
      <c r="AV31" s="95">
        <v>1973.75</v>
      </c>
      <c r="AW31" s="95">
        <v>2040.85</v>
      </c>
      <c r="AX31" s="95"/>
      <c r="AY31" s="109">
        <v>8</v>
      </c>
      <c r="AZ31" s="110"/>
      <c r="BA31" s="110"/>
      <c r="BB31" s="95">
        <v>1092.75</v>
      </c>
      <c r="BC31" s="95">
        <v>1261.55</v>
      </c>
      <c r="BD31" s="95">
        <v>1363.35</v>
      </c>
      <c r="BE31" s="95">
        <v>1491.25</v>
      </c>
      <c r="BF31" s="95">
        <v>1360</v>
      </c>
      <c r="BG31" s="95">
        <v>1392</v>
      </c>
      <c r="BH31" s="95">
        <v>1538.45</v>
      </c>
      <c r="BI31" s="95">
        <v>1652.3</v>
      </c>
      <c r="BJ31" s="95">
        <v>1771.05</v>
      </c>
      <c r="BK31" s="95">
        <v>1897.8</v>
      </c>
      <c r="BL31" s="95">
        <v>1962.35</v>
      </c>
      <c r="BM31" s="116">
        <f t="shared" si="13"/>
        <v>7.8533417727453925E-2</v>
      </c>
      <c r="BN31" s="116">
        <f t="shared" si="13"/>
        <v>5.9410044442397503E-2</v>
      </c>
      <c r="BO31" s="116" t="e">
        <f t="shared" si="14"/>
        <v>#DIV/0!</v>
      </c>
      <c r="BP31" s="116" t="e">
        <f t="shared" si="15"/>
        <v>#DIV/0!</v>
      </c>
      <c r="BQ31" s="116">
        <f t="shared" si="16"/>
        <v>5.9405066643128279E-2</v>
      </c>
      <c r="BR31" s="116">
        <f t="shared" si="17"/>
        <v>5.9409725762055166E-2</v>
      </c>
      <c r="BS31" s="116">
        <f t="shared" si="18"/>
        <v>5.9406174091455766E-2</v>
      </c>
      <c r="BT31" s="116">
        <f t="shared" si="19"/>
        <v>5.9403165293889337E-2</v>
      </c>
      <c r="BU31" s="116">
        <f t="shared" si="20"/>
        <v>5.941595877356054E-2</v>
      </c>
      <c r="BV31" s="116">
        <f t="shared" si="21"/>
        <v>5.9418543859250272E-2</v>
      </c>
      <c r="BW31" s="116">
        <f t="shared" si="22"/>
        <v>5.940841203145153E-2</v>
      </c>
      <c r="BX31" s="116">
        <f t="shared" si="23"/>
        <v>5.9402297069589993E-2</v>
      </c>
      <c r="BY31" s="116">
        <f t="shared" si="24"/>
        <v>5.9413454762291762E-2</v>
      </c>
      <c r="BZ31" s="116">
        <f t="shared" si="25"/>
        <v>5.940577364090105E-2</v>
      </c>
      <c r="CA31" s="116">
        <f t="shared" si="26"/>
        <v>5.9409654272668089E-2</v>
      </c>
    </row>
    <row r="32" spans="1:79" ht="15.75" x14ac:dyDescent="0.25">
      <c r="A32" s="15"/>
      <c r="B32" s="34">
        <v>8.5</v>
      </c>
      <c r="C32" s="161">
        <v>2363.5</v>
      </c>
      <c r="D32" s="161">
        <v>2363.5</v>
      </c>
      <c r="E32" s="35"/>
      <c r="F32" s="35"/>
      <c r="G32" s="161">
        <v>1845.25</v>
      </c>
      <c r="H32" s="161">
        <v>2141.6</v>
      </c>
      <c r="I32" s="161">
        <v>2321.6999999999998</v>
      </c>
      <c r="J32" s="161">
        <v>2528.25</v>
      </c>
      <c r="K32" s="161">
        <v>2317.25</v>
      </c>
      <c r="L32" s="161">
        <v>2399.3000000000002</v>
      </c>
      <c r="M32" s="161">
        <v>2626.6</v>
      </c>
      <c r="N32" s="161">
        <v>2827.25</v>
      </c>
      <c r="O32" s="161">
        <v>3030.3</v>
      </c>
      <c r="P32" s="161">
        <v>3243.8</v>
      </c>
      <c r="Q32" s="161">
        <v>3355.05</v>
      </c>
      <c r="S32" s="34">
        <v>8.5</v>
      </c>
      <c r="T32" s="161">
        <v>2193.35</v>
      </c>
      <c r="U32" s="161">
        <v>2230.9499999999998</v>
      </c>
      <c r="V32" s="35"/>
      <c r="W32" s="35"/>
      <c r="X32" s="161">
        <v>1741.75</v>
      </c>
      <c r="Y32" s="161">
        <v>2021.5</v>
      </c>
      <c r="Z32" s="161">
        <v>2191.5</v>
      </c>
      <c r="AA32" s="161">
        <v>2386.4499999999998</v>
      </c>
      <c r="AB32" s="161">
        <v>2187.3000000000002</v>
      </c>
      <c r="AC32" s="161">
        <v>2264.75</v>
      </c>
      <c r="AD32" s="161">
        <v>2479.3000000000002</v>
      </c>
      <c r="AE32" s="161">
        <v>2668.7</v>
      </c>
      <c r="AF32" s="161">
        <v>2860.35</v>
      </c>
      <c r="AG32" s="161">
        <v>3061.9</v>
      </c>
      <c r="AH32" s="161">
        <v>3166.9</v>
      </c>
      <c r="AJ32" s="109">
        <v>8.5</v>
      </c>
      <c r="AK32" s="110"/>
      <c r="AL32" s="110"/>
      <c r="AM32" s="95">
        <v>1164.8</v>
      </c>
      <c r="AN32" s="95">
        <v>1351.95</v>
      </c>
      <c r="AO32" s="95">
        <v>1465.65</v>
      </c>
      <c r="AP32" s="95">
        <v>1596.05</v>
      </c>
      <c r="AQ32" s="95">
        <v>1456</v>
      </c>
      <c r="AR32" s="95">
        <v>1490.5</v>
      </c>
      <c r="AS32" s="95">
        <v>1650.3</v>
      </c>
      <c r="AT32" s="95">
        <v>1776.45</v>
      </c>
      <c r="AU32" s="95">
        <v>1903.95</v>
      </c>
      <c r="AV32" s="95">
        <v>2038.2</v>
      </c>
      <c r="AW32" s="95">
        <v>2108</v>
      </c>
      <c r="AX32" s="95"/>
      <c r="AY32" s="109">
        <v>8.5</v>
      </c>
      <c r="AZ32" s="110"/>
      <c r="BA32" s="110"/>
      <c r="BB32" s="95">
        <v>1120</v>
      </c>
      <c r="BC32" s="95">
        <v>1299.95</v>
      </c>
      <c r="BD32" s="95">
        <v>1409.25</v>
      </c>
      <c r="BE32" s="95">
        <v>1534.65</v>
      </c>
      <c r="BF32" s="95">
        <v>1400</v>
      </c>
      <c r="BG32" s="95">
        <v>1433.15</v>
      </c>
      <c r="BH32" s="95">
        <v>1586.8</v>
      </c>
      <c r="BI32" s="95">
        <v>1708.1</v>
      </c>
      <c r="BJ32" s="95">
        <v>1830.7</v>
      </c>
      <c r="BK32" s="95">
        <v>1959.8</v>
      </c>
      <c r="BL32" s="95">
        <v>2026.9</v>
      </c>
      <c r="BM32" s="116">
        <f t="shared" si="13"/>
        <v>7.7575398363234349E-2</v>
      </c>
      <c r="BN32" s="116">
        <f t="shared" si="13"/>
        <v>5.9414150922252995E-2</v>
      </c>
      <c r="BO32" s="116" t="e">
        <f t="shared" si="14"/>
        <v>#DIV/0!</v>
      </c>
      <c r="BP32" s="116" t="e">
        <f t="shared" si="15"/>
        <v>#DIV/0!</v>
      </c>
      <c r="BQ32" s="116">
        <f t="shared" si="16"/>
        <v>5.9422994115114092E-2</v>
      </c>
      <c r="BR32" s="116">
        <f t="shared" si="17"/>
        <v>5.9411328221617543E-2</v>
      </c>
      <c r="BS32" s="116">
        <f t="shared" si="18"/>
        <v>5.9411362080766583E-2</v>
      </c>
      <c r="BT32" s="116">
        <f t="shared" si="19"/>
        <v>5.9418801986213854E-2</v>
      </c>
      <c r="BU32" s="116">
        <f t="shared" si="20"/>
        <v>5.9411146161934658E-2</v>
      </c>
      <c r="BV32" s="116">
        <f t="shared" si="21"/>
        <v>5.941053096368254E-2</v>
      </c>
      <c r="BW32" s="116">
        <f t="shared" si="22"/>
        <v>5.9411930786915645E-2</v>
      </c>
      <c r="BX32" s="116">
        <f t="shared" si="23"/>
        <v>5.9410949151272208E-2</v>
      </c>
      <c r="BY32" s="116">
        <f t="shared" si="24"/>
        <v>5.9415805758036733E-2</v>
      </c>
      <c r="BZ32" s="116">
        <f t="shared" si="25"/>
        <v>5.9407557399000721E-2</v>
      </c>
      <c r="CA32" s="116">
        <f t="shared" si="26"/>
        <v>5.9411411790710078E-2</v>
      </c>
    </row>
    <row r="33" spans="1:79" ht="15.75" x14ac:dyDescent="0.25">
      <c r="A33" s="15"/>
      <c r="B33" s="34">
        <v>9</v>
      </c>
      <c r="C33" s="161">
        <v>2426.85</v>
      </c>
      <c r="D33" s="161">
        <v>2426.85</v>
      </c>
      <c r="E33" s="35"/>
      <c r="F33" s="35"/>
      <c r="G33" s="161">
        <v>1890.05</v>
      </c>
      <c r="H33" s="161">
        <v>2205.15</v>
      </c>
      <c r="I33" s="161">
        <v>2395.4</v>
      </c>
      <c r="J33" s="161">
        <v>2604.0500000000002</v>
      </c>
      <c r="K33" s="161">
        <v>2385.8000000000002</v>
      </c>
      <c r="L33" s="161">
        <v>2469.9</v>
      </c>
      <c r="M33" s="161">
        <v>2706.7</v>
      </c>
      <c r="N33" s="161">
        <v>2921.9</v>
      </c>
      <c r="O33" s="161">
        <v>3129</v>
      </c>
      <c r="P33" s="161">
        <v>3348.8</v>
      </c>
      <c r="Q33" s="161">
        <v>3461.7</v>
      </c>
      <c r="S33" s="34">
        <v>9</v>
      </c>
      <c r="T33" s="161">
        <v>2254.1999999999998</v>
      </c>
      <c r="U33" s="161">
        <v>2290.75</v>
      </c>
      <c r="V33" s="35"/>
      <c r="W33" s="35"/>
      <c r="X33" s="161">
        <v>1784.05</v>
      </c>
      <c r="Y33" s="161">
        <v>2081.5</v>
      </c>
      <c r="Z33" s="161">
        <v>2261.0500000000002</v>
      </c>
      <c r="AA33" s="161">
        <v>2458</v>
      </c>
      <c r="AB33" s="161">
        <v>2252</v>
      </c>
      <c r="AC33" s="161">
        <v>2331.4</v>
      </c>
      <c r="AD33" s="161">
        <v>2554.9</v>
      </c>
      <c r="AE33" s="161">
        <v>2758.05</v>
      </c>
      <c r="AF33" s="161">
        <v>2953.55</v>
      </c>
      <c r="AG33" s="161">
        <v>3161</v>
      </c>
      <c r="AH33" s="161">
        <v>3267.6</v>
      </c>
      <c r="AJ33" s="109">
        <v>9</v>
      </c>
      <c r="AK33" s="110"/>
      <c r="AL33" s="110"/>
      <c r="AM33" s="95">
        <v>1193.1500000000001</v>
      </c>
      <c r="AN33" s="95">
        <v>1392.1</v>
      </c>
      <c r="AO33" s="95">
        <v>1512.2</v>
      </c>
      <c r="AP33" s="95">
        <v>1643.9</v>
      </c>
      <c r="AQ33" s="95">
        <v>1499</v>
      </c>
      <c r="AR33" s="95">
        <v>1534.4</v>
      </c>
      <c r="AS33" s="95">
        <v>1700.7</v>
      </c>
      <c r="AT33" s="95">
        <v>1835.9</v>
      </c>
      <c r="AU33" s="95">
        <v>1966</v>
      </c>
      <c r="AV33" s="95">
        <v>2104.15</v>
      </c>
      <c r="AW33" s="95">
        <v>2175.1</v>
      </c>
      <c r="AX33" s="95"/>
      <c r="AY33" s="109">
        <v>9</v>
      </c>
      <c r="AZ33" s="110"/>
      <c r="BA33" s="110"/>
      <c r="BB33" s="95">
        <v>1147.25</v>
      </c>
      <c r="BC33" s="95">
        <v>1338.55</v>
      </c>
      <c r="BD33" s="95">
        <v>1454</v>
      </c>
      <c r="BE33" s="95">
        <v>1580.65</v>
      </c>
      <c r="BF33" s="95">
        <v>1441.3</v>
      </c>
      <c r="BG33" s="95">
        <v>1475.35</v>
      </c>
      <c r="BH33" s="95">
        <v>1635.25</v>
      </c>
      <c r="BI33" s="95">
        <v>1765.25</v>
      </c>
      <c r="BJ33" s="95">
        <v>1890.35</v>
      </c>
      <c r="BK33" s="95">
        <v>2023.2</v>
      </c>
      <c r="BL33" s="95">
        <v>2091.4</v>
      </c>
      <c r="BM33" s="116">
        <f t="shared" si="13"/>
        <v>7.6590364652648457E-2</v>
      </c>
      <c r="BN33" s="116">
        <f t="shared" si="13"/>
        <v>5.9412856051511476E-2</v>
      </c>
      <c r="BO33" s="116" t="e">
        <f t="shared" si="14"/>
        <v>#DIV/0!</v>
      </c>
      <c r="BP33" s="116" t="e">
        <f t="shared" si="15"/>
        <v>#DIV/0!</v>
      </c>
      <c r="BQ33" s="116">
        <f t="shared" si="16"/>
        <v>5.9415375129620918E-2</v>
      </c>
      <c r="BR33" s="116">
        <f t="shared" si="17"/>
        <v>5.9404275762671155E-2</v>
      </c>
      <c r="BS33" s="116">
        <f t="shared" si="18"/>
        <v>5.9419296344618511E-2</v>
      </c>
      <c r="BT33" s="116">
        <f t="shared" si="19"/>
        <v>5.9418226200162794E-2</v>
      </c>
      <c r="BU33" s="116">
        <f t="shared" si="20"/>
        <v>5.9413854351687556E-2</v>
      </c>
      <c r="BV33" s="116">
        <f t="shared" si="21"/>
        <v>5.9406365274084161E-2</v>
      </c>
      <c r="BW33" s="116">
        <f t="shared" si="22"/>
        <v>5.9415241301029376E-2</v>
      </c>
      <c r="BX33" s="116">
        <f t="shared" si="23"/>
        <v>5.9407915012418266E-2</v>
      </c>
      <c r="BY33" s="116">
        <f t="shared" si="24"/>
        <v>5.9403091195341151E-2</v>
      </c>
      <c r="BZ33" s="116">
        <f t="shared" si="25"/>
        <v>5.9411578614362526E-2</v>
      </c>
      <c r="CA33" s="116">
        <f t="shared" si="26"/>
        <v>5.9401395519647515E-2</v>
      </c>
    </row>
    <row r="34" spans="1:79" ht="15.75" x14ac:dyDescent="0.25">
      <c r="A34" s="15"/>
      <c r="B34" s="34">
        <v>9.5</v>
      </c>
      <c r="C34" s="161">
        <v>2490.1999999999998</v>
      </c>
      <c r="D34" s="161">
        <v>2490.1999999999998</v>
      </c>
      <c r="E34" s="35"/>
      <c r="F34" s="35"/>
      <c r="G34" s="161">
        <v>1935.35</v>
      </c>
      <c r="H34" s="161">
        <v>2268.6999999999998</v>
      </c>
      <c r="I34" s="161">
        <v>2471.15</v>
      </c>
      <c r="J34" s="161">
        <v>2679.55</v>
      </c>
      <c r="K34" s="161">
        <v>2451.75</v>
      </c>
      <c r="L34" s="161">
        <v>2540.6999999999998</v>
      </c>
      <c r="M34" s="161">
        <v>2788.85</v>
      </c>
      <c r="N34" s="161">
        <v>3016.25</v>
      </c>
      <c r="O34" s="161">
        <v>3229.6</v>
      </c>
      <c r="P34" s="161">
        <v>3453.45</v>
      </c>
      <c r="Q34" s="161">
        <v>3570.65</v>
      </c>
      <c r="S34" s="34">
        <v>9.5</v>
      </c>
      <c r="T34" s="161">
        <v>2315</v>
      </c>
      <c r="U34" s="161">
        <v>2350.5500000000002</v>
      </c>
      <c r="V34" s="35"/>
      <c r="W34" s="35"/>
      <c r="X34" s="161">
        <v>1826.8</v>
      </c>
      <c r="Y34" s="161">
        <v>2141.4499999999998</v>
      </c>
      <c r="Z34" s="161">
        <v>2332.5500000000002</v>
      </c>
      <c r="AA34" s="161">
        <v>2529.3000000000002</v>
      </c>
      <c r="AB34" s="161">
        <v>2314.25</v>
      </c>
      <c r="AC34" s="161">
        <v>2398.1999999999998</v>
      </c>
      <c r="AD34" s="161">
        <v>2632.45</v>
      </c>
      <c r="AE34" s="161">
        <v>2847.1</v>
      </c>
      <c r="AF34" s="161">
        <v>3048.5</v>
      </c>
      <c r="AG34" s="161">
        <v>3259.8</v>
      </c>
      <c r="AH34" s="161">
        <v>3370.4</v>
      </c>
      <c r="AJ34" s="109">
        <v>9.5</v>
      </c>
      <c r="AK34" s="110"/>
      <c r="AL34" s="110"/>
      <c r="AM34" s="95">
        <v>1221.75</v>
      </c>
      <c r="AN34" s="95">
        <v>1432.2</v>
      </c>
      <c r="AO34" s="95">
        <v>1560</v>
      </c>
      <c r="AP34" s="95">
        <v>1691.6</v>
      </c>
      <c r="AQ34" s="95">
        <v>1540.45</v>
      </c>
      <c r="AR34" s="95">
        <v>1578.35</v>
      </c>
      <c r="AS34" s="95">
        <v>1752.25</v>
      </c>
      <c r="AT34" s="95">
        <v>1895.2</v>
      </c>
      <c r="AU34" s="95">
        <v>2029.25</v>
      </c>
      <c r="AV34" s="95">
        <v>2169.9</v>
      </c>
      <c r="AW34" s="95">
        <v>2243.4499999999998</v>
      </c>
      <c r="AX34" s="95"/>
      <c r="AY34" s="109">
        <v>9.5</v>
      </c>
      <c r="AZ34" s="110"/>
      <c r="BA34" s="110"/>
      <c r="BB34" s="95">
        <v>1174.75</v>
      </c>
      <c r="BC34" s="95">
        <v>1377.1</v>
      </c>
      <c r="BD34" s="95">
        <v>1500</v>
      </c>
      <c r="BE34" s="95">
        <v>1626.5</v>
      </c>
      <c r="BF34" s="95">
        <v>1481.2</v>
      </c>
      <c r="BG34" s="95">
        <v>1517.6</v>
      </c>
      <c r="BH34" s="95">
        <v>1684.85</v>
      </c>
      <c r="BI34" s="95">
        <v>1822.3</v>
      </c>
      <c r="BJ34" s="95">
        <v>1951.2</v>
      </c>
      <c r="BK34" s="95">
        <v>2086.4</v>
      </c>
      <c r="BL34" s="95">
        <v>2157.15</v>
      </c>
      <c r="BM34" s="116">
        <f t="shared" si="13"/>
        <v>7.5680345572354035E-2</v>
      </c>
      <c r="BN34" s="116">
        <f t="shared" si="13"/>
        <v>5.9411627066005668E-2</v>
      </c>
      <c r="BO34" s="116" t="e">
        <f t="shared" si="14"/>
        <v>#DIV/0!</v>
      </c>
      <c r="BP34" s="116" t="e">
        <f t="shared" si="15"/>
        <v>#DIV/0!</v>
      </c>
      <c r="BQ34" s="116">
        <f t="shared" si="16"/>
        <v>5.9420845193781435E-2</v>
      </c>
      <c r="BR34" s="116">
        <f t="shared" si="17"/>
        <v>5.9422354012468093E-2</v>
      </c>
      <c r="BS34" s="116">
        <f t="shared" si="18"/>
        <v>5.9419948125442046E-2</v>
      </c>
      <c r="BT34" s="116">
        <f t="shared" si="19"/>
        <v>5.9403787609219938E-2</v>
      </c>
      <c r="BU34" s="116">
        <f t="shared" si="20"/>
        <v>5.9414497137301403E-2</v>
      </c>
      <c r="BV34" s="116">
        <f t="shared" si="21"/>
        <v>5.9419564673505176E-2</v>
      </c>
      <c r="BW34" s="116">
        <f t="shared" si="22"/>
        <v>5.941233451727479E-2</v>
      </c>
      <c r="BX34" s="116">
        <f t="shared" si="23"/>
        <v>5.9411330827859876E-2</v>
      </c>
      <c r="BY34" s="116">
        <f t="shared" si="24"/>
        <v>5.9406265376414691E-2</v>
      </c>
      <c r="BZ34" s="116">
        <f t="shared" si="25"/>
        <v>5.9405484999079494E-2</v>
      </c>
      <c r="CA34" s="116">
        <f t="shared" si="26"/>
        <v>5.9414312841205685E-2</v>
      </c>
    </row>
    <row r="35" spans="1:79" ht="15.75" x14ac:dyDescent="0.25">
      <c r="A35" s="15"/>
      <c r="B35" s="34">
        <v>10</v>
      </c>
      <c r="C35" s="161">
        <v>2555.5500000000002</v>
      </c>
      <c r="D35" s="161">
        <v>2555.5500000000002</v>
      </c>
      <c r="E35" s="35"/>
      <c r="F35" s="35"/>
      <c r="G35" s="161">
        <v>1984.05</v>
      </c>
      <c r="H35" s="161">
        <v>2334.15</v>
      </c>
      <c r="I35" s="161">
        <v>2544.75</v>
      </c>
      <c r="J35" s="161">
        <v>2753.25</v>
      </c>
      <c r="K35" s="161">
        <v>2517.85</v>
      </c>
      <c r="L35" s="161">
        <v>2609.15</v>
      </c>
      <c r="M35" s="161">
        <v>2869.2</v>
      </c>
      <c r="N35" s="161">
        <v>3108.45</v>
      </c>
      <c r="O35" s="161">
        <v>3328.5</v>
      </c>
      <c r="P35" s="161">
        <v>3558.2</v>
      </c>
      <c r="Q35" s="161">
        <v>3677.25</v>
      </c>
      <c r="S35" s="34">
        <v>10</v>
      </c>
      <c r="T35" s="161">
        <v>2377.65</v>
      </c>
      <c r="U35" s="161">
        <v>2412.25</v>
      </c>
      <c r="V35" s="35"/>
      <c r="W35" s="35"/>
      <c r="X35" s="161">
        <v>1872.8</v>
      </c>
      <c r="Y35" s="161">
        <v>2203.25</v>
      </c>
      <c r="Z35" s="161">
        <v>2402.0500000000002</v>
      </c>
      <c r="AA35" s="161">
        <v>2598.85</v>
      </c>
      <c r="AB35" s="161">
        <v>2376.65</v>
      </c>
      <c r="AC35" s="161">
        <v>2462.85</v>
      </c>
      <c r="AD35" s="161">
        <v>2708.3</v>
      </c>
      <c r="AE35" s="161">
        <v>2934.15</v>
      </c>
      <c r="AF35" s="161">
        <v>3141.85</v>
      </c>
      <c r="AG35" s="161">
        <v>3358.65</v>
      </c>
      <c r="AH35" s="161">
        <v>3471.05</v>
      </c>
      <c r="AJ35" s="109">
        <v>10</v>
      </c>
      <c r="AK35" s="110"/>
      <c r="AL35" s="110"/>
      <c r="AM35" s="95">
        <v>1252.55</v>
      </c>
      <c r="AN35" s="95">
        <v>1473.5</v>
      </c>
      <c r="AO35" s="95">
        <v>1606.5</v>
      </c>
      <c r="AP35" s="95">
        <v>1738.1</v>
      </c>
      <c r="AQ35" s="95">
        <v>1582</v>
      </c>
      <c r="AR35" s="95">
        <v>1620.95</v>
      </c>
      <c r="AS35" s="95">
        <v>1802.8</v>
      </c>
      <c r="AT35" s="95">
        <v>1953.1</v>
      </c>
      <c r="AU35" s="95">
        <v>2091.4</v>
      </c>
      <c r="AV35" s="95">
        <v>2235.6999999999998</v>
      </c>
      <c r="AW35" s="95">
        <v>2310.5</v>
      </c>
      <c r="AX35" s="95"/>
      <c r="AY35" s="109">
        <v>10</v>
      </c>
      <c r="AZ35" s="110"/>
      <c r="BA35" s="110"/>
      <c r="BB35" s="95">
        <v>1204.3499999999999</v>
      </c>
      <c r="BC35" s="95">
        <v>1416.8</v>
      </c>
      <c r="BD35" s="95">
        <v>1544.7</v>
      </c>
      <c r="BE35" s="95">
        <v>1671.25</v>
      </c>
      <c r="BF35" s="95">
        <v>1521.15</v>
      </c>
      <c r="BG35" s="95">
        <v>1558.6</v>
      </c>
      <c r="BH35" s="95">
        <v>1733.45</v>
      </c>
      <c r="BI35" s="95">
        <v>1877.95</v>
      </c>
      <c r="BJ35" s="95">
        <v>2010.95</v>
      </c>
      <c r="BK35" s="95">
        <v>2149.6999999999998</v>
      </c>
      <c r="BL35" s="95">
        <v>2221.6</v>
      </c>
      <c r="BM35" s="116">
        <f t="shared" si="13"/>
        <v>7.4821777805816669E-2</v>
      </c>
      <c r="BN35" s="116">
        <f t="shared" si="13"/>
        <v>5.9405119701523512E-2</v>
      </c>
      <c r="BO35" s="116" t="e">
        <f t="shared" si="14"/>
        <v>#DIV/0!</v>
      </c>
      <c r="BP35" s="116" t="e">
        <f t="shared" si="15"/>
        <v>#DIV/0!</v>
      </c>
      <c r="BQ35" s="116">
        <f t="shared" si="16"/>
        <v>5.940303289192661E-2</v>
      </c>
      <c r="BR35" s="116">
        <f t="shared" si="17"/>
        <v>5.9412231930103365E-2</v>
      </c>
      <c r="BS35" s="116">
        <f t="shared" si="18"/>
        <v>5.9407589350762846E-2</v>
      </c>
      <c r="BT35" s="116">
        <f t="shared" si="19"/>
        <v>5.9410893279719934E-2</v>
      </c>
      <c r="BU35" s="116">
        <f t="shared" si="20"/>
        <v>5.94113563208718E-2</v>
      </c>
      <c r="BV35" s="116">
        <f t="shared" si="21"/>
        <v>5.9402724485859926E-2</v>
      </c>
      <c r="BW35" s="116">
        <f t="shared" si="22"/>
        <v>5.940996196876247E-2</v>
      </c>
      <c r="BX35" s="116">
        <f t="shared" si="23"/>
        <v>5.9403915955216879E-2</v>
      </c>
      <c r="BY35" s="116">
        <f t="shared" si="24"/>
        <v>5.9407673822747809E-2</v>
      </c>
      <c r="BZ35" s="116">
        <f t="shared" si="25"/>
        <v>5.9413752549387411E-2</v>
      </c>
      <c r="CA35" s="116">
        <f t="shared" si="26"/>
        <v>5.9405655349245912E-2</v>
      </c>
    </row>
    <row r="36" spans="1:79" ht="15.75" x14ac:dyDescent="0.25">
      <c r="A36" s="15"/>
      <c r="B36" s="34">
        <v>11</v>
      </c>
      <c r="C36" s="161">
        <v>2629.2</v>
      </c>
      <c r="D36" s="161">
        <v>2629.2</v>
      </c>
      <c r="E36" s="35"/>
      <c r="F36" s="35"/>
      <c r="G36" s="161">
        <v>2047.65</v>
      </c>
      <c r="H36" s="161">
        <v>2407.9</v>
      </c>
      <c r="I36" s="161">
        <v>2636.75</v>
      </c>
      <c r="J36" s="161">
        <v>2839.15</v>
      </c>
      <c r="K36" s="161">
        <v>2590.1999999999998</v>
      </c>
      <c r="L36" s="161">
        <v>2688.05</v>
      </c>
      <c r="M36" s="161">
        <v>2928.7</v>
      </c>
      <c r="N36" s="161">
        <v>3221.7</v>
      </c>
      <c r="O36" s="161">
        <v>3412.85</v>
      </c>
      <c r="P36" s="161">
        <v>3693.8</v>
      </c>
      <c r="Q36" s="161">
        <v>3833.1</v>
      </c>
      <c r="S36" s="34">
        <v>11</v>
      </c>
      <c r="T36" s="161">
        <v>2448.25</v>
      </c>
      <c r="U36" s="161">
        <v>2481.75</v>
      </c>
      <c r="V36" s="35"/>
      <c r="W36" s="35"/>
      <c r="X36" s="161">
        <v>1932.8</v>
      </c>
      <c r="Y36" s="161">
        <v>2272.85</v>
      </c>
      <c r="Z36" s="161">
        <v>2488.9</v>
      </c>
      <c r="AA36" s="161">
        <v>2679.95</v>
      </c>
      <c r="AB36" s="161">
        <v>2444.9499999999998</v>
      </c>
      <c r="AC36" s="161">
        <v>2537.3000000000002</v>
      </c>
      <c r="AD36" s="161">
        <v>2764.45</v>
      </c>
      <c r="AE36" s="161">
        <v>3041.05</v>
      </c>
      <c r="AF36" s="161">
        <v>3221.45</v>
      </c>
      <c r="AG36" s="161">
        <v>3486.65</v>
      </c>
      <c r="AH36" s="161">
        <v>3618.15</v>
      </c>
      <c r="AJ36" s="109">
        <v>11</v>
      </c>
      <c r="AK36" s="110"/>
      <c r="AL36" s="110"/>
      <c r="AM36" s="95">
        <v>1292.5999999999999</v>
      </c>
      <c r="AN36" s="95">
        <v>1520.05</v>
      </c>
      <c r="AO36" s="95">
        <v>1664.5</v>
      </c>
      <c r="AP36" s="95">
        <v>1792.3</v>
      </c>
      <c r="AQ36" s="95">
        <v>1627.45</v>
      </c>
      <c r="AR36" s="95">
        <v>1670</v>
      </c>
      <c r="AS36" s="95">
        <v>1840.15</v>
      </c>
      <c r="AT36" s="95">
        <v>2024.3</v>
      </c>
      <c r="AU36" s="95">
        <v>2144.35</v>
      </c>
      <c r="AV36" s="95">
        <v>2320.9499999999998</v>
      </c>
      <c r="AW36" s="95">
        <v>2408.4499999999998</v>
      </c>
      <c r="AX36" s="95"/>
      <c r="AY36" s="109">
        <v>11</v>
      </c>
      <c r="AZ36" s="110"/>
      <c r="BA36" s="110"/>
      <c r="BB36" s="95">
        <v>1242.8499999999999</v>
      </c>
      <c r="BC36" s="95">
        <v>1461.55</v>
      </c>
      <c r="BD36" s="95">
        <v>1600.45</v>
      </c>
      <c r="BE36" s="95">
        <v>1723.35</v>
      </c>
      <c r="BF36" s="95">
        <v>1564.85</v>
      </c>
      <c r="BG36" s="95">
        <v>1605.75</v>
      </c>
      <c r="BH36" s="95">
        <v>1769.35</v>
      </c>
      <c r="BI36" s="95">
        <v>1946.4</v>
      </c>
      <c r="BJ36" s="95">
        <v>2061.85</v>
      </c>
      <c r="BK36" s="95">
        <v>2231.65</v>
      </c>
      <c r="BL36" s="95">
        <v>2315.8000000000002</v>
      </c>
      <c r="BM36" s="116">
        <f t="shared" si="13"/>
        <v>7.390993566833437E-2</v>
      </c>
      <c r="BN36" s="116">
        <f t="shared" si="13"/>
        <v>5.9413720157147187E-2</v>
      </c>
      <c r="BO36" s="116" t="e">
        <f t="shared" si="14"/>
        <v>#DIV/0!</v>
      </c>
      <c r="BP36" s="116" t="e">
        <f t="shared" si="15"/>
        <v>#DIV/0!</v>
      </c>
      <c r="BQ36" s="116">
        <f t="shared" si="16"/>
        <v>5.94215645695364E-2</v>
      </c>
      <c r="BR36" s="116">
        <f t="shared" si="17"/>
        <v>5.941879138526529E-2</v>
      </c>
      <c r="BS36" s="116">
        <f t="shared" si="18"/>
        <v>5.9403752661818521E-2</v>
      </c>
      <c r="BT36" s="116">
        <f t="shared" si="19"/>
        <v>5.9404093359950894E-2</v>
      </c>
      <c r="BU36" s="116">
        <f t="shared" si="20"/>
        <v>5.9408167856193295E-2</v>
      </c>
      <c r="BV36" s="116">
        <f t="shared" si="21"/>
        <v>5.9413549836440316E-2</v>
      </c>
      <c r="BW36" s="116">
        <f t="shared" si="22"/>
        <v>5.9415073522762318E-2</v>
      </c>
      <c r="BX36" s="116">
        <f t="shared" si="23"/>
        <v>5.9403824336988764E-2</v>
      </c>
      <c r="BY36" s="116">
        <f t="shared" si="24"/>
        <v>5.9414238929674568E-2</v>
      </c>
      <c r="BZ36" s="116">
        <f t="shared" si="25"/>
        <v>5.9412329886854076E-2</v>
      </c>
      <c r="CA36" s="116">
        <f t="shared" si="26"/>
        <v>5.9408813896604462E-2</v>
      </c>
    </row>
    <row r="37" spans="1:79" ht="15.75" x14ac:dyDescent="0.25">
      <c r="A37" s="15"/>
      <c r="B37" s="34">
        <v>12</v>
      </c>
      <c r="C37" s="161">
        <v>2694.45</v>
      </c>
      <c r="D37" s="161">
        <v>2694.45</v>
      </c>
      <c r="E37" s="35"/>
      <c r="F37" s="35"/>
      <c r="G37" s="161">
        <v>2094.6999999999998</v>
      </c>
      <c r="H37" s="161">
        <v>2473.25</v>
      </c>
      <c r="I37" s="161">
        <v>2712.45</v>
      </c>
      <c r="J37" s="161">
        <v>2925.1</v>
      </c>
      <c r="K37" s="161">
        <v>2662.45</v>
      </c>
      <c r="L37" s="161">
        <v>2767.25</v>
      </c>
      <c r="M37" s="161">
        <v>3008.85</v>
      </c>
      <c r="N37" s="161">
        <v>3334.35</v>
      </c>
      <c r="O37" s="161">
        <v>3542.4</v>
      </c>
      <c r="P37" s="161">
        <v>3833.1</v>
      </c>
      <c r="Q37" s="161">
        <v>3991.2</v>
      </c>
      <c r="S37" s="34">
        <v>12</v>
      </c>
      <c r="T37" s="161">
        <v>2510.8000000000002</v>
      </c>
      <c r="U37" s="161">
        <v>2543.35</v>
      </c>
      <c r="V37" s="35"/>
      <c r="W37" s="35"/>
      <c r="X37" s="161">
        <v>1977.25</v>
      </c>
      <c r="Y37" s="161">
        <v>2334.5500000000002</v>
      </c>
      <c r="Z37" s="161">
        <v>2560.35</v>
      </c>
      <c r="AA37" s="161">
        <v>2761.05</v>
      </c>
      <c r="AB37" s="161">
        <v>2513.15</v>
      </c>
      <c r="AC37" s="161">
        <v>2612.0500000000002</v>
      </c>
      <c r="AD37" s="161">
        <v>2840.1</v>
      </c>
      <c r="AE37" s="161">
        <v>3147.35</v>
      </c>
      <c r="AF37" s="161">
        <v>3343.75</v>
      </c>
      <c r="AG37" s="161">
        <v>3618.15</v>
      </c>
      <c r="AH37" s="161">
        <v>3767.4</v>
      </c>
      <c r="AJ37" s="109">
        <v>12</v>
      </c>
      <c r="AK37" s="110"/>
      <c r="AL37" s="110"/>
      <c r="AM37" s="95">
        <v>1322.35</v>
      </c>
      <c r="AN37" s="95">
        <v>1561.3</v>
      </c>
      <c r="AO37" s="95">
        <v>1712.35</v>
      </c>
      <c r="AP37" s="95">
        <v>1846.65</v>
      </c>
      <c r="AQ37" s="95">
        <v>1672.85</v>
      </c>
      <c r="AR37" s="95">
        <v>1719.15</v>
      </c>
      <c r="AS37" s="95">
        <v>1890.5</v>
      </c>
      <c r="AT37" s="95">
        <v>2095.0500000000002</v>
      </c>
      <c r="AU37" s="95">
        <v>2225.75</v>
      </c>
      <c r="AV37" s="95">
        <v>2408.4499999999998</v>
      </c>
      <c r="AW37" s="95">
        <v>2507.85</v>
      </c>
      <c r="AX37" s="95"/>
      <c r="AY37" s="109">
        <v>12</v>
      </c>
      <c r="AZ37" s="110"/>
      <c r="BA37" s="110"/>
      <c r="BB37" s="95">
        <v>1271.45</v>
      </c>
      <c r="BC37" s="95">
        <v>1501.25</v>
      </c>
      <c r="BD37" s="95">
        <v>1646.45</v>
      </c>
      <c r="BE37" s="95">
        <v>1775.6</v>
      </c>
      <c r="BF37" s="95">
        <v>1608.5</v>
      </c>
      <c r="BG37" s="95">
        <v>1653</v>
      </c>
      <c r="BH37" s="95">
        <v>1817.75</v>
      </c>
      <c r="BI37" s="95">
        <v>2014.45</v>
      </c>
      <c r="BJ37" s="95">
        <v>2140.1</v>
      </c>
      <c r="BK37" s="95">
        <v>2315.8000000000002</v>
      </c>
      <c r="BL37" s="95">
        <v>2411.35</v>
      </c>
      <c r="BM37" s="116">
        <f t="shared" si="13"/>
        <v>7.3144017842918352E-2</v>
      </c>
      <c r="BN37" s="116">
        <f t="shared" si="13"/>
        <v>5.9409833487329644E-2</v>
      </c>
      <c r="BO37" s="116" t="e">
        <f t="shared" si="14"/>
        <v>#DIV/0!</v>
      </c>
      <c r="BP37" s="116" t="e">
        <f t="shared" si="15"/>
        <v>#DIV/0!</v>
      </c>
      <c r="BQ37" s="116">
        <f t="shared" si="16"/>
        <v>5.9400682766468593E-2</v>
      </c>
      <c r="BR37" s="116">
        <f t="shared" si="17"/>
        <v>5.9411878092137549E-2</v>
      </c>
      <c r="BS37" s="116">
        <f t="shared" si="18"/>
        <v>5.9405940594059459E-2</v>
      </c>
      <c r="BT37" s="116">
        <f t="shared" si="19"/>
        <v>5.9415801959399328E-2</v>
      </c>
      <c r="BU37" s="116">
        <f t="shared" si="20"/>
        <v>5.9407516463402477E-2</v>
      </c>
      <c r="BV37" s="116">
        <f t="shared" si="21"/>
        <v>5.9416933060239874E-2</v>
      </c>
      <c r="BW37" s="116">
        <f t="shared" si="22"/>
        <v>5.9416921939368317E-2</v>
      </c>
      <c r="BX37" s="116">
        <f t="shared" si="23"/>
        <v>5.9415063466090601E-2</v>
      </c>
      <c r="BY37" s="116">
        <f t="shared" si="24"/>
        <v>5.9409345794392499E-2</v>
      </c>
      <c r="BZ37" s="116">
        <f t="shared" si="25"/>
        <v>5.9408813896604462E-2</v>
      </c>
      <c r="CA37" s="116">
        <f t="shared" si="26"/>
        <v>5.9404363752189715E-2</v>
      </c>
    </row>
    <row r="38" spans="1:79" ht="15.75" x14ac:dyDescent="0.25">
      <c r="A38" s="15"/>
      <c r="B38" s="34">
        <v>13</v>
      </c>
      <c r="C38" s="161">
        <v>2757.65</v>
      </c>
      <c r="D38" s="161">
        <v>2757.65</v>
      </c>
      <c r="E38" s="35"/>
      <c r="F38" s="35"/>
      <c r="G38" s="161">
        <v>2139.8000000000002</v>
      </c>
      <c r="H38" s="161">
        <v>2536.6</v>
      </c>
      <c r="I38" s="161">
        <v>2788.15</v>
      </c>
      <c r="J38" s="161">
        <v>3011</v>
      </c>
      <c r="K38" s="161">
        <v>2734.85</v>
      </c>
      <c r="L38" s="161">
        <v>2848.5</v>
      </c>
      <c r="M38" s="161">
        <v>3088.85</v>
      </c>
      <c r="N38" s="161">
        <v>3447.3</v>
      </c>
      <c r="O38" s="161">
        <v>3671.9</v>
      </c>
      <c r="P38" s="161">
        <v>3974.9</v>
      </c>
      <c r="Q38" s="161">
        <v>4149.45</v>
      </c>
      <c r="S38" s="34">
        <v>13</v>
      </c>
      <c r="T38" s="161">
        <v>2571.4499999999998</v>
      </c>
      <c r="U38" s="161">
        <v>2603</v>
      </c>
      <c r="V38" s="35"/>
      <c r="W38" s="35"/>
      <c r="X38" s="161">
        <v>2019.8</v>
      </c>
      <c r="Y38" s="161">
        <v>2394.35</v>
      </c>
      <c r="Z38" s="161">
        <v>2631.8</v>
      </c>
      <c r="AA38" s="161">
        <v>2842.15</v>
      </c>
      <c r="AB38" s="161">
        <v>2581.5</v>
      </c>
      <c r="AC38" s="161">
        <v>2688.75</v>
      </c>
      <c r="AD38" s="161">
        <v>2915.65</v>
      </c>
      <c r="AE38" s="161">
        <v>3254</v>
      </c>
      <c r="AF38" s="161">
        <v>3466</v>
      </c>
      <c r="AG38" s="161">
        <v>3752</v>
      </c>
      <c r="AH38" s="161">
        <v>3916.75</v>
      </c>
      <c r="AJ38" s="109">
        <v>13</v>
      </c>
      <c r="AK38" s="110"/>
      <c r="AL38" s="110"/>
      <c r="AM38" s="95">
        <v>1350.8</v>
      </c>
      <c r="AN38" s="95">
        <v>1601.3</v>
      </c>
      <c r="AO38" s="95">
        <v>1760.1</v>
      </c>
      <c r="AP38" s="95">
        <v>1900.85</v>
      </c>
      <c r="AQ38" s="95">
        <v>1718.35</v>
      </c>
      <c r="AR38" s="95">
        <v>1769.55</v>
      </c>
      <c r="AS38" s="95">
        <v>1940.85</v>
      </c>
      <c r="AT38" s="95">
        <v>2166</v>
      </c>
      <c r="AU38" s="95">
        <v>2307.1999999999998</v>
      </c>
      <c r="AV38" s="95">
        <v>2497.6</v>
      </c>
      <c r="AW38" s="95">
        <v>2607.1999999999998</v>
      </c>
      <c r="AX38" s="95"/>
      <c r="AY38" s="109">
        <v>13</v>
      </c>
      <c r="AZ38" s="110"/>
      <c r="BA38" s="110"/>
      <c r="BB38" s="95">
        <v>1298.8</v>
      </c>
      <c r="BC38" s="95">
        <v>1539.7</v>
      </c>
      <c r="BD38" s="95">
        <v>1692.4</v>
      </c>
      <c r="BE38" s="95">
        <v>1827.7</v>
      </c>
      <c r="BF38" s="95">
        <v>1652.25</v>
      </c>
      <c r="BG38" s="95">
        <v>1701.45</v>
      </c>
      <c r="BH38" s="95">
        <v>1866.2</v>
      </c>
      <c r="BI38" s="95">
        <v>2082.65</v>
      </c>
      <c r="BJ38" s="95">
        <v>2218.4499999999998</v>
      </c>
      <c r="BK38" s="95">
        <v>2401.5</v>
      </c>
      <c r="BL38" s="95">
        <v>2506.9</v>
      </c>
      <c r="BM38" s="116">
        <f t="shared" si="13"/>
        <v>7.2410507690213732E-2</v>
      </c>
      <c r="BN38" s="116">
        <f t="shared" si="13"/>
        <v>5.9412216673069507E-2</v>
      </c>
      <c r="BO38" s="116" t="e">
        <f t="shared" si="14"/>
        <v>#DIV/0!</v>
      </c>
      <c r="BP38" s="116" t="e">
        <f t="shared" si="15"/>
        <v>#DIV/0!</v>
      </c>
      <c r="BQ38" s="116">
        <f t="shared" si="16"/>
        <v>5.9411822952767812E-2</v>
      </c>
      <c r="BR38" s="116">
        <f t="shared" si="17"/>
        <v>5.9410696013531883E-2</v>
      </c>
      <c r="BS38" s="116">
        <f t="shared" si="18"/>
        <v>5.9408009727182964E-2</v>
      </c>
      <c r="BT38" s="116">
        <f t="shared" si="19"/>
        <v>5.940925003958264E-2</v>
      </c>
      <c r="BU38" s="116">
        <f t="shared" si="20"/>
        <v>5.9403447607979887E-2</v>
      </c>
      <c r="BV38" s="116">
        <f t="shared" si="21"/>
        <v>5.9414225941422538E-2</v>
      </c>
      <c r="BW38" s="116">
        <f t="shared" si="22"/>
        <v>5.940356352785825E-2</v>
      </c>
      <c r="BX38" s="116">
        <f t="shared" si="23"/>
        <v>5.9403810694529824E-2</v>
      </c>
      <c r="BY38" s="116">
        <f t="shared" si="24"/>
        <v>5.9405654933641028E-2</v>
      </c>
      <c r="BZ38" s="116">
        <f t="shared" si="25"/>
        <v>5.940831556503201E-2</v>
      </c>
      <c r="CA38" s="116">
        <f t="shared" si="26"/>
        <v>5.9411501882938644E-2</v>
      </c>
    </row>
    <row r="39" spans="1:79" ht="15.75" x14ac:dyDescent="0.25">
      <c r="A39" s="15"/>
      <c r="B39" s="34">
        <v>14</v>
      </c>
      <c r="C39" s="161">
        <v>2823.1</v>
      </c>
      <c r="D39" s="161">
        <v>2823.1</v>
      </c>
      <c r="E39" s="35"/>
      <c r="F39" s="35"/>
      <c r="G39" s="161">
        <v>2184.75</v>
      </c>
      <c r="H39" s="161">
        <v>2602.0500000000002</v>
      </c>
      <c r="I39" s="161">
        <v>2861.55</v>
      </c>
      <c r="J39" s="161">
        <v>3096.85</v>
      </c>
      <c r="K39" s="161">
        <v>2809.25</v>
      </c>
      <c r="L39" s="161">
        <v>2931.6</v>
      </c>
      <c r="M39" s="161">
        <v>3169.1</v>
      </c>
      <c r="N39" s="161">
        <v>3560.1</v>
      </c>
      <c r="O39" s="161">
        <v>3801.5</v>
      </c>
      <c r="P39" s="161">
        <v>4114.3999999999996</v>
      </c>
      <c r="Q39" s="161">
        <v>4305.3500000000004</v>
      </c>
      <c r="S39" s="34">
        <v>14</v>
      </c>
      <c r="T39" s="161">
        <v>2634.15</v>
      </c>
      <c r="U39" s="161">
        <v>2664.8</v>
      </c>
      <c r="V39" s="35"/>
      <c r="W39" s="35"/>
      <c r="X39" s="161">
        <v>2062.25</v>
      </c>
      <c r="Y39" s="161">
        <v>2456.15</v>
      </c>
      <c r="Z39" s="161">
        <v>2701.1</v>
      </c>
      <c r="AA39" s="161">
        <v>2923.2</v>
      </c>
      <c r="AB39" s="161">
        <v>2651.7</v>
      </c>
      <c r="AC39" s="161">
        <v>2767.2</v>
      </c>
      <c r="AD39" s="161">
        <v>2991.4</v>
      </c>
      <c r="AE39" s="161">
        <v>3360.45</v>
      </c>
      <c r="AF39" s="161">
        <v>3588.35</v>
      </c>
      <c r="AG39" s="161">
        <v>3883.7</v>
      </c>
      <c r="AH39" s="161">
        <v>4063.95</v>
      </c>
      <c r="AJ39" s="109">
        <v>14</v>
      </c>
      <c r="AK39" s="110"/>
      <c r="AL39" s="110"/>
      <c r="AM39" s="95">
        <v>1379.2</v>
      </c>
      <c r="AN39" s="95">
        <v>1642.65</v>
      </c>
      <c r="AO39" s="95">
        <v>1806.55</v>
      </c>
      <c r="AP39" s="95">
        <v>1955.05</v>
      </c>
      <c r="AQ39" s="95">
        <v>1765.05</v>
      </c>
      <c r="AR39" s="95">
        <v>1821.25</v>
      </c>
      <c r="AS39" s="95">
        <v>1991.2</v>
      </c>
      <c r="AT39" s="95">
        <v>2236.9</v>
      </c>
      <c r="AU39" s="95">
        <v>2388.6</v>
      </c>
      <c r="AV39" s="95">
        <v>2585.25</v>
      </c>
      <c r="AW39" s="95">
        <v>2705.2</v>
      </c>
      <c r="AX39" s="95"/>
      <c r="AY39" s="109">
        <v>14</v>
      </c>
      <c r="AZ39" s="110"/>
      <c r="BA39" s="110"/>
      <c r="BB39" s="95">
        <v>1326.15</v>
      </c>
      <c r="BC39" s="95">
        <v>1579.45</v>
      </c>
      <c r="BD39" s="95">
        <v>1737.05</v>
      </c>
      <c r="BE39" s="95">
        <v>1879.85</v>
      </c>
      <c r="BF39" s="95">
        <v>1697.15</v>
      </c>
      <c r="BG39" s="95">
        <v>1751.2</v>
      </c>
      <c r="BH39" s="95">
        <v>1914.6</v>
      </c>
      <c r="BI39" s="95">
        <v>2150.85</v>
      </c>
      <c r="BJ39" s="95">
        <v>2296.6999999999998</v>
      </c>
      <c r="BK39" s="95">
        <v>2485.8000000000002</v>
      </c>
      <c r="BL39" s="95">
        <v>2601.15</v>
      </c>
      <c r="BM39" s="116">
        <f t="shared" si="13"/>
        <v>7.1730918892242146E-2</v>
      </c>
      <c r="BN39" s="116">
        <f t="shared" si="13"/>
        <v>5.9404082858000473E-2</v>
      </c>
      <c r="BO39" s="116" t="e">
        <f t="shared" si="14"/>
        <v>#DIV/0!</v>
      </c>
      <c r="BP39" s="116" t="e">
        <f t="shared" si="15"/>
        <v>#DIV/0!</v>
      </c>
      <c r="BQ39" s="116">
        <f t="shared" si="16"/>
        <v>5.9401139532064384E-2</v>
      </c>
      <c r="BR39" s="116">
        <f t="shared" si="17"/>
        <v>5.9401909492498461E-2</v>
      </c>
      <c r="BS39" s="116">
        <f t="shared" si="18"/>
        <v>5.9401725223057422E-2</v>
      </c>
      <c r="BT39" s="116">
        <f t="shared" si="19"/>
        <v>5.9404077723043347E-2</v>
      </c>
      <c r="BU39" s="116">
        <f t="shared" si="20"/>
        <v>5.9414715088433878E-2</v>
      </c>
      <c r="BV39" s="116">
        <f t="shared" si="21"/>
        <v>5.9410234171725973E-2</v>
      </c>
      <c r="BW39" s="116">
        <f t="shared" si="22"/>
        <v>5.9403623721334453E-2</v>
      </c>
      <c r="BX39" s="116">
        <f t="shared" si="23"/>
        <v>5.9411685934919412E-2</v>
      </c>
      <c r="BY39" s="116">
        <f t="shared" si="24"/>
        <v>5.9400560146028125E-2</v>
      </c>
      <c r="BZ39" s="116">
        <f t="shared" si="25"/>
        <v>5.9402116538352479E-2</v>
      </c>
      <c r="CA39" s="116">
        <f t="shared" si="26"/>
        <v>5.9400337110446788E-2</v>
      </c>
    </row>
    <row r="40" spans="1:79" ht="15.75" x14ac:dyDescent="0.25">
      <c r="A40" s="15"/>
      <c r="B40" s="34">
        <v>15</v>
      </c>
      <c r="C40" s="161">
        <v>2886.3</v>
      </c>
      <c r="D40" s="161">
        <v>2886.3</v>
      </c>
      <c r="E40" s="35"/>
      <c r="F40" s="35"/>
      <c r="G40" s="161">
        <v>2231.75</v>
      </c>
      <c r="H40" s="161">
        <v>2665.4</v>
      </c>
      <c r="I40" s="161">
        <v>2937.35</v>
      </c>
      <c r="J40" s="161">
        <v>3180.65</v>
      </c>
      <c r="K40" s="161">
        <v>2881.5</v>
      </c>
      <c r="L40" s="161">
        <v>3012.75</v>
      </c>
      <c r="M40" s="161">
        <v>3249.4</v>
      </c>
      <c r="N40" s="161">
        <v>3673.05</v>
      </c>
      <c r="O40" s="161">
        <v>3931.1</v>
      </c>
      <c r="P40" s="161">
        <v>4253.95</v>
      </c>
      <c r="Q40" s="161">
        <v>4463.6000000000004</v>
      </c>
      <c r="S40" s="34">
        <v>15</v>
      </c>
      <c r="T40" s="161">
        <v>2694.8</v>
      </c>
      <c r="U40" s="161">
        <v>2724.45</v>
      </c>
      <c r="V40" s="35"/>
      <c r="W40" s="35"/>
      <c r="X40" s="161">
        <v>2106.6</v>
      </c>
      <c r="Y40" s="161">
        <v>2515.9499999999998</v>
      </c>
      <c r="Z40" s="161">
        <v>2772.65</v>
      </c>
      <c r="AA40" s="161">
        <v>3002.3</v>
      </c>
      <c r="AB40" s="161">
        <v>2719.9</v>
      </c>
      <c r="AC40" s="161">
        <v>2843.8</v>
      </c>
      <c r="AD40" s="161">
        <v>3067.2</v>
      </c>
      <c r="AE40" s="161">
        <v>3467.1</v>
      </c>
      <c r="AF40" s="161">
        <v>3710.65</v>
      </c>
      <c r="AG40" s="161">
        <v>4015.4</v>
      </c>
      <c r="AH40" s="161">
        <v>4213.3</v>
      </c>
      <c r="AJ40" s="109">
        <v>15</v>
      </c>
      <c r="AK40" s="110"/>
      <c r="AL40" s="110"/>
      <c r="AM40" s="95">
        <v>1408.85</v>
      </c>
      <c r="AN40" s="95">
        <v>1682.65</v>
      </c>
      <c r="AO40" s="95">
        <v>1854.35</v>
      </c>
      <c r="AP40" s="95">
        <v>2007.95</v>
      </c>
      <c r="AQ40" s="95">
        <v>1810.5</v>
      </c>
      <c r="AR40" s="95">
        <v>1871.65</v>
      </c>
      <c r="AS40" s="95">
        <v>2041.65</v>
      </c>
      <c r="AT40" s="95">
        <v>2307.9</v>
      </c>
      <c r="AU40" s="95">
        <v>2470</v>
      </c>
      <c r="AV40" s="95">
        <v>2672.95</v>
      </c>
      <c r="AW40" s="95">
        <v>2804.6</v>
      </c>
      <c r="AX40" s="95"/>
      <c r="AY40" s="109">
        <v>15</v>
      </c>
      <c r="AZ40" s="110"/>
      <c r="BA40" s="110"/>
      <c r="BB40" s="95">
        <v>1354.65</v>
      </c>
      <c r="BC40" s="95">
        <v>1617.9</v>
      </c>
      <c r="BD40" s="95">
        <v>1783</v>
      </c>
      <c r="BE40" s="95">
        <v>1930.7</v>
      </c>
      <c r="BF40" s="95">
        <v>1740.85</v>
      </c>
      <c r="BG40" s="95">
        <v>1799.65</v>
      </c>
      <c r="BH40" s="95">
        <v>1963.1</v>
      </c>
      <c r="BI40" s="95">
        <v>2219.1</v>
      </c>
      <c r="BJ40" s="95">
        <v>2375</v>
      </c>
      <c r="BK40" s="95">
        <v>2570.1</v>
      </c>
      <c r="BL40" s="95">
        <v>2696.7</v>
      </c>
      <c r="BM40" s="116">
        <f t="shared" si="13"/>
        <v>7.1062787590915777E-2</v>
      </c>
      <c r="BN40" s="116">
        <f t="shared" si="13"/>
        <v>5.9406485712712787E-2</v>
      </c>
      <c r="BO40" s="116" t="e">
        <f t="shared" si="14"/>
        <v>#DIV/0!</v>
      </c>
      <c r="BP40" s="116" t="e">
        <f t="shared" si="15"/>
        <v>#DIV/0!</v>
      </c>
      <c r="BQ40" s="116">
        <f t="shared" si="16"/>
        <v>5.9408525586252869E-2</v>
      </c>
      <c r="BR40" s="116">
        <f t="shared" si="17"/>
        <v>5.940102148293902E-2</v>
      </c>
      <c r="BS40" s="116">
        <f t="shared" si="18"/>
        <v>5.9401655455971758E-2</v>
      </c>
      <c r="BT40" s="116">
        <f t="shared" si="19"/>
        <v>5.940445658328608E-2</v>
      </c>
      <c r="BU40" s="116">
        <f t="shared" si="20"/>
        <v>5.9413949042244063E-2</v>
      </c>
      <c r="BV40" s="116">
        <f t="shared" si="21"/>
        <v>5.9409944440537155E-2</v>
      </c>
      <c r="BW40" s="116">
        <f t="shared" si="22"/>
        <v>5.940271257172669E-2</v>
      </c>
      <c r="BX40" s="116">
        <f t="shared" si="23"/>
        <v>5.9401228692567365E-2</v>
      </c>
      <c r="BY40" s="116">
        <f t="shared" si="24"/>
        <v>5.9410076401708478E-2</v>
      </c>
      <c r="BZ40" s="116">
        <f t="shared" si="25"/>
        <v>5.9408776211585357E-2</v>
      </c>
      <c r="CA40" s="116">
        <f t="shared" si="26"/>
        <v>5.9407115562623236E-2</v>
      </c>
    </row>
    <row r="41" spans="1:79" ht="15.75" x14ac:dyDescent="0.25">
      <c r="A41" s="15"/>
      <c r="B41" s="34">
        <v>16</v>
      </c>
      <c r="C41" s="161">
        <v>2951.4</v>
      </c>
      <c r="D41" s="161">
        <v>2951.4</v>
      </c>
      <c r="E41" s="35"/>
      <c r="F41" s="35"/>
      <c r="G41" s="161">
        <v>2276.8000000000002</v>
      </c>
      <c r="H41" s="161">
        <v>2730.75</v>
      </c>
      <c r="I41" s="161">
        <v>3013.15</v>
      </c>
      <c r="J41" s="161">
        <v>3264.55</v>
      </c>
      <c r="K41" s="161">
        <v>2953.9</v>
      </c>
      <c r="L41" s="161">
        <v>3095.95</v>
      </c>
      <c r="M41" s="161">
        <v>3329.4</v>
      </c>
      <c r="N41" s="161">
        <v>3785.95</v>
      </c>
      <c r="O41" s="161">
        <v>4060.7</v>
      </c>
      <c r="P41" s="161">
        <v>4395.7</v>
      </c>
      <c r="Q41" s="161">
        <v>4621.55</v>
      </c>
      <c r="S41" s="34">
        <v>16</v>
      </c>
      <c r="T41" s="161">
        <v>2757.2</v>
      </c>
      <c r="U41" s="161">
        <v>2785.9</v>
      </c>
      <c r="V41" s="35"/>
      <c r="W41" s="35"/>
      <c r="X41" s="161">
        <v>2149.1</v>
      </c>
      <c r="Y41" s="161">
        <v>2577.6</v>
      </c>
      <c r="Z41" s="161">
        <v>2844.2</v>
      </c>
      <c r="AA41" s="161">
        <v>3081.5</v>
      </c>
      <c r="AB41" s="161">
        <v>2788.25</v>
      </c>
      <c r="AC41" s="161">
        <v>2922.35</v>
      </c>
      <c r="AD41" s="161">
        <v>3142.7</v>
      </c>
      <c r="AE41" s="161">
        <v>3573.65</v>
      </c>
      <c r="AF41" s="161">
        <v>3833</v>
      </c>
      <c r="AG41" s="161">
        <v>4149.2</v>
      </c>
      <c r="AH41" s="161">
        <v>4362.3999999999996</v>
      </c>
      <c r="AJ41" s="109">
        <v>16</v>
      </c>
      <c r="AK41" s="110"/>
      <c r="AL41" s="110"/>
      <c r="AM41" s="95">
        <v>1437.3</v>
      </c>
      <c r="AN41" s="95">
        <v>1723.9</v>
      </c>
      <c r="AO41" s="95">
        <v>1902.2</v>
      </c>
      <c r="AP41" s="95">
        <v>2060.9</v>
      </c>
      <c r="AQ41" s="95">
        <v>1856</v>
      </c>
      <c r="AR41" s="95">
        <v>1923.4</v>
      </c>
      <c r="AS41" s="95">
        <v>2091.9499999999998</v>
      </c>
      <c r="AT41" s="95">
        <v>2378.8000000000002</v>
      </c>
      <c r="AU41" s="95">
        <v>2551.4499999999998</v>
      </c>
      <c r="AV41" s="95">
        <v>2762</v>
      </c>
      <c r="AW41" s="95">
        <v>2903.85</v>
      </c>
      <c r="AX41" s="95"/>
      <c r="AY41" s="109">
        <v>16</v>
      </c>
      <c r="AZ41" s="110"/>
      <c r="BA41" s="110"/>
      <c r="BB41" s="95">
        <v>1382</v>
      </c>
      <c r="BC41" s="95">
        <v>1657.55</v>
      </c>
      <c r="BD41" s="95">
        <v>1829</v>
      </c>
      <c r="BE41" s="95">
        <v>1981.6</v>
      </c>
      <c r="BF41" s="95">
        <v>1784.6</v>
      </c>
      <c r="BG41" s="95">
        <v>1849.4</v>
      </c>
      <c r="BH41" s="95">
        <v>2011.45</v>
      </c>
      <c r="BI41" s="95">
        <v>2287.3000000000002</v>
      </c>
      <c r="BJ41" s="95">
        <v>2453.3000000000002</v>
      </c>
      <c r="BK41" s="95">
        <v>2655.75</v>
      </c>
      <c r="BL41" s="95">
        <v>2792.15</v>
      </c>
      <c r="BM41" s="116">
        <f t="shared" si="13"/>
        <v>7.0433773393297594E-2</v>
      </c>
      <c r="BN41" s="116">
        <f t="shared" si="13"/>
        <v>5.9406295990523716E-2</v>
      </c>
      <c r="BO41" s="116" t="e">
        <f t="shared" si="14"/>
        <v>#DIV/0!</v>
      </c>
      <c r="BP41" s="116" t="e">
        <f t="shared" si="15"/>
        <v>#DIV/0!</v>
      </c>
      <c r="BQ41" s="116">
        <f t="shared" si="16"/>
        <v>5.9420222418687052E-2</v>
      </c>
      <c r="BR41" s="116">
        <f t="shared" si="17"/>
        <v>5.9415735567970307E-2</v>
      </c>
      <c r="BS41" s="116">
        <f t="shared" si="18"/>
        <v>5.9401589199071791E-2</v>
      </c>
      <c r="BT41" s="116">
        <f t="shared" si="19"/>
        <v>5.9402888203796911E-2</v>
      </c>
      <c r="BU41" s="116">
        <f t="shared" si="20"/>
        <v>5.9410024208733203E-2</v>
      </c>
      <c r="BV41" s="116">
        <f t="shared" si="21"/>
        <v>5.9404246582373643E-2</v>
      </c>
      <c r="BW41" s="116">
        <f t="shared" si="22"/>
        <v>5.9407515830337099E-2</v>
      </c>
      <c r="BX41" s="116">
        <f t="shared" si="23"/>
        <v>5.9407048815636632E-2</v>
      </c>
      <c r="BY41" s="116">
        <f t="shared" si="24"/>
        <v>5.9405165666579718E-2</v>
      </c>
      <c r="BZ41" s="116">
        <f t="shared" si="25"/>
        <v>5.9409042707027959E-2</v>
      </c>
      <c r="CA41" s="116">
        <f t="shared" si="26"/>
        <v>5.9405373189070465E-2</v>
      </c>
    </row>
    <row r="42" spans="1:79" ht="15.75" x14ac:dyDescent="0.25">
      <c r="A42" s="15"/>
      <c r="B42" s="34">
        <v>17</v>
      </c>
      <c r="C42" s="161">
        <v>3014.8</v>
      </c>
      <c r="D42" s="161">
        <v>3014.8</v>
      </c>
      <c r="E42" s="35"/>
      <c r="F42" s="35"/>
      <c r="G42" s="161">
        <v>2321.6999999999998</v>
      </c>
      <c r="H42" s="161">
        <v>2794.25</v>
      </c>
      <c r="I42" s="161">
        <v>3088.6</v>
      </c>
      <c r="J42" s="161">
        <v>3350.7</v>
      </c>
      <c r="K42" s="161">
        <v>3026.35</v>
      </c>
      <c r="L42" s="161">
        <v>3179</v>
      </c>
      <c r="M42" s="161">
        <v>3409.7</v>
      </c>
      <c r="N42" s="161">
        <v>3896.75</v>
      </c>
      <c r="O42" s="161">
        <v>4190.25</v>
      </c>
      <c r="P42" s="161">
        <v>4535.3500000000004</v>
      </c>
      <c r="Q42" s="161">
        <v>4777.45</v>
      </c>
      <c r="S42" s="34">
        <v>17</v>
      </c>
      <c r="T42" s="161">
        <v>2818</v>
      </c>
      <c r="U42" s="161">
        <v>2845.75</v>
      </c>
      <c r="V42" s="35"/>
      <c r="W42" s="35"/>
      <c r="X42" s="161">
        <v>2191.5</v>
      </c>
      <c r="Y42" s="161">
        <v>2637.55</v>
      </c>
      <c r="Z42" s="161">
        <v>2915.4</v>
      </c>
      <c r="AA42" s="161">
        <v>3162.8</v>
      </c>
      <c r="AB42" s="161">
        <v>2856.65</v>
      </c>
      <c r="AC42" s="161">
        <v>3000.75</v>
      </c>
      <c r="AD42" s="161">
        <v>3218.5</v>
      </c>
      <c r="AE42" s="161">
        <v>3678.25</v>
      </c>
      <c r="AF42" s="161">
        <v>3955.3</v>
      </c>
      <c r="AG42" s="161">
        <v>4281.05</v>
      </c>
      <c r="AH42" s="161">
        <v>4509.55</v>
      </c>
      <c r="AJ42" s="109">
        <v>17</v>
      </c>
      <c r="AK42" s="110"/>
      <c r="AL42" s="110"/>
      <c r="AM42" s="95">
        <v>1465.65</v>
      </c>
      <c r="AN42" s="95">
        <v>1764</v>
      </c>
      <c r="AO42" s="95">
        <v>1949.85</v>
      </c>
      <c r="AP42" s="95">
        <v>2115.3000000000002</v>
      </c>
      <c r="AQ42" s="95">
        <v>1901.5</v>
      </c>
      <c r="AR42" s="95">
        <v>1975</v>
      </c>
      <c r="AS42" s="95">
        <v>2142.35</v>
      </c>
      <c r="AT42" s="95">
        <v>2448.4499999999998</v>
      </c>
      <c r="AU42" s="95">
        <v>2632.9</v>
      </c>
      <c r="AV42" s="95">
        <v>2849.75</v>
      </c>
      <c r="AW42" s="95">
        <v>3001.85</v>
      </c>
      <c r="AX42" s="95"/>
      <c r="AY42" s="109">
        <v>17</v>
      </c>
      <c r="AZ42" s="110"/>
      <c r="BA42" s="110"/>
      <c r="BB42" s="95">
        <v>1409.25</v>
      </c>
      <c r="BC42" s="95">
        <v>1696.15</v>
      </c>
      <c r="BD42" s="95">
        <v>1874.85</v>
      </c>
      <c r="BE42" s="95">
        <v>2033.9</v>
      </c>
      <c r="BF42" s="95">
        <v>1828.35</v>
      </c>
      <c r="BG42" s="95">
        <v>1899</v>
      </c>
      <c r="BH42" s="95">
        <v>2059.9499999999998</v>
      </c>
      <c r="BI42" s="95">
        <v>2354.25</v>
      </c>
      <c r="BJ42" s="95">
        <v>2531.6</v>
      </c>
      <c r="BK42" s="95">
        <v>2740.1</v>
      </c>
      <c r="BL42" s="95">
        <v>2886.35</v>
      </c>
      <c r="BM42" s="116">
        <f t="shared" si="13"/>
        <v>6.983676366217173E-2</v>
      </c>
      <c r="BN42" s="116">
        <f t="shared" si="13"/>
        <v>5.9404374945093652E-2</v>
      </c>
      <c r="BO42" s="116" t="e">
        <f t="shared" si="14"/>
        <v>#DIV/0!</v>
      </c>
      <c r="BP42" s="116" t="e">
        <f t="shared" si="15"/>
        <v>#DIV/0!</v>
      </c>
      <c r="BQ42" s="116">
        <f t="shared" si="16"/>
        <v>5.9411362080766583E-2</v>
      </c>
      <c r="BR42" s="116">
        <f t="shared" si="17"/>
        <v>5.9411195996284416E-2</v>
      </c>
      <c r="BS42" s="116">
        <f t="shared" si="18"/>
        <v>5.9408657474103066E-2</v>
      </c>
      <c r="BT42" s="116">
        <f t="shared" si="19"/>
        <v>5.9409384090046702E-2</v>
      </c>
      <c r="BU42" s="116">
        <f t="shared" si="20"/>
        <v>5.9405247405177386E-2</v>
      </c>
      <c r="BV42" s="116">
        <f t="shared" si="21"/>
        <v>5.9401816212613534E-2</v>
      </c>
      <c r="BW42" s="116">
        <f t="shared" si="22"/>
        <v>5.9406555848998011E-2</v>
      </c>
      <c r="BX42" s="116">
        <f t="shared" si="23"/>
        <v>5.9403248827567534E-2</v>
      </c>
      <c r="BY42" s="116">
        <f t="shared" si="24"/>
        <v>5.9401309635173094E-2</v>
      </c>
      <c r="BZ42" s="116">
        <f t="shared" si="25"/>
        <v>5.9401315097931562E-2</v>
      </c>
      <c r="CA42" s="116">
        <f t="shared" si="26"/>
        <v>5.9407257930392143E-2</v>
      </c>
    </row>
    <row r="43" spans="1:79" ht="15.75" x14ac:dyDescent="0.25">
      <c r="A43" s="15"/>
      <c r="B43" s="34">
        <v>18</v>
      </c>
      <c r="C43" s="161">
        <v>3080.1</v>
      </c>
      <c r="D43" s="161">
        <v>3080.1</v>
      </c>
      <c r="E43" s="35"/>
      <c r="F43" s="35"/>
      <c r="G43" s="161">
        <v>2368.65</v>
      </c>
      <c r="H43" s="161">
        <v>2859.6</v>
      </c>
      <c r="I43" s="161">
        <v>3160.2</v>
      </c>
      <c r="J43" s="161">
        <v>3436.35</v>
      </c>
      <c r="K43" s="161">
        <v>3100.7</v>
      </c>
      <c r="L43" s="161">
        <v>3262.45</v>
      </c>
      <c r="M43" s="161">
        <v>3489.7</v>
      </c>
      <c r="N43" s="161">
        <v>4009.7</v>
      </c>
      <c r="O43" s="161">
        <v>4319.7</v>
      </c>
      <c r="P43" s="161">
        <v>4674.8999999999996</v>
      </c>
      <c r="Q43" s="161">
        <v>4935.55</v>
      </c>
      <c r="S43" s="34">
        <v>18</v>
      </c>
      <c r="T43" s="161">
        <v>2880.6</v>
      </c>
      <c r="U43" s="161">
        <v>2907.4</v>
      </c>
      <c r="V43" s="35"/>
      <c r="W43" s="35"/>
      <c r="X43" s="161">
        <v>2235.8000000000002</v>
      </c>
      <c r="Y43" s="161">
        <v>2699.25</v>
      </c>
      <c r="Z43" s="161">
        <v>2983</v>
      </c>
      <c r="AA43" s="161">
        <v>3243.65</v>
      </c>
      <c r="AB43" s="161">
        <v>2926.8</v>
      </c>
      <c r="AC43" s="161">
        <v>3079.5</v>
      </c>
      <c r="AD43" s="161">
        <v>3294</v>
      </c>
      <c r="AE43" s="161">
        <v>3784.85</v>
      </c>
      <c r="AF43" s="161">
        <v>4077.45</v>
      </c>
      <c r="AG43" s="161">
        <v>4412.75</v>
      </c>
      <c r="AH43" s="161">
        <v>4658.8</v>
      </c>
      <c r="AJ43" s="109">
        <v>18</v>
      </c>
      <c r="AK43" s="110"/>
      <c r="AL43" s="110"/>
      <c r="AM43" s="95">
        <v>1495.3</v>
      </c>
      <c r="AN43" s="95">
        <v>1805.25</v>
      </c>
      <c r="AO43" s="95">
        <v>1995.05</v>
      </c>
      <c r="AP43" s="95">
        <v>2169.4</v>
      </c>
      <c r="AQ43" s="95">
        <v>1948.15</v>
      </c>
      <c r="AR43" s="95">
        <v>2026.8</v>
      </c>
      <c r="AS43" s="95">
        <v>2192.65</v>
      </c>
      <c r="AT43" s="95">
        <v>2519.4</v>
      </c>
      <c r="AU43" s="95">
        <v>2714.25</v>
      </c>
      <c r="AV43" s="95">
        <v>2937.4</v>
      </c>
      <c r="AW43" s="95">
        <v>3101.2</v>
      </c>
      <c r="AX43" s="95"/>
      <c r="AY43" s="109">
        <v>18</v>
      </c>
      <c r="AZ43" s="110"/>
      <c r="BA43" s="110"/>
      <c r="BB43" s="95">
        <v>1437.75</v>
      </c>
      <c r="BC43" s="95">
        <v>1735.8</v>
      </c>
      <c r="BD43" s="95">
        <v>1918.3</v>
      </c>
      <c r="BE43" s="95">
        <v>2085.9499999999998</v>
      </c>
      <c r="BF43" s="95">
        <v>1873.2</v>
      </c>
      <c r="BG43" s="95">
        <v>1948.8</v>
      </c>
      <c r="BH43" s="95">
        <v>2108.3000000000002</v>
      </c>
      <c r="BI43" s="95">
        <v>2422.5</v>
      </c>
      <c r="BJ43" s="95">
        <v>2609.85</v>
      </c>
      <c r="BK43" s="95">
        <v>2824.4</v>
      </c>
      <c r="BL43" s="95">
        <v>2981.9</v>
      </c>
      <c r="BM43" s="116">
        <f t="shared" si="13"/>
        <v>6.9256404915642555E-2</v>
      </c>
      <c r="BN43" s="116">
        <f t="shared" si="13"/>
        <v>5.9400151337965168E-2</v>
      </c>
      <c r="BO43" s="116" t="e">
        <f t="shared" si="14"/>
        <v>#DIV/0!</v>
      </c>
      <c r="BP43" s="116" t="e">
        <f t="shared" si="15"/>
        <v>#DIV/0!</v>
      </c>
      <c r="BQ43" s="116">
        <f t="shared" si="16"/>
        <v>5.9419447177743834E-2</v>
      </c>
      <c r="BR43" s="116">
        <f t="shared" si="17"/>
        <v>5.9405390386218393E-2</v>
      </c>
      <c r="BS43" s="116">
        <f t="shared" si="18"/>
        <v>5.9403285283271767E-2</v>
      </c>
      <c r="BT43" s="116">
        <f t="shared" si="19"/>
        <v>5.9408382532023962E-2</v>
      </c>
      <c r="BU43" s="116">
        <f t="shared" si="20"/>
        <v>5.9416427497608115E-2</v>
      </c>
      <c r="BV43" s="116">
        <f t="shared" si="21"/>
        <v>5.9408994966715367E-2</v>
      </c>
      <c r="BW43" s="116">
        <f t="shared" si="22"/>
        <v>5.9411050394656995E-2</v>
      </c>
      <c r="BX43" s="116">
        <f t="shared" si="23"/>
        <v>5.9407902558886061E-2</v>
      </c>
      <c r="BY43" s="116">
        <f t="shared" si="24"/>
        <v>5.9412132582864263E-2</v>
      </c>
      <c r="BZ43" s="116">
        <f t="shared" si="25"/>
        <v>5.9407399014220097E-2</v>
      </c>
      <c r="CA43" s="116">
        <f t="shared" si="26"/>
        <v>5.9403709109641989E-2</v>
      </c>
    </row>
    <row r="44" spans="1:79" ht="15.75" x14ac:dyDescent="0.25">
      <c r="A44" s="15"/>
      <c r="B44" s="34">
        <v>19</v>
      </c>
      <c r="C44" s="161">
        <v>3143.4</v>
      </c>
      <c r="D44" s="161">
        <v>3143.4</v>
      </c>
      <c r="E44" s="35"/>
      <c r="F44" s="35"/>
      <c r="G44" s="161">
        <v>2413.9</v>
      </c>
      <c r="H44" s="161">
        <v>2923.05</v>
      </c>
      <c r="I44" s="161">
        <v>3236.05</v>
      </c>
      <c r="J44" s="161">
        <v>3522.3</v>
      </c>
      <c r="K44" s="161">
        <v>3173.1</v>
      </c>
      <c r="L44" s="161">
        <v>3343.4</v>
      </c>
      <c r="M44" s="161">
        <v>3569.65</v>
      </c>
      <c r="N44" s="161">
        <v>4122.7</v>
      </c>
      <c r="O44" s="161">
        <v>4449.45</v>
      </c>
      <c r="P44" s="161">
        <v>4814.3500000000004</v>
      </c>
      <c r="Q44" s="161">
        <v>5093.75</v>
      </c>
      <c r="S44" s="34">
        <v>19</v>
      </c>
      <c r="T44" s="161">
        <v>2941.35</v>
      </c>
      <c r="U44" s="161">
        <v>2967.15</v>
      </c>
      <c r="V44" s="35"/>
      <c r="W44" s="35"/>
      <c r="X44" s="161">
        <v>2278.5500000000002</v>
      </c>
      <c r="Y44" s="161">
        <v>2759.15</v>
      </c>
      <c r="Z44" s="161">
        <v>3054.6</v>
      </c>
      <c r="AA44" s="161">
        <v>3324.8</v>
      </c>
      <c r="AB44" s="161">
        <v>2995.15</v>
      </c>
      <c r="AC44" s="161">
        <v>3155.9</v>
      </c>
      <c r="AD44" s="161">
        <v>3369.5</v>
      </c>
      <c r="AE44" s="161">
        <v>3891.5</v>
      </c>
      <c r="AF44" s="161">
        <v>4199.95</v>
      </c>
      <c r="AG44" s="161">
        <v>4544.3999999999996</v>
      </c>
      <c r="AH44" s="161">
        <v>4808.1000000000004</v>
      </c>
      <c r="AJ44" s="109">
        <v>19</v>
      </c>
      <c r="AK44" s="110"/>
      <c r="AL44" s="110"/>
      <c r="AM44" s="95">
        <v>1523.85</v>
      </c>
      <c r="AN44" s="95">
        <v>1845.35</v>
      </c>
      <c r="AO44" s="95">
        <v>2042.9</v>
      </c>
      <c r="AP44" s="95">
        <v>2223.65</v>
      </c>
      <c r="AQ44" s="95">
        <v>1993.75</v>
      </c>
      <c r="AR44" s="95">
        <v>2077.1</v>
      </c>
      <c r="AS44" s="95">
        <v>2242.9499999999998</v>
      </c>
      <c r="AT44" s="95">
        <v>2590.35</v>
      </c>
      <c r="AU44" s="95">
        <v>2795.8</v>
      </c>
      <c r="AV44" s="95">
        <v>3025.05</v>
      </c>
      <c r="AW44" s="95">
        <v>3200.6</v>
      </c>
      <c r="AX44" s="95"/>
      <c r="AY44" s="109">
        <v>19</v>
      </c>
      <c r="AZ44" s="110"/>
      <c r="BA44" s="110"/>
      <c r="BB44" s="95">
        <v>1465.2</v>
      </c>
      <c r="BC44" s="95">
        <v>1774.35</v>
      </c>
      <c r="BD44" s="95">
        <v>1964.3</v>
      </c>
      <c r="BE44" s="95">
        <v>2138.1</v>
      </c>
      <c r="BF44" s="95">
        <v>1917.05</v>
      </c>
      <c r="BG44" s="95">
        <v>1997.2</v>
      </c>
      <c r="BH44" s="95">
        <v>2156.65</v>
      </c>
      <c r="BI44" s="95">
        <v>2490.6999999999998</v>
      </c>
      <c r="BJ44" s="95">
        <v>2688.25</v>
      </c>
      <c r="BK44" s="95">
        <v>2908.7</v>
      </c>
      <c r="BL44" s="95">
        <v>3077.5</v>
      </c>
      <c r="BM44" s="116">
        <f t="shared" si="13"/>
        <v>6.8692947116120173E-2</v>
      </c>
      <c r="BN44" s="116">
        <f t="shared" si="13"/>
        <v>5.9400434760628951E-2</v>
      </c>
      <c r="BO44" s="116" t="e">
        <f t="shared" si="14"/>
        <v>#DIV/0!</v>
      </c>
      <c r="BP44" s="116" t="e">
        <f t="shared" si="15"/>
        <v>#DIV/0!</v>
      </c>
      <c r="BQ44" s="116">
        <f t="shared" si="16"/>
        <v>5.9401812556230782E-2</v>
      </c>
      <c r="BR44" s="116">
        <f t="shared" si="17"/>
        <v>5.940235217367662E-2</v>
      </c>
      <c r="BS44" s="116">
        <f t="shared" si="18"/>
        <v>5.9402213055719244E-2</v>
      </c>
      <c r="BT44" s="116">
        <f t="shared" si="19"/>
        <v>5.9402069297401328E-2</v>
      </c>
      <c r="BU44" s="116">
        <f t="shared" si="20"/>
        <v>5.9412717226182243E-2</v>
      </c>
      <c r="BV44" s="116">
        <f t="shared" si="21"/>
        <v>5.9412528914097429E-2</v>
      </c>
      <c r="BW44" s="116">
        <f t="shared" si="22"/>
        <v>5.9400504525894071E-2</v>
      </c>
      <c r="BX44" s="116">
        <f t="shared" si="23"/>
        <v>5.9411537967364758E-2</v>
      </c>
      <c r="BY44" s="116">
        <f t="shared" si="24"/>
        <v>5.9405469112727483E-2</v>
      </c>
      <c r="BZ44" s="116">
        <f t="shared" si="25"/>
        <v>5.9402781445295538E-2</v>
      </c>
      <c r="CA44" s="116">
        <f t="shared" si="26"/>
        <v>5.941016201826077E-2</v>
      </c>
    </row>
    <row r="45" spans="1:79" ht="15.75" x14ac:dyDescent="0.25">
      <c r="A45" s="15"/>
      <c r="B45" s="34">
        <v>20</v>
      </c>
      <c r="C45" s="161">
        <v>3208.6</v>
      </c>
      <c r="D45" s="161">
        <v>3208.6</v>
      </c>
      <c r="E45" s="35"/>
      <c r="F45" s="35"/>
      <c r="G45" s="161">
        <v>2460.85</v>
      </c>
      <c r="H45" s="161">
        <v>2988.4</v>
      </c>
      <c r="I45" s="161">
        <v>3311.55</v>
      </c>
      <c r="J45" s="161">
        <v>3608.2</v>
      </c>
      <c r="K45" s="161">
        <v>3245.4</v>
      </c>
      <c r="L45" s="161">
        <v>3426.65</v>
      </c>
      <c r="M45" s="161">
        <v>3650</v>
      </c>
      <c r="N45" s="161">
        <v>4235.75</v>
      </c>
      <c r="O45" s="161">
        <v>4579.1000000000004</v>
      </c>
      <c r="P45" s="161">
        <v>4956.1000000000004</v>
      </c>
      <c r="Q45" s="161">
        <v>5249.7</v>
      </c>
      <c r="S45" s="34">
        <v>20</v>
      </c>
      <c r="T45" s="161">
        <v>3003.85</v>
      </c>
      <c r="U45" s="161">
        <v>3028.65</v>
      </c>
      <c r="V45" s="35"/>
      <c r="W45" s="35"/>
      <c r="X45" s="161">
        <v>2322.85</v>
      </c>
      <c r="Y45" s="161">
        <v>2820.8</v>
      </c>
      <c r="Z45" s="161">
        <v>3125.85</v>
      </c>
      <c r="AA45" s="161">
        <v>3405.85</v>
      </c>
      <c r="AB45" s="161">
        <v>3063.4</v>
      </c>
      <c r="AC45" s="161">
        <v>3234.5</v>
      </c>
      <c r="AD45" s="161">
        <v>3445.3</v>
      </c>
      <c r="AE45" s="161">
        <v>3998.25</v>
      </c>
      <c r="AF45" s="161">
        <v>4322.3500000000004</v>
      </c>
      <c r="AG45" s="161">
        <v>4678.2</v>
      </c>
      <c r="AH45" s="161">
        <v>4955.3500000000004</v>
      </c>
      <c r="AJ45" s="109">
        <v>20</v>
      </c>
      <c r="AK45" s="110"/>
      <c r="AL45" s="110"/>
      <c r="AM45" s="95">
        <v>1553.5</v>
      </c>
      <c r="AN45" s="95">
        <v>1886.6</v>
      </c>
      <c r="AO45" s="95">
        <v>2090.6</v>
      </c>
      <c r="AP45" s="95">
        <v>2277.85</v>
      </c>
      <c r="AQ45" s="95">
        <v>2039.15</v>
      </c>
      <c r="AR45" s="95">
        <v>2128.85</v>
      </c>
      <c r="AS45" s="95">
        <v>2293.35</v>
      </c>
      <c r="AT45" s="95">
        <v>2661.4</v>
      </c>
      <c r="AU45" s="95">
        <v>2877.2</v>
      </c>
      <c r="AV45" s="95">
        <v>3114.1</v>
      </c>
      <c r="AW45" s="95">
        <v>3298.65</v>
      </c>
      <c r="AX45" s="95"/>
      <c r="AY45" s="109">
        <v>20</v>
      </c>
      <c r="AZ45" s="110"/>
      <c r="BA45" s="110"/>
      <c r="BB45" s="95">
        <v>1493.75</v>
      </c>
      <c r="BC45" s="95">
        <v>1814</v>
      </c>
      <c r="BD45" s="95">
        <v>2010.15</v>
      </c>
      <c r="BE45" s="95">
        <v>2190.1999999999998</v>
      </c>
      <c r="BF45" s="95">
        <v>1960.7</v>
      </c>
      <c r="BG45" s="95">
        <v>2046.95</v>
      </c>
      <c r="BH45" s="95">
        <v>2205.1</v>
      </c>
      <c r="BI45" s="95">
        <v>2559</v>
      </c>
      <c r="BJ45" s="95">
        <v>2766.5</v>
      </c>
      <c r="BK45" s="95">
        <v>2994.3</v>
      </c>
      <c r="BL45" s="95">
        <v>3171.75</v>
      </c>
      <c r="BM45" s="116">
        <f t="shared" si="13"/>
        <v>6.8162524759891374E-2</v>
      </c>
      <c r="BN45" s="116">
        <f t="shared" si="13"/>
        <v>5.9415911379657516E-2</v>
      </c>
      <c r="BO45" s="116" t="e">
        <f t="shared" si="14"/>
        <v>#DIV/0!</v>
      </c>
      <c r="BP45" s="116" t="e">
        <f t="shared" si="15"/>
        <v>#DIV/0!</v>
      </c>
      <c r="BQ45" s="116">
        <f t="shared" si="16"/>
        <v>5.9409776782831436E-2</v>
      </c>
      <c r="BR45" s="116">
        <f t="shared" si="17"/>
        <v>5.9415768576290384E-2</v>
      </c>
      <c r="BS45" s="116">
        <f t="shared" si="18"/>
        <v>5.940784106722985E-2</v>
      </c>
      <c r="BT45" s="116">
        <f t="shared" si="19"/>
        <v>5.9412481465713318E-2</v>
      </c>
      <c r="BU45" s="116">
        <f t="shared" si="20"/>
        <v>5.941111183652148E-2</v>
      </c>
      <c r="BV45" s="116">
        <f t="shared" si="21"/>
        <v>5.9406399752666594E-2</v>
      </c>
      <c r="BW45" s="116">
        <f t="shared" si="22"/>
        <v>5.9414274518909682E-2</v>
      </c>
      <c r="BX45" s="116">
        <f t="shared" si="23"/>
        <v>5.9400987932220373E-2</v>
      </c>
      <c r="BY45" s="116">
        <f t="shared" si="24"/>
        <v>5.9400557567064194E-2</v>
      </c>
      <c r="BZ45" s="116">
        <f t="shared" si="25"/>
        <v>5.9403189260826883E-2</v>
      </c>
      <c r="CA45" s="116">
        <f t="shared" si="26"/>
        <v>5.9400445982624728E-2</v>
      </c>
    </row>
    <row r="46" spans="1:79" ht="15.75" x14ac:dyDescent="0.25">
      <c r="A46" s="15"/>
      <c r="B46" s="34">
        <v>21</v>
      </c>
      <c r="C46" s="161">
        <v>3268.35</v>
      </c>
      <c r="D46" s="161">
        <v>3268.35</v>
      </c>
      <c r="E46" s="35"/>
      <c r="F46" s="35"/>
      <c r="G46" s="161">
        <v>2501.6999999999998</v>
      </c>
      <c r="H46" s="161">
        <v>3048.25</v>
      </c>
      <c r="I46" s="161">
        <v>3403.9</v>
      </c>
      <c r="J46" s="161">
        <v>3712.1</v>
      </c>
      <c r="K46" s="161">
        <v>3390</v>
      </c>
      <c r="L46" s="161">
        <v>3591.7</v>
      </c>
      <c r="M46" s="161">
        <v>3816.5</v>
      </c>
      <c r="N46" s="161">
        <v>4427.3999999999996</v>
      </c>
      <c r="O46" s="161">
        <v>4822.45</v>
      </c>
      <c r="P46" s="161">
        <v>5211.45</v>
      </c>
      <c r="Q46" s="161">
        <v>5543.4</v>
      </c>
      <c r="S46" s="34">
        <v>21</v>
      </c>
      <c r="T46" s="161">
        <v>3061.1</v>
      </c>
      <c r="U46" s="161">
        <v>3085.05</v>
      </c>
      <c r="V46" s="35"/>
      <c r="W46" s="35"/>
      <c r="X46" s="161">
        <v>2361.4</v>
      </c>
      <c r="Y46" s="161">
        <v>2877.3</v>
      </c>
      <c r="Z46" s="161">
        <v>3213</v>
      </c>
      <c r="AA46" s="161">
        <v>3503.95</v>
      </c>
      <c r="AB46" s="161">
        <v>3199.9</v>
      </c>
      <c r="AC46" s="161">
        <v>3390.3</v>
      </c>
      <c r="AD46" s="161">
        <v>3602.5</v>
      </c>
      <c r="AE46" s="161">
        <v>4179.1499999999996</v>
      </c>
      <c r="AF46" s="161">
        <v>4552.05</v>
      </c>
      <c r="AG46" s="161">
        <v>4919.2</v>
      </c>
      <c r="AH46" s="161">
        <v>5232.55</v>
      </c>
      <c r="AJ46" s="109">
        <v>21</v>
      </c>
      <c r="AK46" s="110"/>
      <c r="AL46" s="110"/>
      <c r="AM46" s="95">
        <v>1579.25</v>
      </c>
      <c r="AN46" s="95">
        <v>1924.35</v>
      </c>
      <c r="AO46" s="95">
        <v>2148.85</v>
      </c>
      <c r="AP46" s="95">
        <v>2343.4499999999998</v>
      </c>
      <c r="AQ46" s="95">
        <v>2130</v>
      </c>
      <c r="AR46" s="95">
        <v>2231.35</v>
      </c>
      <c r="AS46" s="95">
        <v>2398</v>
      </c>
      <c r="AT46" s="95">
        <v>2781.9</v>
      </c>
      <c r="AU46" s="95">
        <v>3030.15</v>
      </c>
      <c r="AV46" s="95">
        <v>3274.5</v>
      </c>
      <c r="AW46" s="95">
        <v>3483.15</v>
      </c>
      <c r="AX46" s="95"/>
      <c r="AY46" s="109">
        <v>21</v>
      </c>
      <c r="AZ46" s="110"/>
      <c r="BA46" s="110"/>
      <c r="BB46" s="95">
        <v>1518.5</v>
      </c>
      <c r="BC46" s="95">
        <v>1850.3</v>
      </c>
      <c r="BD46" s="95">
        <v>2066.1999999999998</v>
      </c>
      <c r="BE46" s="95">
        <v>2253.3000000000002</v>
      </c>
      <c r="BF46" s="95">
        <v>2048.0500000000002</v>
      </c>
      <c r="BG46" s="95">
        <v>2145.5</v>
      </c>
      <c r="BH46" s="95">
        <v>2305.75</v>
      </c>
      <c r="BI46" s="95">
        <v>2674.9</v>
      </c>
      <c r="BJ46" s="95">
        <v>2913.6</v>
      </c>
      <c r="BK46" s="95">
        <v>3148.55</v>
      </c>
      <c r="BL46" s="95">
        <v>3349.15</v>
      </c>
      <c r="BM46" s="116">
        <f t="shared" si="13"/>
        <v>6.7704419979745856E-2</v>
      </c>
      <c r="BN46" s="116">
        <f t="shared" si="13"/>
        <v>5.9415568629357596E-2</v>
      </c>
      <c r="BO46" s="116" t="e">
        <f t="shared" si="14"/>
        <v>#DIV/0!</v>
      </c>
      <c r="BP46" s="116" t="e">
        <f t="shared" si="15"/>
        <v>#DIV/0!</v>
      </c>
      <c r="BQ46" s="116">
        <f t="shared" si="16"/>
        <v>5.9413907004319366E-2</v>
      </c>
      <c r="BR46" s="116">
        <f t="shared" si="17"/>
        <v>5.9413338894102052E-2</v>
      </c>
      <c r="BS46" s="116">
        <f t="shared" si="18"/>
        <v>5.9414877061935822E-2</v>
      </c>
      <c r="BT46" s="116">
        <f t="shared" si="19"/>
        <v>5.9404386478117521E-2</v>
      </c>
      <c r="BU46" s="116">
        <f t="shared" si="20"/>
        <v>5.9408106503328284E-2</v>
      </c>
      <c r="BV46" s="116">
        <f t="shared" si="21"/>
        <v>5.9404772439016984E-2</v>
      </c>
      <c r="BW46" s="116">
        <f t="shared" si="22"/>
        <v>5.9403192227619694E-2</v>
      </c>
      <c r="BX46" s="116">
        <f t="shared" si="23"/>
        <v>5.9402031513585252E-2</v>
      </c>
      <c r="BY46" s="116">
        <f t="shared" si="24"/>
        <v>5.9401807976625864E-2</v>
      </c>
      <c r="BZ46" s="116">
        <f t="shared" si="25"/>
        <v>5.9410066677508588E-2</v>
      </c>
      <c r="CA46" s="116">
        <f t="shared" si="26"/>
        <v>5.940698129974864E-2</v>
      </c>
    </row>
    <row r="47" spans="1:79" ht="15.75" x14ac:dyDescent="0.25">
      <c r="A47" s="15"/>
      <c r="B47" s="34">
        <v>22</v>
      </c>
      <c r="C47" s="161">
        <v>3315.5</v>
      </c>
      <c r="D47" s="161">
        <v>3315.5</v>
      </c>
      <c r="E47" s="35"/>
      <c r="F47" s="35"/>
      <c r="G47" s="161">
        <v>2530.4499999999998</v>
      </c>
      <c r="H47" s="161">
        <v>3095.5</v>
      </c>
      <c r="I47" s="161">
        <v>3479.95</v>
      </c>
      <c r="J47" s="161">
        <v>3798.5</v>
      </c>
      <c r="K47" s="161">
        <v>3466.65</v>
      </c>
      <c r="L47" s="161">
        <v>3677.35</v>
      </c>
      <c r="M47" s="161">
        <v>3898.95</v>
      </c>
      <c r="N47" s="161">
        <v>4512.1000000000004</v>
      </c>
      <c r="O47" s="161">
        <v>4917.55</v>
      </c>
      <c r="P47" s="161">
        <v>5320.7</v>
      </c>
      <c r="Q47" s="161">
        <v>5683.85</v>
      </c>
      <c r="S47" s="34">
        <v>22</v>
      </c>
      <c r="T47" s="161">
        <v>3106.35</v>
      </c>
      <c r="U47" s="161">
        <v>3129.6</v>
      </c>
      <c r="V47" s="35"/>
      <c r="W47" s="35"/>
      <c r="X47" s="161">
        <v>2388.5500000000002</v>
      </c>
      <c r="Y47" s="161">
        <v>2921.9</v>
      </c>
      <c r="Z47" s="161">
        <v>3284.8</v>
      </c>
      <c r="AA47" s="161">
        <v>3585.5</v>
      </c>
      <c r="AB47" s="161">
        <v>3272.25</v>
      </c>
      <c r="AC47" s="161">
        <v>3471.15</v>
      </c>
      <c r="AD47" s="161">
        <v>3680.3</v>
      </c>
      <c r="AE47" s="161">
        <v>4259.1000000000004</v>
      </c>
      <c r="AF47" s="161">
        <v>4641.8</v>
      </c>
      <c r="AG47" s="161">
        <v>5022.3500000000004</v>
      </c>
      <c r="AH47" s="161">
        <v>5365.15</v>
      </c>
      <c r="AJ47" s="109">
        <v>22</v>
      </c>
      <c r="AK47" s="110"/>
      <c r="AL47" s="110"/>
      <c r="AM47" s="95">
        <v>1597.4</v>
      </c>
      <c r="AN47" s="95">
        <v>1954.2</v>
      </c>
      <c r="AO47" s="95">
        <v>2196.85</v>
      </c>
      <c r="AP47" s="95">
        <v>2398</v>
      </c>
      <c r="AQ47" s="95">
        <v>2178.1999999999998</v>
      </c>
      <c r="AR47" s="95">
        <v>2284.65</v>
      </c>
      <c r="AS47" s="95">
        <v>2449.8000000000002</v>
      </c>
      <c r="AT47" s="95">
        <v>2835.1</v>
      </c>
      <c r="AU47" s="95">
        <v>3089.9</v>
      </c>
      <c r="AV47" s="95">
        <v>3343.2</v>
      </c>
      <c r="AW47" s="95">
        <v>3571.4</v>
      </c>
      <c r="AX47" s="95"/>
      <c r="AY47" s="109">
        <v>22</v>
      </c>
      <c r="AZ47" s="110"/>
      <c r="BA47" s="110"/>
      <c r="BB47" s="95">
        <v>1535.95</v>
      </c>
      <c r="BC47" s="95">
        <v>1879</v>
      </c>
      <c r="BD47" s="95">
        <v>2112.35</v>
      </c>
      <c r="BE47" s="95">
        <v>2305.75</v>
      </c>
      <c r="BF47" s="95">
        <v>2094.4</v>
      </c>
      <c r="BG47" s="95">
        <v>2196.75</v>
      </c>
      <c r="BH47" s="95">
        <v>2355.5500000000002</v>
      </c>
      <c r="BI47" s="95">
        <v>2726.05</v>
      </c>
      <c r="BJ47" s="95">
        <v>2971.05</v>
      </c>
      <c r="BK47" s="95">
        <v>3214.6</v>
      </c>
      <c r="BL47" s="95">
        <v>3434</v>
      </c>
      <c r="BM47" s="116">
        <f t="shared" si="13"/>
        <v>6.7329824391971327E-2</v>
      </c>
      <c r="BN47" s="116">
        <f t="shared" si="13"/>
        <v>5.940056237218827E-2</v>
      </c>
      <c r="BO47" s="116" t="e">
        <f t="shared" si="14"/>
        <v>#DIV/0!</v>
      </c>
      <c r="BP47" s="116" t="e">
        <f t="shared" si="15"/>
        <v>#DIV/0!</v>
      </c>
      <c r="BQ47" s="116">
        <f t="shared" si="16"/>
        <v>5.940842770718624E-2</v>
      </c>
      <c r="BR47" s="116">
        <f t="shared" si="17"/>
        <v>5.9413395393408397E-2</v>
      </c>
      <c r="BS47" s="116">
        <f t="shared" si="18"/>
        <v>5.9410009741841074E-2</v>
      </c>
      <c r="BT47" s="116">
        <f t="shared" si="19"/>
        <v>5.9405940594059459E-2</v>
      </c>
      <c r="BU47" s="116">
        <f t="shared" si="20"/>
        <v>5.940866376346543E-2</v>
      </c>
      <c r="BV47" s="116">
        <f t="shared" si="21"/>
        <v>5.9403943937887949E-2</v>
      </c>
      <c r="BW47" s="116">
        <f t="shared" si="22"/>
        <v>5.941091758824002E-2</v>
      </c>
      <c r="BX47" s="116">
        <f t="shared" si="23"/>
        <v>5.9402221126529042E-2</v>
      </c>
      <c r="BY47" s="116">
        <f t="shared" si="24"/>
        <v>5.940583394372867E-2</v>
      </c>
      <c r="BZ47" s="116">
        <f t="shared" si="25"/>
        <v>5.9404462054615692E-2</v>
      </c>
      <c r="CA47" s="116">
        <f t="shared" si="26"/>
        <v>5.9401880655713502E-2</v>
      </c>
    </row>
    <row r="48" spans="1:79" ht="15.75" x14ac:dyDescent="0.25">
      <c r="A48" s="15"/>
      <c r="B48" s="34">
        <v>23</v>
      </c>
      <c r="C48" s="161">
        <v>3362.65</v>
      </c>
      <c r="D48" s="161">
        <v>3362.65</v>
      </c>
      <c r="E48" s="35"/>
      <c r="F48" s="35"/>
      <c r="G48" s="161">
        <v>2557.15</v>
      </c>
      <c r="H48" s="161">
        <v>3142.8</v>
      </c>
      <c r="I48" s="161">
        <v>3553.85</v>
      </c>
      <c r="J48" s="161">
        <v>3882.55</v>
      </c>
      <c r="K48" s="161">
        <v>3545.75</v>
      </c>
      <c r="L48" s="161">
        <v>3761.35</v>
      </c>
      <c r="M48" s="161">
        <v>3979.45</v>
      </c>
      <c r="N48" s="161">
        <v>4598.6499999999996</v>
      </c>
      <c r="O48" s="161">
        <v>5012.6000000000004</v>
      </c>
      <c r="P48" s="161">
        <v>5434.15</v>
      </c>
      <c r="Q48" s="161">
        <v>5826.05</v>
      </c>
      <c r="S48" s="34">
        <v>23</v>
      </c>
      <c r="T48" s="161">
        <v>3151.6</v>
      </c>
      <c r="U48" s="161">
        <v>3174.1</v>
      </c>
      <c r="V48" s="35"/>
      <c r="W48" s="35"/>
      <c r="X48" s="161">
        <v>2413.75</v>
      </c>
      <c r="Y48" s="161">
        <v>2966.55</v>
      </c>
      <c r="Z48" s="161">
        <v>3354.55</v>
      </c>
      <c r="AA48" s="161">
        <v>3664.85</v>
      </c>
      <c r="AB48" s="161">
        <v>3346.9</v>
      </c>
      <c r="AC48" s="161">
        <v>3550.45</v>
      </c>
      <c r="AD48" s="161">
        <v>3756.3</v>
      </c>
      <c r="AE48" s="161">
        <v>4340.8</v>
      </c>
      <c r="AF48" s="161">
        <v>4731.5</v>
      </c>
      <c r="AG48" s="161">
        <v>5129.45</v>
      </c>
      <c r="AH48" s="161">
        <v>5499.35</v>
      </c>
      <c r="AJ48" s="109">
        <v>23</v>
      </c>
      <c r="AK48" s="110"/>
      <c r="AL48" s="110"/>
      <c r="AM48" s="95">
        <v>1614.35</v>
      </c>
      <c r="AN48" s="95">
        <v>1984.05</v>
      </c>
      <c r="AO48" s="95">
        <v>2243.5500000000002</v>
      </c>
      <c r="AP48" s="95">
        <v>2451.1</v>
      </c>
      <c r="AQ48" s="95">
        <v>2227.85</v>
      </c>
      <c r="AR48" s="95">
        <v>2336.75</v>
      </c>
      <c r="AS48" s="95">
        <v>2500.4</v>
      </c>
      <c r="AT48" s="95">
        <v>2889.55</v>
      </c>
      <c r="AU48" s="95">
        <v>3149.65</v>
      </c>
      <c r="AV48" s="95">
        <v>3414.5</v>
      </c>
      <c r="AW48" s="95">
        <v>3660.75</v>
      </c>
      <c r="AX48" s="95"/>
      <c r="AY48" s="109">
        <v>23</v>
      </c>
      <c r="AZ48" s="110"/>
      <c r="BA48" s="110"/>
      <c r="BB48" s="95">
        <v>1552.25</v>
      </c>
      <c r="BC48" s="95">
        <v>1907.7</v>
      </c>
      <c r="BD48" s="95">
        <v>2157.25</v>
      </c>
      <c r="BE48" s="95">
        <v>2356.8000000000002</v>
      </c>
      <c r="BF48" s="95">
        <v>2142.15</v>
      </c>
      <c r="BG48" s="95">
        <v>2246.85</v>
      </c>
      <c r="BH48" s="95">
        <v>2404.1999999999998</v>
      </c>
      <c r="BI48" s="95">
        <v>2778.4</v>
      </c>
      <c r="BJ48" s="95">
        <v>3028.5</v>
      </c>
      <c r="BK48" s="95">
        <v>3283.15</v>
      </c>
      <c r="BL48" s="95">
        <v>3519.95</v>
      </c>
      <c r="BM48" s="116">
        <f t="shared" si="13"/>
        <v>6.6965985531158845E-2</v>
      </c>
      <c r="BN48" s="116">
        <f t="shared" si="13"/>
        <v>5.9402665322453752E-2</v>
      </c>
      <c r="BO48" s="116" t="e">
        <f t="shared" si="14"/>
        <v>#DIV/0!</v>
      </c>
      <c r="BP48" s="116" t="e">
        <f t="shared" si="15"/>
        <v>#DIV/0!</v>
      </c>
      <c r="BQ48" s="116">
        <f t="shared" si="16"/>
        <v>5.9409632314862737E-2</v>
      </c>
      <c r="BR48" s="116">
        <f t="shared" si="17"/>
        <v>5.9412448804166518E-2</v>
      </c>
      <c r="BS48" s="116">
        <f t="shared" si="18"/>
        <v>5.9411843615387872E-2</v>
      </c>
      <c r="BT48" s="116">
        <f t="shared" si="19"/>
        <v>5.9402158342087841E-2</v>
      </c>
      <c r="BU48" s="116">
        <f t="shared" si="20"/>
        <v>5.9413188323523158E-2</v>
      </c>
      <c r="BV48" s="116">
        <f t="shared" si="21"/>
        <v>5.9400921010012819E-2</v>
      </c>
      <c r="BW48" s="116">
        <f t="shared" si="22"/>
        <v>5.9406863136597154E-2</v>
      </c>
      <c r="BX48" s="116">
        <f t="shared" si="23"/>
        <v>5.9401492812384715E-2</v>
      </c>
      <c r="BY48" s="116">
        <f t="shared" si="24"/>
        <v>5.9410334988904134E-2</v>
      </c>
      <c r="BZ48" s="116">
        <f t="shared" si="25"/>
        <v>5.9402080145044778E-2</v>
      </c>
      <c r="CA48" s="116">
        <f t="shared" si="26"/>
        <v>5.9407020829734369E-2</v>
      </c>
    </row>
    <row r="49" spans="1:79" ht="15.75" x14ac:dyDescent="0.25">
      <c r="A49" s="15"/>
      <c r="B49" s="34">
        <v>24</v>
      </c>
      <c r="C49" s="161">
        <v>3407.8</v>
      </c>
      <c r="D49" s="161">
        <v>3407.8</v>
      </c>
      <c r="E49" s="35"/>
      <c r="F49" s="35"/>
      <c r="G49" s="161">
        <v>2587.9499999999998</v>
      </c>
      <c r="H49" s="161">
        <v>3187.9</v>
      </c>
      <c r="I49" s="161">
        <v>3629.95</v>
      </c>
      <c r="J49" s="161">
        <v>3968.9</v>
      </c>
      <c r="K49" s="161">
        <v>3622.5</v>
      </c>
      <c r="L49" s="161">
        <v>3842.65</v>
      </c>
      <c r="M49" s="161">
        <v>4060</v>
      </c>
      <c r="N49" s="161">
        <v>4683.25</v>
      </c>
      <c r="O49" s="161">
        <v>5107.8500000000004</v>
      </c>
      <c r="P49" s="161">
        <v>5545.7</v>
      </c>
      <c r="Q49" s="161">
        <v>5964.2</v>
      </c>
      <c r="S49" s="34">
        <v>24</v>
      </c>
      <c r="T49" s="161">
        <v>3194.85</v>
      </c>
      <c r="U49" s="161">
        <v>3216.7</v>
      </c>
      <c r="V49" s="35"/>
      <c r="W49" s="35"/>
      <c r="X49" s="161">
        <v>2442.8000000000002</v>
      </c>
      <c r="Y49" s="161">
        <v>3009.15</v>
      </c>
      <c r="Z49" s="161">
        <v>3426.4</v>
      </c>
      <c r="AA49" s="161">
        <v>3746.35</v>
      </c>
      <c r="AB49" s="161">
        <v>3419.35</v>
      </c>
      <c r="AC49" s="161">
        <v>3627.15</v>
      </c>
      <c r="AD49" s="161">
        <v>3832.35</v>
      </c>
      <c r="AE49" s="161">
        <v>4420.6499999999996</v>
      </c>
      <c r="AF49" s="161">
        <v>4821.45</v>
      </c>
      <c r="AG49" s="161">
        <v>5234.75</v>
      </c>
      <c r="AH49" s="161">
        <v>5629.75</v>
      </c>
      <c r="AJ49" s="109">
        <v>24</v>
      </c>
      <c r="AK49" s="110"/>
      <c r="AL49" s="110"/>
      <c r="AM49" s="95">
        <v>1633.7</v>
      </c>
      <c r="AN49" s="95">
        <v>2012.55</v>
      </c>
      <c r="AO49" s="95">
        <v>2291.5500000000002</v>
      </c>
      <c r="AP49" s="95">
        <v>2505.6</v>
      </c>
      <c r="AQ49" s="95">
        <v>2276.0500000000002</v>
      </c>
      <c r="AR49" s="95">
        <v>2387.3000000000002</v>
      </c>
      <c r="AS49" s="95">
        <v>2551.0500000000002</v>
      </c>
      <c r="AT49" s="95">
        <v>2942.65</v>
      </c>
      <c r="AU49" s="95">
        <v>3209.45</v>
      </c>
      <c r="AV49" s="95">
        <v>3484.6</v>
      </c>
      <c r="AW49" s="95">
        <v>3747.55</v>
      </c>
      <c r="AX49" s="95"/>
      <c r="AY49" s="109">
        <v>24</v>
      </c>
      <c r="AZ49" s="110"/>
      <c r="BA49" s="110"/>
      <c r="BB49" s="95">
        <v>1570.85</v>
      </c>
      <c r="BC49" s="95">
        <v>1935.1</v>
      </c>
      <c r="BD49" s="95">
        <v>2203.4</v>
      </c>
      <c r="BE49" s="95">
        <v>2409.1999999999998</v>
      </c>
      <c r="BF49" s="95">
        <v>2188.5</v>
      </c>
      <c r="BG49" s="95">
        <v>2295.4499999999998</v>
      </c>
      <c r="BH49" s="95">
        <v>2452.9</v>
      </c>
      <c r="BI49" s="95">
        <v>2829.45</v>
      </c>
      <c r="BJ49" s="95">
        <v>3086</v>
      </c>
      <c r="BK49" s="95">
        <v>3350.55</v>
      </c>
      <c r="BL49" s="95">
        <v>3603.4</v>
      </c>
      <c r="BM49" s="116">
        <f t="shared" si="13"/>
        <v>6.6654146517050927E-2</v>
      </c>
      <c r="BN49" s="116">
        <f t="shared" si="13"/>
        <v>5.9408710790561869E-2</v>
      </c>
      <c r="BO49" s="116" t="e">
        <f t="shared" si="14"/>
        <v>#DIV/0!</v>
      </c>
      <c r="BP49" s="116" t="e">
        <f t="shared" si="15"/>
        <v>#DIV/0!</v>
      </c>
      <c r="BQ49" s="116">
        <f t="shared" si="16"/>
        <v>5.941951858522998E-2</v>
      </c>
      <c r="BR49" s="116">
        <f t="shared" si="17"/>
        <v>5.9402156755229862E-2</v>
      </c>
      <c r="BS49" s="116">
        <f t="shared" si="18"/>
        <v>5.9406374036889975E-2</v>
      </c>
      <c r="BT49" s="116">
        <f t="shared" si="19"/>
        <v>5.9404487034046438E-2</v>
      </c>
      <c r="BU49" s="116">
        <f t="shared" si="20"/>
        <v>5.9411876526240359E-2</v>
      </c>
      <c r="BV49" s="116">
        <f t="shared" si="21"/>
        <v>5.9413037784486367E-2</v>
      </c>
      <c r="BW49" s="116">
        <f t="shared" si="22"/>
        <v>5.940219447597439E-2</v>
      </c>
      <c r="BX49" s="116">
        <f t="shared" si="23"/>
        <v>5.9403028966328542E-2</v>
      </c>
      <c r="BY49" s="116">
        <f t="shared" si="24"/>
        <v>5.9401217476070522E-2</v>
      </c>
      <c r="BZ49" s="116">
        <f t="shared" si="25"/>
        <v>5.9401117531878267E-2</v>
      </c>
      <c r="CA49" s="116">
        <f t="shared" si="26"/>
        <v>5.9407611350415168E-2</v>
      </c>
    </row>
    <row r="50" spans="1:79" ht="15.75" x14ac:dyDescent="0.25">
      <c r="A50" s="15"/>
      <c r="B50" s="34">
        <v>25</v>
      </c>
      <c r="C50" s="161">
        <v>3455</v>
      </c>
      <c r="D50" s="161">
        <v>3455</v>
      </c>
      <c r="E50" s="35"/>
      <c r="F50" s="35"/>
      <c r="G50" s="161">
        <v>2616.65</v>
      </c>
      <c r="H50" s="161">
        <v>3235.15</v>
      </c>
      <c r="I50" s="161">
        <v>3706</v>
      </c>
      <c r="J50" s="161">
        <v>4055.35</v>
      </c>
      <c r="K50" s="161">
        <v>3699.5</v>
      </c>
      <c r="L50" s="161">
        <v>3926.3</v>
      </c>
      <c r="M50" s="161">
        <v>4140.55</v>
      </c>
      <c r="N50" s="161">
        <v>4769.8500000000004</v>
      </c>
      <c r="O50" s="161">
        <v>5202.75</v>
      </c>
      <c r="P50" s="161">
        <v>5659.05</v>
      </c>
      <c r="Q50" s="161">
        <v>6104.65</v>
      </c>
      <c r="S50" s="34">
        <v>25</v>
      </c>
      <c r="T50" s="161">
        <v>3240.05</v>
      </c>
      <c r="U50" s="161">
        <v>3261.25</v>
      </c>
      <c r="V50" s="35"/>
      <c r="W50" s="35"/>
      <c r="X50" s="161">
        <v>2469.9</v>
      </c>
      <c r="Y50" s="161">
        <v>3053.75</v>
      </c>
      <c r="Z50" s="161">
        <v>3498.2</v>
      </c>
      <c r="AA50" s="161">
        <v>3827.95</v>
      </c>
      <c r="AB50" s="161">
        <v>3492.05</v>
      </c>
      <c r="AC50" s="161">
        <v>3706.15</v>
      </c>
      <c r="AD50" s="161">
        <v>3908.35</v>
      </c>
      <c r="AE50" s="161">
        <v>4502.3999999999996</v>
      </c>
      <c r="AF50" s="161">
        <v>4911</v>
      </c>
      <c r="AG50" s="161">
        <v>5341.75</v>
      </c>
      <c r="AH50" s="161">
        <v>5762.35</v>
      </c>
      <c r="AJ50" s="109">
        <v>25</v>
      </c>
      <c r="AK50" s="110"/>
      <c r="AL50" s="110"/>
      <c r="AM50" s="95">
        <v>1651.9</v>
      </c>
      <c r="AN50" s="95">
        <v>2042.4</v>
      </c>
      <c r="AO50" s="95">
        <v>2339.6</v>
      </c>
      <c r="AP50" s="95">
        <v>2560.1999999999998</v>
      </c>
      <c r="AQ50" s="95">
        <v>2324.5</v>
      </c>
      <c r="AR50" s="95">
        <v>2439.3000000000002</v>
      </c>
      <c r="AS50" s="95">
        <v>2601.65</v>
      </c>
      <c r="AT50" s="95">
        <v>2997.1</v>
      </c>
      <c r="AU50" s="95">
        <v>3269.05</v>
      </c>
      <c r="AV50" s="95">
        <v>3555.8</v>
      </c>
      <c r="AW50" s="95">
        <v>3835.8</v>
      </c>
      <c r="AX50" s="95"/>
      <c r="AY50" s="109">
        <v>25</v>
      </c>
      <c r="AZ50" s="110"/>
      <c r="BA50" s="110"/>
      <c r="BB50" s="95">
        <v>1588.35</v>
      </c>
      <c r="BC50" s="95">
        <v>1963.8</v>
      </c>
      <c r="BD50" s="95">
        <v>2249.6</v>
      </c>
      <c r="BE50" s="95">
        <v>2461.6999999999998</v>
      </c>
      <c r="BF50" s="95">
        <v>2235.0500000000002</v>
      </c>
      <c r="BG50" s="95">
        <v>2345.4499999999998</v>
      </c>
      <c r="BH50" s="95">
        <v>2501.5500000000002</v>
      </c>
      <c r="BI50" s="95">
        <v>2881.8</v>
      </c>
      <c r="BJ50" s="95">
        <v>3143.3</v>
      </c>
      <c r="BK50" s="95">
        <v>3419</v>
      </c>
      <c r="BL50" s="95">
        <v>3688.25</v>
      </c>
      <c r="BM50" s="116">
        <f t="shared" si="13"/>
        <v>6.6341568802950501E-2</v>
      </c>
      <c r="BN50" s="116">
        <f t="shared" si="13"/>
        <v>5.9409735530854713E-2</v>
      </c>
      <c r="BO50" s="116" t="e">
        <f t="shared" si="14"/>
        <v>#DIV/0!</v>
      </c>
      <c r="BP50" s="116" t="e">
        <f t="shared" si="15"/>
        <v>#DIV/0!</v>
      </c>
      <c r="BQ50" s="116">
        <f t="shared" si="16"/>
        <v>5.9415360945787254E-2</v>
      </c>
      <c r="BR50" s="116">
        <f t="shared" si="17"/>
        <v>5.9402374130167912E-2</v>
      </c>
      <c r="BS50" s="116">
        <f t="shared" si="18"/>
        <v>5.9401978160196656E-2</v>
      </c>
      <c r="BT50" s="116">
        <f t="shared" si="19"/>
        <v>5.9405164644261266E-2</v>
      </c>
      <c r="BU50" s="116">
        <f t="shared" si="20"/>
        <v>5.9406365888231782E-2</v>
      </c>
      <c r="BV50" s="116">
        <f t="shared" si="21"/>
        <v>5.9401265464160913E-2</v>
      </c>
      <c r="BW50" s="116">
        <f t="shared" si="22"/>
        <v>5.9411260506351926E-2</v>
      </c>
      <c r="BX50" s="116">
        <f t="shared" si="23"/>
        <v>5.9401652452025777E-2</v>
      </c>
      <c r="BY50" s="116">
        <f t="shared" si="24"/>
        <v>5.9407452657299853E-2</v>
      </c>
      <c r="BZ50" s="116">
        <f t="shared" si="25"/>
        <v>5.940000936022849E-2</v>
      </c>
      <c r="CA50" s="116">
        <f t="shared" si="26"/>
        <v>5.9402847796471869E-2</v>
      </c>
    </row>
    <row r="51" spans="1:79" ht="15.75" x14ac:dyDescent="0.25">
      <c r="A51" s="15"/>
      <c r="B51" s="34">
        <v>26</v>
      </c>
      <c r="C51" s="161">
        <v>3553.7</v>
      </c>
      <c r="D51" s="161">
        <v>3553.7</v>
      </c>
      <c r="E51" s="35"/>
      <c r="F51" s="35"/>
      <c r="G51" s="161">
        <v>2721.55</v>
      </c>
      <c r="H51" s="161">
        <v>3334.1</v>
      </c>
      <c r="I51" s="161">
        <v>3827.15</v>
      </c>
      <c r="J51" s="161">
        <v>4141.6499999999996</v>
      </c>
      <c r="K51" s="161">
        <v>3778.25</v>
      </c>
      <c r="L51" s="161">
        <v>3989</v>
      </c>
      <c r="M51" s="161">
        <v>4206.45</v>
      </c>
      <c r="N51" s="161">
        <v>4829.8</v>
      </c>
      <c r="O51" s="161">
        <v>5298</v>
      </c>
      <c r="P51" s="161">
        <v>5760.25</v>
      </c>
      <c r="Q51" s="161">
        <v>6247</v>
      </c>
      <c r="S51" s="34">
        <v>26</v>
      </c>
      <c r="T51" s="161">
        <v>3334.65</v>
      </c>
      <c r="U51" s="161">
        <v>3354.4</v>
      </c>
      <c r="V51" s="35"/>
      <c r="W51" s="35"/>
      <c r="X51" s="161">
        <v>2568.9499999999998</v>
      </c>
      <c r="Y51" s="161">
        <v>3147.15</v>
      </c>
      <c r="Z51" s="161">
        <v>3612.55</v>
      </c>
      <c r="AA51" s="161">
        <v>3909.4</v>
      </c>
      <c r="AB51" s="161">
        <v>3566.4</v>
      </c>
      <c r="AC51" s="161">
        <v>3765.3</v>
      </c>
      <c r="AD51" s="161">
        <v>3970.55</v>
      </c>
      <c r="AE51" s="161">
        <v>4558.95</v>
      </c>
      <c r="AF51" s="161">
        <v>5000.8999999999996</v>
      </c>
      <c r="AG51" s="161">
        <v>5437.25</v>
      </c>
      <c r="AH51" s="161">
        <v>5896.7</v>
      </c>
      <c r="AJ51" s="109">
        <v>26</v>
      </c>
      <c r="AK51" s="110"/>
      <c r="AL51" s="110"/>
      <c r="AM51" s="95">
        <v>1718.1</v>
      </c>
      <c r="AN51" s="95">
        <v>2104.8000000000002</v>
      </c>
      <c r="AO51" s="95">
        <v>2416.15</v>
      </c>
      <c r="AP51" s="95">
        <v>2614.65</v>
      </c>
      <c r="AQ51" s="95">
        <v>2374</v>
      </c>
      <c r="AR51" s="95">
        <v>2478.1999999999998</v>
      </c>
      <c r="AS51" s="95">
        <v>2643.05</v>
      </c>
      <c r="AT51" s="95">
        <v>3034.75</v>
      </c>
      <c r="AU51" s="95">
        <v>3328.9</v>
      </c>
      <c r="AV51" s="95">
        <v>3619.4</v>
      </c>
      <c r="AW51" s="95">
        <v>3925.25</v>
      </c>
      <c r="AX51" s="95"/>
      <c r="AY51" s="109">
        <v>26</v>
      </c>
      <c r="AZ51" s="110"/>
      <c r="BA51" s="110"/>
      <c r="BB51" s="95">
        <v>1652</v>
      </c>
      <c r="BC51" s="95">
        <v>2023.8</v>
      </c>
      <c r="BD51" s="95">
        <v>2323.1999999999998</v>
      </c>
      <c r="BE51" s="95">
        <v>2514.0500000000002</v>
      </c>
      <c r="BF51" s="95">
        <v>2282.65</v>
      </c>
      <c r="BG51" s="95">
        <v>2382.85</v>
      </c>
      <c r="BH51" s="95">
        <v>2541.35</v>
      </c>
      <c r="BI51" s="95">
        <v>2918</v>
      </c>
      <c r="BJ51" s="95">
        <v>3200.85</v>
      </c>
      <c r="BK51" s="95">
        <v>3480.15</v>
      </c>
      <c r="BL51" s="95">
        <v>3774.25</v>
      </c>
      <c r="BM51" s="116">
        <f t="shared" si="13"/>
        <v>6.5689052824134286E-2</v>
      </c>
      <c r="BN51" s="116">
        <f t="shared" si="13"/>
        <v>5.9414500357739097E-2</v>
      </c>
      <c r="BO51" s="116" t="e">
        <f t="shared" si="14"/>
        <v>#DIV/0!</v>
      </c>
      <c r="BP51" s="116" t="e">
        <f t="shared" si="15"/>
        <v>#DIV/0!</v>
      </c>
      <c r="BQ51" s="116">
        <f t="shared" si="16"/>
        <v>5.9401701084100589E-2</v>
      </c>
      <c r="BR51" s="116">
        <f t="shared" si="17"/>
        <v>5.94029518770951E-2</v>
      </c>
      <c r="BS51" s="116">
        <f t="shared" si="18"/>
        <v>5.9404022089659669E-2</v>
      </c>
      <c r="BT51" s="116">
        <f t="shared" si="19"/>
        <v>5.9408093313551902E-2</v>
      </c>
      <c r="BU51" s="116">
        <f t="shared" si="20"/>
        <v>5.9401637505607896E-2</v>
      </c>
      <c r="BV51" s="116">
        <f t="shared" si="21"/>
        <v>5.9410936711550066E-2</v>
      </c>
      <c r="BW51" s="116">
        <f t="shared" si="22"/>
        <v>5.9412423971489936E-2</v>
      </c>
      <c r="BX51" s="116">
        <f t="shared" si="23"/>
        <v>5.9410609899209321E-2</v>
      </c>
      <c r="BY51" s="116">
        <f t="shared" si="24"/>
        <v>5.9409306324861522E-2</v>
      </c>
      <c r="BZ51" s="116">
        <f t="shared" si="25"/>
        <v>5.940503011632714E-2</v>
      </c>
      <c r="CA51" s="116">
        <f t="shared" si="26"/>
        <v>5.9406108501365296E-2</v>
      </c>
    </row>
    <row r="52" spans="1:79" ht="15.75" x14ac:dyDescent="0.25">
      <c r="A52" s="15"/>
      <c r="B52" s="34">
        <v>27</v>
      </c>
      <c r="C52" s="161">
        <v>3600.7</v>
      </c>
      <c r="D52" s="161">
        <v>3600.7</v>
      </c>
      <c r="E52" s="35"/>
      <c r="F52" s="35"/>
      <c r="G52" s="161">
        <v>2750.15</v>
      </c>
      <c r="H52" s="161">
        <v>3381.25</v>
      </c>
      <c r="I52" s="161">
        <v>3901.05</v>
      </c>
      <c r="J52" s="161">
        <v>4228</v>
      </c>
      <c r="K52" s="161">
        <v>3855.25</v>
      </c>
      <c r="L52" s="161">
        <v>4072.6</v>
      </c>
      <c r="M52" s="161">
        <v>4287.1000000000004</v>
      </c>
      <c r="N52" s="161">
        <v>4914.3999999999996</v>
      </c>
      <c r="O52" s="161">
        <v>5393</v>
      </c>
      <c r="P52" s="161">
        <v>5871.55</v>
      </c>
      <c r="Q52" s="161">
        <v>6387.2</v>
      </c>
      <c r="S52" s="34">
        <v>27</v>
      </c>
      <c r="T52" s="161">
        <v>3379.8</v>
      </c>
      <c r="U52" s="161">
        <v>3398.8</v>
      </c>
      <c r="V52" s="35"/>
      <c r="W52" s="35"/>
      <c r="X52" s="161">
        <v>2595.9499999999998</v>
      </c>
      <c r="Y52" s="161">
        <v>3191.65</v>
      </c>
      <c r="Z52" s="161">
        <v>3682.3</v>
      </c>
      <c r="AA52" s="161">
        <v>3990.9</v>
      </c>
      <c r="AB52" s="161">
        <v>3639.05</v>
      </c>
      <c r="AC52" s="161">
        <v>3844.25</v>
      </c>
      <c r="AD52" s="161">
        <v>4046.7</v>
      </c>
      <c r="AE52" s="161">
        <v>4638.8500000000004</v>
      </c>
      <c r="AF52" s="161">
        <v>5090.6000000000004</v>
      </c>
      <c r="AG52" s="161">
        <v>5542.3</v>
      </c>
      <c r="AH52" s="161">
        <v>6029.05</v>
      </c>
      <c r="AJ52" s="109">
        <v>27</v>
      </c>
      <c r="AK52" s="110"/>
      <c r="AL52" s="110"/>
      <c r="AM52" s="95">
        <v>1736.2</v>
      </c>
      <c r="AN52" s="95">
        <v>2134.5500000000002</v>
      </c>
      <c r="AO52" s="95">
        <v>2462.75</v>
      </c>
      <c r="AP52" s="95">
        <v>2669.15</v>
      </c>
      <c r="AQ52" s="95">
        <v>2422.35</v>
      </c>
      <c r="AR52" s="95">
        <v>2530.1999999999998</v>
      </c>
      <c r="AS52" s="95">
        <v>2693.75</v>
      </c>
      <c r="AT52" s="95">
        <v>3087.9</v>
      </c>
      <c r="AU52" s="95">
        <v>3388.65</v>
      </c>
      <c r="AV52" s="95">
        <v>3689.3</v>
      </c>
      <c r="AW52" s="95">
        <v>4013.4</v>
      </c>
      <c r="AX52" s="95"/>
      <c r="AY52" s="109">
        <v>27</v>
      </c>
      <c r="AZ52" s="110"/>
      <c r="BA52" s="110"/>
      <c r="BB52" s="95">
        <v>1669.4</v>
      </c>
      <c r="BC52" s="95">
        <v>2052.4499999999998</v>
      </c>
      <c r="BD52" s="95">
        <v>2368</v>
      </c>
      <c r="BE52" s="95">
        <v>2566.4499999999998</v>
      </c>
      <c r="BF52" s="95">
        <v>2329.15</v>
      </c>
      <c r="BG52" s="95">
        <v>2432.85</v>
      </c>
      <c r="BH52" s="95">
        <v>2590.1</v>
      </c>
      <c r="BI52" s="95">
        <v>2969.1</v>
      </c>
      <c r="BJ52" s="95">
        <v>3258.3</v>
      </c>
      <c r="BK52" s="95">
        <v>3547.4</v>
      </c>
      <c r="BL52" s="95">
        <v>3859</v>
      </c>
      <c r="BM52" s="116">
        <f t="shared" si="13"/>
        <v>6.535889697615227E-2</v>
      </c>
      <c r="BN52" s="116">
        <f t="shared" si="13"/>
        <v>5.9403318818406436E-2</v>
      </c>
      <c r="BO52" s="116" t="e">
        <f t="shared" si="14"/>
        <v>#DIV/0!</v>
      </c>
      <c r="BP52" s="116" t="e">
        <f t="shared" si="15"/>
        <v>#DIV/0!</v>
      </c>
      <c r="BQ52" s="116">
        <f t="shared" si="16"/>
        <v>5.9400219572796287E-2</v>
      </c>
      <c r="BR52" s="116">
        <f t="shared" si="17"/>
        <v>5.9405009947832488E-2</v>
      </c>
      <c r="BS52" s="116">
        <f t="shared" si="18"/>
        <v>5.9405806153762564E-2</v>
      </c>
      <c r="BT52" s="116">
        <f t="shared" si="19"/>
        <v>5.9410158109699518E-2</v>
      </c>
      <c r="BU52" s="116">
        <f t="shared" si="20"/>
        <v>5.9411110042456139E-2</v>
      </c>
      <c r="BV52" s="116">
        <f t="shared" si="21"/>
        <v>5.940040319958384E-2</v>
      </c>
      <c r="BW52" s="116">
        <f t="shared" si="22"/>
        <v>5.9406429930560778E-2</v>
      </c>
      <c r="BX52" s="116">
        <f t="shared" si="23"/>
        <v>5.9400497968246313E-2</v>
      </c>
      <c r="BY52" s="116">
        <f t="shared" si="24"/>
        <v>5.9403606647546292E-2</v>
      </c>
      <c r="BZ52" s="116">
        <f t="shared" si="25"/>
        <v>5.9406744492358721E-2</v>
      </c>
      <c r="CA52" s="116">
        <f t="shared" si="26"/>
        <v>5.9404052048000811E-2</v>
      </c>
    </row>
    <row r="53" spans="1:79" ht="15.75" x14ac:dyDescent="0.25">
      <c r="A53" s="15"/>
      <c r="B53" s="34">
        <v>28</v>
      </c>
      <c r="C53" s="161">
        <v>3647.75</v>
      </c>
      <c r="D53" s="161">
        <v>3647.75</v>
      </c>
      <c r="E53" s="35"/>
      <c r="F53" s="35"/>
      <c r="G53" s="161">
        <v>2779.2</v>
      </c>
      <c r="H53" s="161">
        <v>3428.4</v>
      </c>
      <c r="I53" s="161">
        <v>3977.1</v>
      </c>
      <c r="J53" s="161">
        <v>4314.2</v>
      </c>
      <c r="K53" s="161">
        <v>3932</v>
      </c>
      <c r="L53" s="161">
        <v>4154</v>
      </c>
      <c r="M53" s="161">
        <v>4370.05</v>
      </c>
      <c r="N53" s="161">
        <v>5001.05</v>
      </c>
      <c r="O53" s="161">
        <v>5490.3</v>
      </c>
      <c r="P53" s="161">
        <v>5982.9</v>
      </c>
      <c r="Q53" s="161">
        <v>6527.45</v>
      </c>
      <c r="S53" s="34">
        <v>28</v>
      </c>
      <c r="T53" s="161">
        <v>3424.95</v>
      </c>
      <c r="U53" s="161">
        <v>3443.2</v>
      </c>
      <c r="V53" s="35"/>
      <c r="W53" s="35"/>
      <c r="X53" s="161">
        <v>2623.35</v>
      </c>
      <c r="Y53" s="161">
        <v>3236.15</v>
      </c>
      <c r="Z53" s="161">
        <v>3754.1</v>
      </c>
      <c r="AA53" s="161">
        <v>4072.3</v>
      </c>
      <c r="AB53" s="161">
        <v>3711.5</v>
      </c>
      <c r="AC53" s="161">
        <v>3921.05</v>
      </c>
      <c r="AD53" s="161">
        <v>4125</v>
      </c>
      <c r="AE53" s="161">
        <v>4720.6000000000004</v>
      </c>
      <c r="AF53" s="161">
        <v>5182.45</v>
      </c>
      <c r="AG53" s="161">
        <v>5647.4</v>
      </c>
      <c r="AH53" s="161">
        <v>6161.45</v>
      </c>
      <c r="AJ53" s="109">
        <v>28</v>
      </c>
      <c r="AK53" s="110"/>
      <c r="AL53" s="110"/>
      <c r="AM53" s="95">
        <v>1754.45</v>
      </c>
      <c r="AN53" s="95">
        <v>2164.35</v>
      </c>
      <c r="AO53" s="95">
        <v>2510.75</v>
      </c>
      <c r="AP53" s="95">
        <v>2723.65</v>
      </c>
      <c r="AQ53" s="95">
        <v>2470.6</v>
      </c>
      <c r="AR53" s="95">
        <v>2580.75</v>
      </c>
      <c r="AS53" s="95">
        <v>2745.8</v>
      </c>
      <c r="AT53" s="95">
        <v>3142.35</v>
      </c>
      <c r="AU53" s="95">
        <v>3449.8</v>
      </c>
      <c r="AV53" s="95">
        <v>3759.25</v>
      </c>
      <c r="AW53" s="95">
        <v>4101.5</v>
      </c>
      <c r="AX53" s="95"/>
      <c r="AY53" s="109">
        <v>28</v>
      </c>
      <c r="AZ53" s="110"/>
      <c r="BA53" s="110"/>
      <c r="BB53" s="95">
        <v>1686.95</v>
      </c>
      <c r="BC53" s="95">
        <v>2081.1</v>
      </c>
      <c r="BD53" s="95">
        <v>2414.15</v>
      </c>
      <c r="BE53" s="95">
        <v>2618.85</v>
      </c>
      <c r="BF53" s="95">
        <v>2375.5500000000002</v>
      </c>
      <c r="BG53" s="95">
        <v>2481.4499999999998</v>
      </c>
      <c r="BH53" s="95">
        <v>2640.15</v>
      </c>
      <c r="BI53" s="95">
        <v>3021.45</v>
      </c>
      <c r="BJ53" s="95">
        <v>3317.1</v>
      </c>
      <c r="BK53" s="95">
        <v>3614.65</v>
      </c>
      <c r="BL53" s="95">
        <v>3943.75</v>
      </c>
      <c r="BM53" s="116">
        <f t="shared" si="13"/>
        <v>6.5052044555395039E-2</v>
      </c>
      <c r="BN53" s="116">
        <f t="shared" si="13"/>
        <v>5.9406947026022339E-2</v>
      </c>
      <c r="BO53" s="116" t="e">
        <f t="shared" si="14"/>
        <v>#DIV/0!</v>
      </c>
      <c r="BP53" s="116" t="e">
        <f t="shared" si="15"/>
        <v>#DIV/0!</v>
      </c>
      <c r="BQ53" s="116">
        <f t="shared" si="16"/>
        <v>5.9408771227628776E-2</v>
      </c>
      <c r="BR53" s="116">
        <f t="shared" si="17"/>
        <v>5.9407011417888622E-2</v>
      </c>
      <c r="BS53" s="116">
        <f t="shared" si="18"/>
        <v>5.9401720785274836E-2</v>
      </c>
      <c r="BT53" s="116">
        <f t="shared" si="19"/>
        <v>5.9401321120742478E-2</v>
      </c>
      <c r="BU53" s="116">
        <f t="shared" si="20"/>
        <v>5.9409942071938504E-2</v>
      </c>
      <c r="BV53" s="116">
        <f t="shared" si="21"/>
        <v>5.9410106986648836E-2</v>
      </c>
      <c r="BW53" s="116">
        <f t="shared" si="22"/>
        <v>5.9406060606060684E-2</v>
      </c>
      <c r="BX53" s="116">
        <f t="shared" si="23"/>
        <v>5.9409820785493395E-2</v>
      </c>
      <c r="BY53" s="116">
        <f t="shared" si="24"/>
        <v>5.9402406197840874E-2</v>
      </c>
      <c r="BZ53" s="116">
        <f t="shared" si="25"/>
        <v>5.9407869107908073E-2</v>
      </c>
      <c r="CA53" s="116">
        <f t="shared" si="26"/>
        <v>5.9401601895657574E-2</v>
      </c>
    </row>
    <row r="54" spans="1:79" ht="15.75" x14ac:dyDescent="0.25">
      <c r="A54" s="15"/>
      <c r="B54" s="34">
        <v>29</v>
      </c>
      <c r="C54" s="161">
        <v>3694.9</v>
      </c>
      <c r="D54" s="161">
        <v>3694.9</v>
      </c>
      <c r="E54" s="35"/>
      <c r="F54" s="35"/>
      <c r="G54" s="161">
        <v>2809.8</v>
      </c>
      <c r="H54" s="161">
        <v>3475.65</v>
      </c>
      <c r="I54" s="161">
        <v>4055.35</v>
      </c>
      <c r="J54" s="161">
        <v>4400.45</v>
      </c>
      <c r="K54" s="161">
        <v>4010.9</v>
      </c>
      <c r="L54" s="161">
        <v>4240.8</v>
      </c>
      <c r="M54" s="161">
        <v>4450.25</v>
      </c>
      <c r="N54" s="161">
        <v>5085.3999999999996</v>
      </c>
      <c r="O54" s="161">
        <v>5583.05</v>
      </c>
      <c r="P54" s="161">
        <v>6096.35</v>
      </c>
      <c r="Q54" s="161">
        <v>6685.9</v>
      </c>
      <c r="S54" s="34">
        <v>29</v>
      </c>
      <c r="T54" s="161">
        <v>3470.1</v>
      </c>
      <c r="U54" s="161">
        <v>3487.7</v>
      </c>
      <c r="V54" s="35"/>
      <c r="W54" s="35"/>
      <c r="X54" s="161">
        <v>2652.25</v>
      </c>
      <c r="Y54" s="161">
        <v>3280.75</v>
      </c>
      <c r="Z54" s="161">
        <v>3827.95</v>
      </c>
      <c r="AA54" s="161">
        <v>4153.7</v>
      </c>
      <c r="AB54" s="161">
        <v>3786</v>
      </c>
      <c r="AC54" s="161">
        <v>4003</v>
      </c>
      <c r="AD54" s="161">
        <v>4200.7</v>
      </c>
      <c r="AE54" s="161">
        <v>4800.25</v>
      </c>
      <c r="AF54" s="161">
        <v>5270</v>
      </c>
      <c r="AG54" s="161">
        <v>5754.5</v>
      </c>
      <c r="AH54" s="161">
        <v>6311</v>
      </c>
      <c r="AJ54" s="109">
        <v>29</v>
      </c>
      <c r="AK54" s="110"/>
      <c r="AL54" s="110"/>
      <c r="AM54" s="95">
        <v>1773.8</v>
      </c>
      <c r="AN54" s="95">
        <v>2194.15</v>
      </c>
      <c r="AO54" s="95">
        <v>2560.1999999999998</v>
      </c>
      <c r="AP54" s="95">
        <v>2778.05</v>
      </c>
      <c r="AQ54" s="95">
        <v>2520.15</v>
      </c>
      <c r="AR54" s="95">
        <v>2632.75</v>
      </c>
      <c r="AS54" s="95">
        <v>2796.25</v>
      </c>
      <c r="AT54" s="95">
        <v>3195.35</v>
      </c>
      <c r="AU54" s="95">
        <v>3508.05</v>
      </c>
      <c r="AV54" s="95">
        <v>3830.6</v>
      </c>
      <c r="AW54" s="95">
        <v>4189.6000000000004</v>
      </c>
      <c r="AX54" s="95"/>
      <c r="AY54" s="109">
        <v>29</v>
      </c>
      <c r="AZ54" s="110"/>
      <c r="BA54" s="110"/>
      <c r="BB54" s="95">
        <v>1705.55</v>
      </c>
      <c r="BC54" s="95">
        <v>2109.75</v>
      </c>
      <c r="BD54" s="95">
        <v>2461.6999999999998</v>
      </c>
      <c r="BE54" s="95">
        <v>2671.2</v>
      </c>
      <c r="BF54" s="95">
        <v>2423.1999999999998</v>
      </c>
      <c r="BG54" s="95">
        <v>2531.4499999999998</v>
      </c>
      <c r="BH54" s="95">
        <v>2688.7</v>
      </c>
      <c r="BI54" s="95">
        <v>3072.45</v>
      </c>
      <c r="BJ54" s="95">
        <v>3373.1</v>
      </c>
      <c r="BK54" s="95">
        <v>3683.25</v>
      </c>
      <c r="BL54" s="95">
        <v>4028.45</v>
      </c>
      <c r="BM54" s="116">
        <f t="shared" si="13"/>
        <v>6.4781994755194416E-2</v>
      </c>
      <c r="BN54" s="116">
        <f t="shared" si="13"/>
        <v>5.9408779424835911E-2</v>
      </c>
      <c r="BO54" s="116" t="e">
        <f t="shared" si="14"/>
        <v>#DIV/0!</v>
      </c>
      <c r="BP54" s="116" t="e">
        <f t="shared" si="15"/>
        <v>#DIV/0!</v>
      </c>
      <c r="BQ54" s="116">
        <f t="shared" si="16"/>
        <v>5.9402394193609265E-2</v>
      </c>
      <c r="BR54" s="116">
        <f t="shared" si="17"/>
        <v>5.9407147755848433E-2</v>
      </c>
      <c r="BS54" s="116">
        <f t="shared" si="18"/>
        <v>5.9405164644261266E-2</v>
      </c>
      <c r="BT54" s="116">
        <f t="shared" si="19"/>
        <v>5.9404867949057527E-2</v>
      </c>
      <c r="BU54" s="116">
        <f t="shared" si="20"/>
        <v>5.9403063919704291E-2</v>
      </c>
      <c r="BV54" s="116">
        <f t="shared" si="21"/>
        <v>5.9405445915563293E-2</v>
      </c>
      <c r="BW54" s="116">
        <f t="shared" si="22"/>
        <v>5.9406765539076867E-2</v>
      </c>
      <c r="BX54" s="116">
        <f t="shared" si="23"/>
        <v>5.9403156085620523E-2</v>
      </c>
      <c r="BY54" s="116">
        <f t="shared" si="24"/>
        <v>5.9402277039848128E-2</v>
      </c>
      <c r="BZ54" s="116">
        <f t="shared" si="25"/>
        <v>5.9405682509340529E-2</v>
      </c>
      <c r="CA54" s="116">
        <f t="shared" si="26"/>
        <v>5.9404214862937677E-2</v>
      </c>
    </row>
    <row r="55" spans="1:79" ht="15.75" x14ac:dyDescent="0.25">
      <c r="A55" s="15"/>
      <c r="B55" s="34">
        <v>30</v>
      </c>
      <c r="C55" s="161">
        <v>3775.35</v>
      </c>
      <c r="D55" s="161">
        <v>3775.35</v>
      </c>
      <c r="E55" s="35"/>
      <c r="F55" s="35"/>
      <c r="G55" s="161">
        <v>2861.35</v>
      </c>
      <c r="H55" s="161">
        <v>3556.2</v>
      </c>
      <c r="I55" s="161">
        <v>4189.8</v>
      </c>
      <c r="J55" s="161">
        <v>4549.8500000000004</v>
      </c>
      <c r="K55" s="161">
        <v>4146.55</v>
      </c>
      <c r="L55" s="161">
        <v>4386.1499999999996</v>
      </c>
      <c r="M55" s="161">
        <v>4593.3500000000004</v>
      </c>
      <c r="N55" s="161">
        <v>5237.1499999999996</v>
      </c>
      <c r="O55" s="161">
        <v>5752.85</v>
      </c>
      <c r="P55" s="161">
        <v>6294.6</v>
      </c>
      <c r="Q55" s="161">
        <v>6916.2</v>
      </c>
      <c r="S55" s="34">
        <v>30</v>
      </c>
      <c r="T55" s="161">
        <v>3547.3</v>
      </c>
      <c r="U55" s="161">
        <v>3563.65</v>
      </c>
      <c r="V55" s="35"/>
      <c r="W55" s="35"/>
      <c r="X55" s="161">
        <v>2700.9</v>
      </c>
      <c r="Y55" s="161">
        <v>3356.8</v>
      </c>
      <c r="Z55" s="161">
        <v>3954.85</v>
      </c>
      <c r="AA55" s="161">
        <v>4294.7</v>
      </c>
      <c r="AB55" s="161">
        <v>3914.05</v>
      </c>
      <c r="AC55" s="161">
        <v>4140.2</v>
      </c>
      <c r="AD55" s="161">
        <v>4335.8</v>
      </c>
      <c r="AE55" s="161">
        <v>4943.5</v>
      </c>
      <c r="AF55" s="161">
        <v>5430.25</v>
      </c>
      <c r="AG55" s="161">
        <v>5941.65</v>
      </c>
      <c r="AH55" s="161">
        <v>6528.4</v>
      </c>
      <c r="AJ55" s="109">
        <v>30</v>
      </c>
      <c r="AK55" s="110"/>
      <c r="AL55" s="110"/>
      <c r="AM55" s="95">
        <v>1792</v>
      </c>
      <c r="AN55" s="95">
        <v>2224</v>
      </c>
      <c r="AO55" s="95">
        <v>2608.15</v>
      </c>
      <c r="AP55" s="95">
        <v>2831.25</v>
      </c>
      <c r="AQ55" s="95">
        <v>2568.5500000000002</v>
      </c>
      <c r="AR55" s="95">
        <v>2684.75</v>
      </c>
      <c r="AS55" s="95">
        <v>2846.9</v>
      </c>
      <c r="AT55" s="95">
        <v>3248.6</v>
      </c>
      <c r="AU55" s="95">
        <v>3567.85</v>
      </c>
      <c r="AV55" s="95">
        <v>3900.65</v>
      </c>
      <c r="AW55" s="95">
        <v>4277.8</v>
      </c>
      <c r="AX55" s="95"/>
      <c r="AY55" s="109">
        <v>30</v>
      </c>
      <c r="AZ55" s="110"/>
      <c r="BA55" s="110"/>
      <c r="BB55" s="95">
        <v>1723.05</v>
      </c>
      <c r="BC55" s="95">
        <v>2138.4499999999998</v>
      </c>
      <c r="BD55" s="95">
        <v>2507.8000000000002</v>
      </c>
      <c r="BE55" s="95">
        <v>2722.35</v>
      </c>
      <c r="BF55" s="95">
        <v>2469.75</v>
      </c>
      <c r="BG55" s="95">
        <v>2581.4499999999998</v>
      </c>
      <c r="BH55" s="95">
        <v>2737.4</v>
      </c>
      <c r="BI55" s="95">
        <v>3123.65</v>
      </c>
      <c r="BJ55" s="95">
        <v>3430.6</v>
      </c>
      <c r="BK55" s="95">
        <v>3750.6</v>
      </c>
      <c r="BL55" s="95">
        <v>4113.25</v>
      </c>
      <c r="BM55" s="116">
        <f t="shared" si="13"/>
        <v>6.4288331970794532E-2</v>
      </c>
      <c r="BN55" s="116">
        <f t="shared" si="13"/>
        <v>5.9405384928373994E-2</v>
      </c>
      <c r="BO55" s="116" t="e">
        <f t="shared" si="14"/>
        <v>#DIV/0!</v>
      </c>
      <c r="BP55" s="116" t="e">
        <f t="shared" si="15"/>
        <v>#DIV/0!</v>
      </c>
      <c r="BQ55" s="116">
        <f t="shared" si="16"/>
        <v>5.9406123884631068E-2</v>
      </c>
      <c r="BR55" s="116">
        <f t="shared" si="17"/>
        <v>5.9401811248808167E-2</v>
      </c>
      <c r="BS55" s="116">
        <f t="shared" si="18"/>
        <v>5.9408068574029471E-2</v>
      </c>
      <c r="BT55" s="116">
        <f t="shared" si="19"/>
        <v>5.9410436118937371E-2</v>
      </c>
      <c r="BU55" s="116">
        <f t="shared" si="20"/>
        <v>5.9401387309819809E-2</v>
      </c>
      <c r="BV55" s="116">
        <f t="shared" si="21"/>
        <v>5.9405342737065769E-2</v>
      </c>
      <c r="BW55" s="116">
        <f t="shared" si="22"/>
        <v>5.9400802620046989E-2</v>
      </c>
      <c r="BX55" s="116">
        <f t="shared" si="23"/>
        <v>5.9401233943562115E-2</v>
      </c>
      <c r="BY55" s="116">
        <f t="shared" si="24"/>
        <v>5.9407946227153507E-2</v>
      </c>
      <c r="BZ55" s="116">
        <f t="shared" si="25"/>
        <v>5.9402691171644317E-2</v>
      </c>
      <c r="CA55" s="116">
        <f t="shared" si="26"/>
        <v>5.9401997426628217E-2</v>
      </c>
    </row>
    <row r="56" spans="1:79" ht="15.75" x14ac:dyDescent="0.25">
      <c r="A56" s="15"/>
      <c r="B56" s="34">
        <v>31</v>
      </c>
      <c r="C56" s="161">
        <v>3893.5</v>
      </c>
      <c r="D56" s="161">
        <v>3893.5</v>
      </c>
      <c r="E56" s="35"/>
      <c r="F56" s="35"/>
      <c r="G56" s="161">
        <v>2956.05</v>
      </c>
      <c r="H56" s="161">
        <v>3674.55</v>
      </c>
      <c r="I56" s="161">
        <v>4328.55</v>
      </c>
      <c r="J56" s="161">
        <v>4701.45</v>
      </c>
      <c r="K56" s="161">
        <v>4284.3</v>
      </c>
      <c r="L56" s="161">
        <v>4531.55</v>
      </c>
      <c r="M56" s="161">
        <v>4745.95</v>
      </c>
      <c r="N56" s="161">
        <v>5410.85</v>
      </c>
      <c r="O56" s="161">
        <v>5943.85</v>
      </c>
      <c r="P56" s="161">
        <v>6503.5</v>
      </c>
      <c r="Q56" s="161">
        <v>7146.6</v>
      </c>
      <c r="S56" s="34">
        <v>31</v>
      </c>
      <c r="T56" s="161">
        <v>3660.55</v>
      </c>
      <c r="U56" s="161">
        <v>3675.15</v>
      </c>
      <c r="V56" s="35"/>
      <c r="W56" s="35"/>
      <c r="X56" s="161">
        <v>2790.3</v>
      </c>
      <c r="Y56" s="161">
        <v>3468.5</v>
      </c>
      <c r="Z56" s="161">
        <v>4085.85</v>
      </c>
      <c r="AA56" s="161">
        <v>4437.8</v>
      </c>
      <c r="AB56" s="161">
        <v>4044.05</v>
      </c>
      <c r="AC56" s="161">
        <v>4277.45</v>
      </c>
      <c r="AD56" s="161">
        <v>4479.8</v>
      </c>
      <c r="AE56" s="161">
        <v>5107.45</v>
      </c>
      <c r="AF56" s="161">
        <v>5610.55</v>
      </c>
      <c r="AG56" s="161">
        <v>6138.85</v>
      </c>
      <c r="AH56" s="161">
        <v>6745.85</v>
      </c>
      <c r="AJ56" s="109">
        <v>31</v>
      </c>
      <c r="AK56" s="110"/>
      <c r="AL56" s="110"/>
      <c r="AM56" s="95">
        <v>1810.25</v>
      </c>
      <c r="AN56" s="95">
        <v>2253.85</v>
      </c>
      <c r="AO56" s="95">
        <v>2656.2</v>
      </c>
      <c r="AP56" s="95">
        <v>2885.75</v>
      </c>
      <c r="AQ56" s="95">
        <v>2616.8000000000002</v>
      </c>
      <c r="AR56" s="95">
        <v>2738</v>
      </c>
      <c r="AS56" s="95">
        <v>2897.45</v>
      </c>
      <c r="AT56" s="95">
        <v>3301.7</v>
      </c>
      <c r="AU56" s="95">
        <v>3627.6</v>
      </c>
      <c r="AV56" s="95">
        <v>3970.65</v>
      </c>
      <c r="AW56" s="95">
        <v>4367.2</v>
      </c>
      <c r="AX56" s="95"/>
      <c r="AY56" s="109">
        <v>31</v>
      </c>
      <c r="AZ56" s="110"/>
      <c r="BA56" s="110"/>
      <c r="BB56" s="95">
        <v>1740.6</v>
      </c>
      <c r="BC56" s="95">
        <v>2167.15</v>
      </c>
      <c r="BD56" s="95">
        <v>2554</v>
      </c>
      <c r="BE56" s="95">
        <v>2774.75</v>
      </c>
      <c r="BF56" s="95">
        <v>2516.15</v>
      </c>
      <c r="BG56" s="95">
        <v>2632.65</v>
      </c>
      <c r="BH56" s="95">
        <v>2786</v>
      </c>
      <c r="BI56" s="95">
        <v>3174.7</v>
      </c>
      <c r="BJ56" s="95">
        <v>3488.05</v>
      </c>
      <c r="BK56" s="95">
        <v>3817.9</v>
      </c>
      <c r="BL56" s="95">
        <v>4199.2</v>
      </c>
      <c r="BM56" s="116">
        <f t="shared" si="13"/>
        <v>6.363797789949599E-2</v>
      </c>
      <c r="BN56" s="116">
        <f t="shared" si="13"/>
        <v>5.9412540984721707E-2</v>
      </c>
      <c r="BO56" s="116" t="e">
        <f t="shared" si="14"/>
        <v>#DIV/0!</v>
      </c>
      <c r="BP56" s="116" t="e">
        <f t="shared" si="15"/>
        <v>#DIV/0!</v>
      </c>
      <c r="BQ56" s="116">
        <f t="shared" si="16"/>
        <v>5.9402214815611254E-2</v>
      </c>
      <c r="BR56" s="116">
        <f t="shared" si="17"/>
        <v>5.940608332132058E-2</v>
      </c>
      <c r="BS56" s="116">
        <f t="shared" si="18"/>
        <v>5.9400124821028744E-2</v>
      </c>
      <c r="BT56" s="116">
        <f t="shared" si="19"/>
        <v>5.9410068051737319E-2</v>
      </c>
      <c r="BU56" s="116">
        <f t="shared" si="20"/>
        <v>5.9408266465548198E-2</v>
      </c>
      <c r="BV56" s="116">
        <f t="shared" si="21"/>
        <v>5.940455177734405E-2</v>
      </c>
      <c r="BW56" s="116">
        <f t="shared" si="22"/>
        <v>5.941113442564383E-2</v>
      </c>
      <c r="BX56" s="116">
        <f t="shared" si="23"/>
        <v>5.9403420493592707E-2</v>
      </c>
      <c r="BY56" s="116">
        <f t="shared" si="24"/>
        <v>5.9405940594059459E-2</v>
      </c>
      <c r="BZ56" s="116">
        <f t="shared" si="25"/>
        <v>5.9400376291976364E-2</v>
      </c>
      <c r="CA56" s="116">
        <f t="shared" si="26"/>
        <v>5.9406894609278282E-2</v>
      </c>
    </row>
    <row r="57" spans="1:79" ht="15.75" x14ac:dyDescent="0.25">
      <c r="A57" s="15"/>
      <c r="B57" s="34">
        <v>32</v>
      </c>
      <c r="C57" s="161">
        <v>3957.5</v>
      </c>
      <c r="D57" s="161">
        <v>3957.5</v>
      </c>
      <c r="E57" s="35"/>
      <c r="F57" s="35"/>
      <c r="G57" s="161">
        <v>2995.2</v>
      </c>
      <c r="H57" s="161">
        <v>3738.7</v>
      </c>
      <c r="I57" s="161">
        <v>4426.8500000000004</v>
      </c>
      <c r="J57" s="161">
        <v>4813.3999999999996</v>
      </c>
      <c r="K57" s="161">
        <v>4383.7</v>
      </c>
      <c r="L57" s="161">
        <v>4641.1000000000004</v>
      </c>
      <c r="M57" s="161">
        <v>4848.95</v>
      </c>
      <c r="N57" s="161">
        <v>5517.95</v>
      </c>
      <c r="O57" s="161">
        <v>6067.05</v>
      </c>
      <c r="P57" s="161">
        <v>6645.8</v>
      </c>
      <c r="Q57" s="161">
        <v>7328.1</v>
      </c>
      <c r="S57" s="34">
        <v>32</v>
      </c>
      <c r="T57" s="161">
        <v>3721.9</v>
      </c>
      <c r="U57" s="161">
        <v>3735.6</v>
      </c>
      <c r="V57" s="35"/>
      <c r="W57" s="35"/>
      <c r="X57" s="161">
        <v>2827.25</v>
      </c>
      <c r="Y57" s="161">
        <v>3529.05</v>
      </c>
      <c r="Z57" s="161">
        <v>4178.6000000000004</v>
      </c>
      <c r="AA57" s="161">
        <v>4543.5</v>
      </c>
      <c r="AB57" s="161">
        <v>4137.8999999999996</v>
      </c>
      <c r="AC57" s="161">
        <v>4380.8500000000004</v>
      </c>
      <c r="AD57" s="161">
        <v>4577.05</v>
      </c>
      <c r="AE57" s="161">
        <v>5208.55</v>
      </c>
      <c r="AF57" s="161">
        <v>5726.85</v>
      </c>
      <c r="AG57" s="161">
        <v>6273.15</v>
      </c>
      <c r="AH57" s="161">
        <v>6917.2</v>
      </c>
      <c r="AJ57" s="109">
        <v>32</v>
      </c>
      <c r="AK57" s="110"/>
      <c r="AL57" s="110"/>
      <c r="AM57" s="95">
        <v>1829.65</v>
      </c>
      <c r="AN57" s="95">
        <v>2283.75</v>
      </c>
      <c r="AO57" s="95">
        <v>2704.15</v>
      </c>
      <c r="AP57" s="95">
        <v>2940.25</v>
      </c>
      <c r="AQ57" s="95">
        <v>2665.1</v>
      </c>
      <c r="AR57" s="95">
        <v>2790</v>
      </c>
      <c r="AS57" s="95">
        <v>2948.05</v>
      </c>
      <c r="AT57" s="95">
        <v>3354.85</v>
      </c>
      <c r="AU57" s="95">
        <v>3688.65</v>
      </c>
      <c r="AV57" s="95">
        <v>4040.55</v>
      </c>
      <c r="AW57" s="95">
        <v>4455.3500000000004</v>
      </c>
      <c r="AX57" s="95"/>
      <c r="AY57" s="109">
        <v>32</v>
      </c>
      <c r="AZ57" s="110"/>
      <c r="BA57" s="110"/>
      <c r="BB57" s="95">
        <v>1759.25</v>
      </c>
      <c r="BC57" s="95">
        <v>2195.9</v>
      </c>
      <c r="BD57" s="95">
        <v>2600.1</v>
      </c>
      <c r="BE57" s="95">
        <v>2827.15</v>
      </c>
      <c r="BF57" s="95">
        <v>2562.5500000000002</v>
      </c>
      <c r="BG57" s="95">
        <v>2682.65</v>
      </c>
      <c r="BH57" s="95">
        <v>2834.65</v>
      </c>
      <c r="BI57" s="95">
        <v>3225.8</v>
      </c>
      <c r="BJ57" s="95">
        <v>3546.75</v>
      </c>
      <c r="BK57" s="95">
        <v>3885.1</v>
      </c>
      <c r="BL57" s="95">
        <v>4283.95</v>
      </c>
      <c r="BM57" s="116">
        <f t="shared" si="13"/>
        <v>6.3301002176307852E-2</v>
      </c>
      <c r="BN57" s="116">
        <f t="shared" si="13"/>
        <v>5.9401434843130874E-2</v>
      </c>
      <c r="BO57" s="116" t="e">
        <f t="shared" si="14"/>
        <v>#DIV/0!</v>
      </c>
      <c r="BP57" s="116" t="e">
        <f t="shared" si="15"/>
        <v>#DIV/0!</v>
      </c>
      <c r="BQ57" s="116">
        <f t="shared" si="16"/>
        <v>5.9404014501724278E-2</v>
      </c>
      <c r="BR57" s="116">
        <f t="shared" si="17"/>
        <v>5.9406922542893925E-2</v>
      </c>
      <c r="BS57" s="116">
        <f t="shared" si="18"/>
        <v>5.9409850189058533E-2</v>
      </c>
      <c r="BT57" s="116">
        <f t="shared" si="19"/>
        <v>5.9403543523715019E-2</v>
      </c>
      <c r="BU57" s="116">
        <f t="shared" si="20"/>
        <v>5.9402112182508127E-2</v>
      </c>
      <c r="BV57" s="116">
        <f t="shared" si="21"/>
        <v>5.9406279603273271E-2</v>
      </c>
      <c r="BW57" s="116">
        <f t="shared" si="22"/>
        <v>5.940507532144057E-2</v>
      </c>
      <c r="BX57" s="116">
        <f t="shared" si="23"/>
        <v>5.9402328863119136E-2</v>
      </c>
      <c r="BY57" s="116">
        <f t="shared" si="24"/>
        <v>5.9404384609340166E-2</v>
      </c>
      <c r="BZ57" s="116">
        <f t="shared" si="25"/>
        <v>5.9403967703625771E-2</v>
      </c>
      <c r="CA57" s="116">
        <f t="shared" si="26"/>
        <v>5.9402648470479491E-2</v>
      </c>
    </row>
    <row r="58" spans="1:79" ht="15.75" x14ac:dyDescent="0.25">
      <c r="A58" s="15"/>
      <c r="B58" s="34">
        <v>33</v>
      </c>
      <c r="C58" s="161">
        <v>4006.25</v>
      </c>
      <c r="D58" s="161">
        <v>4006.25</v>
      </c>
      <c r="E58" s="35"/>
      <c r="F58" s="35"/>
      <c r="G58" s="161">
        <v>3025.05</v>
      </c>
      <c r="H58" s="161">
        <v>3787.5</v>
      </c>
      <c r="I58" s="161">
        <v>4505.45</v>
      </c>
      <c r="J58" s="161">
        <v>4902.7</v>
      </c>
      <c r="K58" s="161">
        <v>4465.1000000000004</v>
      </c>
      <c r="L58" s="161">
        <v>4729.45</v>
      </c>
      <c r="M58" s="161">
        <v>4932.1499999999996</v>
      </c>
      <c r="N58" s="161">
        <v>5607.45</v>
      </c>
      <c r="O58" s="161">
        <v>6163.15</v>
      </c>
      <c r="P58" s="161">
        <v>6763.3</v>
      </c>
      <c r="Q58" s="161">
        <v>7473</v>
      </c>
      <c r="S58" s="34">
        <v>33</v>
      </c>
      <c r="T58" s="161">
        <v>3768.65</v>
      </c>
      <c r="U58" s="161">
        <v>3781.6</v>
      </c>
      <c r="V58" s="35"/>
      <c r="W58" s="35"/>
      <c r="X58" s="161">
        <v>2855.4</v>
      </c>
      <c r="Y58" s="161">
        <v>3575.1</v>
      </c>
      <c r="Z58" s="161">
        <v>4252.8</v>
      </c>
      <c r="AA58" s="161">
        <v>4627.8</v>
      </c>
      <c r="AB58" s="161">
        <v>4214.7</v>
      </c>
      <c r="AC58" s="161">
        <v>4464.25</v>
      </c>
      <c r="AD58" s="161">
        <v>4655.6000000000004</v>
      </c>
      <c r="AE58" s="161">
        <v>5293</v>
      </c>
      <c r="AF58" s="161">
        <v>5817.55</v>
      </c>
      <c r="AG58" s="161">
        <v>6384.05</v>
      </c>
      <c r="AH58" s="161">
        <v>7053.95</v>
      </c>
      <c r="AJ58" s="109">
        <v>33</v>
      </c>
      <c r="AK58" s="110"/>
      <c r="AL58" s="110"/>
      <c r="AM58" s="95">
        <v>1847.8</v>
      </c>
      <c r="AN58" s="95">
        <v>2313.6</v>
      </c>
      <c r="AO58" s="95">
        <v>2752.2</v>
      </c>
      <c r="AP58" s="95">
        <v>2994.85</v>
      </c>
      <c r="AQ58" s="95">
        <v>2714.65</v>
      </c>
      <c r="AR58" s="95">
        <v>2843.1</v>
      </c>
      <c r="AS58" s="95">
        <v>2998.65</v>
      </c>
      <c r="AT58" s="95">
        <v>3409.25</v>
      </c>
      <c r="AU58" s="95">
        <v>3747.05</v>
      </c>
      <c r="AV58" s="95">
        <v>4111.8999999999996</v>
      </c>
      <c r="AW58" s="95">
        <v>4543.45</v>
      </c>
      <c r="AX58" s="95"/>
      <c r="AY58" s="109">
        <v>33</v>
      </c>
      <c r="AZ58" s="110"/>
      <c r="BA58" s="110"/>
      <c r="BB58" s="95">
        <v>1776.7</v>
      </c>
      <c r="BC58" s="95">
        <v>2224.6</v>
      </c>
      <c r="BD58" s="95">
        <v>2646.3</v>
      </c>
      <c r="BE58" s="95">
        <v>2879.65</v>
      </c>
      <c r="BF58" s="95">
        <v>2610.1999999999998</v>
      </c>
      <c r="BG58" s="95">
        <v>2733.75</v>
      </c>
      <c r="BH58" s="95">
        <v>2883.3</v>
      </c>
      <c r="BI58" s="95">
        <v>3278.1</v>
      </c>
      <c r="BJ58" s="95">
        <v>3602.9</v>
      </c>
      <c r="BK58" s="95">
        <v>3953.75</v>
      </c>
      <c r="BL58" s="95">
        <v>4368.7</v>
      </c>
      <c r="BM58" s="116">
        <f t="shared" si="13"/>
        <v>6.3046448993671511E-2</v>
      </c>
      <c r="BN58" s="116">
        <f t="shared" si="13"/>
        <v>5.9406071504125357E-2</v>
      </c>
      <c r="BO58" s="116" t="e">
        <f t="shared" si="14"/>
        <v>#DIV/0!</v>
      </c>
      <c r="BP58" s="116" t="e">
        <f t="shared" si="15"/>
        <v>#DIV/0!</v>
      </c>
      <c r="BQ58" s="116">
        <f t="shared" si="16"/>
        <v>5.9413742382853574E-2</v>
      </c>
      <c r="BR58" s="116">
        <f t="shared" si="17"/>
        <v>5.9410925568515571E-2</v>
      </c>
      <c r="BS58" s="116">
        <f t="shared" si="18"/>
        <v>5.9407919488337013E-2</v>
      </c>
      <c r="BT58" s="116">
        <f t="shared" si="19"/>
        <v>5.9401875621245326E-2</v>
      </c>
      <c r="BU58" s="116">
        <f t="shared" si="20"/>
        <v>5.9411108738463225E-2</v>
      </c>
      <c r="BV58" s="116">
        <f t="shared" si="21"/>
        <v>5.9405275242201849E-2</v>
      </c>
      <c r="BW58" s="116">
        <f t="shared" si="22"/>
        <v>5.940158089182912E-2</v>
      </c>
      <c r="BX58" s="116">
        <f t="shared" si="23"/>
        <v>5.9408652937842366E-2</v>
      </c>
      <c r="BY58" s="116">
        <f t="shared" si="24"/>
        <v>5.9406451169306651E-2</v>
      </c>
      <c r="BZ58" s="116">
        <f t="shared" si="25"/>
        <v>5.9405863049318164E-2</v>
      </c>
      <c r="CA58" s="116">
        <f t="shared" si="26"/>
        <v>5.940643185732819E-2</v>
      </c>
    </row>
    <row r="59" spans="1:79" ht="15.75" x14ac:dyDescent="0.25">
      <c r="A59" s="15"/>
      <c r="B59" s="34">
        <v>34</v>
      </c>
      <c r="C59" s="161">
        <v>4055.1</v>
      </c>
      <c r="D59" s="161">
        <v>4055.1</v>
      </c>
      <c r="E59" s="35"/>
      <c r="F59" s="35"/>
      <c r="G59" s="161">
        <v>3054.75</v>
      </c>
      <c r="H59" s="161">
        <v>3836.45</v>
      </c>
      <c r="I59" s="161">
        <v>4586.1499999999996</v>
      </c>
      <c r="J59" s="161">
        <v>4991.8</v>
      </c>
      <c r="K59" s="161">
        <v>4527.1000000000004</v>
      </c>
      <c r="L59" s="161">
        <v>4816.1000000000004</v>
      </c>
      <c r="M59" s="161">
        <v>5015.3999999999996</v>
      </c>
      <c r="N59" s="161">
        <v>5695</v>
      </c>
      <c r="O59" s="161">
        <v>6261.4</v>
      </c>
      <c r="P59" s="161">
        <v>6876.1</v>
      </c>
      <c r="Q59" s="161">
        <v>7618.05</v>
      </c>
      <c r="S59" s="34">
        <v>34</v>
      </c>
      <c r="T59" s="161">
        <v>3815.45</v>
      </c>
      <c r="U59" s="161">
        <v>3827.7</v>
      </c>
      <c r="V59" s="35"/>
      <c r="W59" s="35"/>
      <c r="X59" s="161">
        <v>2883.45</v>
      </c>
      <c r="Y59" s="161">
        <v>3621.3</v>
      </c>
      <c r="Z59" s="161">
        <v>4329</v>
      </c>
      <c r="AA59" s="161">
        <v>4711.8999999999996</v>
      </c>
      <c r="AB59" s="161">
        <v>4273.25</v>
      </c>
      <c r="AC59" s="161">
        <v>4546.05</v>
      </c>
      <c r="AD59" s="161">
        <v>4734.1499999999996</v>
      </c>
      <c r="AE59" s="161">
        <v>5375.65</v>
      </c>
      <c r="AF59" s="161">
        <v>5910.3</v>
      </c>
      <c r="AG59" s="161">
        <v>6490.55</v>
      </c>
      <c r="AH59" s="161">
        <v>7190.9</v>
      </c>
      <c r="AJ59" s="109">
        <v>34</v>
      </c>
      <c r="AK59" s="110"/>
      <c r="AL59" s="110"/>
      <c r="AM59" s="95">
        <v>1865.95</v>
      </c>
      <c r="AN59" s="95">
        <v>2343.4499999999998</v>
      </c>
      <c r="AO59" s="95">
        <v>2801.45</v>
      </c>
      <c r="AP59" s="95">
        <v>3049.3</v>
      </c>
      <c r="AQ59" s="95">
        <v>2752.4</v>
      </c>
      <c r="AR59" s="95">
        <v>2895.1</v>
      </c>
      <c r="AS59" s="95">
        <v>3049.3</v>
      </c>
      <c r="AT59" s="95">
        <v>3462.45</v>
      </c>
      <c r="AU59" s="95">
        <v>3806.85</v>
      </c>
      <c r="AV59" s="95">
        <v>4180.6000000000004</v>
      </c>
      <c r="AW59" s="95">
        <v>4631.6499999999996</v>
      </c>
      <c r="AX59" s="95"/>
      <c r="AY59" s="109">
        <v>34</v>
      </c>
      <c r="AZ59" s="110"/>
      <c r="BA59" s="110"/>
      <c r="BB59" s="95">
        <v>1794.15</v>
      </c>
      <c r="BC59" s="95">
        <v>2253.3000000000002</v>
      </c>
      <c r="BD59" s="95">
        <v>2693.7</v>
      </c>
      <c r="BE59" s="95">
        <v>2932</v>
      </c>
      <c r="BF59" s="95">
        <v>2646.5</v>
      </c>
      <c r="BG59" s="95">
        <v>2783.75</v>
      </c>
      <c r="BH59" s="95">
        <v>2932</v>
      </c>
      <c r="BI59" s="95">
        <v>3329.25</v>
      </c>
      <c r="BJ59" s="95">
        <v>3660.4</v>
      </c>
      <c r="BK59" s="95">
        <v>4019.8</v>
      </c>
      <c r="BL59" s="95">
        <v>4453.5</v>
      </c>
      <c r="BM59" s="116">
        <f t="shared" si="13"/>
        <v>6.2810415547314147E-2</v>
      </c>
      <c r="BN59" s="116">
        <f t="shared" si="13"/>
        <v>5.9409044595971405E-2</v>
      </c>
      <c r="BO59" s="116" t="e">
        <f t="shared" si="14"/>
        <v>#DIV/0!</v>
      </c>
      <c r="BP59" s="116" t="e">
        <f t="shared" si="15"/>
        <v>#DIV/0!</v>
      </c>
      <c r="BQ59" s="116">
        <f t="shared" si="16"/>
        <v>5.9408000832336327E-2</v>
      </c>
      <c r="BR59" s="116">
        <f t="shared" si="17"/>
        <v>5.9412365725015848E-2</v>
      </c>
      <c r="BS59" s="116">
        <f t="shared" si="18"/>
        <v>5.9401709401709413E-2</v>
      </c>
      <c r="BT59" s="116">
        <f t="shared" si="19"/>
        <v>5.9402788683970531E-2</v>
      </c>
      <c r="BU59" s="116">
        <f t="shared" si="20"/>
        <v>5.940443456385669E-2</v>
      </c>
      <c r="BV59" s="116">
        <f t="shared" si="21"/>
        <v>5.940321817841876E-2</v>
      </c>
      <c r="BW59" s="116">
        <f t="shared" si="22"/>
        <v>5.9408763980862478E-2</v>
      </c>
      <c r="BX59" s="116">
        <f t="shared" si="23"/>
        <v>5.9406769413931304E-2</v>
      </c>
      <c r="BY59" s="116">
        <f t="shared" si="24"/>
        <v>5.9404767947481396E-2</v>
      </c>
      <c r="BZ59" s="116">
        <f t="shared" si="25"/>
        <v>5.9401745614778401E-2</v>
      </c>
      <c r="CA59" s="116">
        <f t="shared" si="26"/>
        <v>5.9401465741423243E-2</v>
      </c>
    </row>
    <row r="60" spans="1:79" ht="15.75" x14ac:dyDescent="0.25">
      <c r="A60" s="15"/>
      <c r="B60" s="34">
        <v>35</v>
      </c>
      <c r="C60" s="161">
        <v>4103.7</v>
      </c>
      <c r="D60" s="161">
        <v>4103.7</v>
      </c>
      <c r="E60" s="35"/>
      <c r="F60" s="35"/>
      <c r="G60" s="161">
        <v>3086.6</v>
      </c>
      <c r="H60" s="161">
        <v>3885.2</v>
      </c>
      <c r="I60" s="161">
        <v>4664.8</v>
      </c>
      <c r="J60" s="161">
        <v>5081.1000000000004</v>
      </c>
      <c r="K60" s="161">
        <v>4589.55</v>
      </c>
      <c r="L60" s="161">
        <v>4904.6000000000004</v>
      </c>
      <c r="M60" s="161">
        <v>5098.75</v>
      </c>
      <c r="N60" s="161">
        <v>5782.35</v>
      </c>
      <c r="O60" s="161">
        <v>6359.65</v>
      </c>
      <c r="P60" s="161">
        <v>6993.25</v>
      </c>
      <c r="Q60" s="161">
        <v>7762.9</v>
      </c>
      <c r="S60" s="34">
        <v>35</v>
      </c>
      <c r="T60" s="161">
        <v>3862.15</v>
      </c>
      <c r="U60" s="161">
        <v>3873.6</v>
      </c>
      <c r="V60" s="35"/>
      <c r="W60" s="35"/>
      <c r="X60" s="161">
        <v>2913.5</v>
      </c>
      <c r="Y60" s="161">
        <v>3667.35</v>
      </c>
      <c r="Z60" s="161">
        <v>4403.2</v>
      </c>
      <c r="AA60" s="161">
        <v>4796.2</v>
      </c>
      <c r="AB60" s="161">
        <v>4332.2</v>
      </c>
      <c r="AC60" s="161">
        <v>4629.6000000000004</v>
      </c>
      <c r="AD60" s="161">
        <v>4812.8500000000004</v>
      </c>
      <c r="AE60" s="161">
        <v>5458.1</v>
      </c>
      <c r="AF60" s="161">
        <v>6003.05</v>
      </c>
      <c r="AG60" s="161">
        <v>6601.1</v>
      </c>
      <c r="AH60" s="161">
        <v>7327.6</v>
      </c>
      <c r="AJ60" s="109">
        <v>35</v>
      </c>
      <c r="AK60" s="110"/>
      <c r="AL60" s="110"/>
      <c r="AM60" s="95">
        <v>1885.45</v>
      </c>
      <c r="AN60" s="95">
        <v>2373.25</v>
      </c>
      <c r="AO60" s="95">
        <v>2849.45</v>
      </c>
      <c r="AP60" s="95">
        <v>3103.8</v>
      </c>
      <c r="AQ60" s="95">
        <v>2790.3</v>
      </c>
      <c r="AR60" s="95">
        <v>2948.3</v>
      </c>
      <c r="AS60" s="95">
        <v>3099.95</v>
      </c>
      <c r="AT60" s="95">
        <v>3515.55</v>
      </c>
      <c r="AU60" s="95">
        <v>3866.5</v>
      </c>
      <c r="AV60" s="95">
        <v>4251.8</v>
      </c>
      <c r="AW60" s="95">
        <v>4719.75</v>
      </c>
      <c r="AX60" s="95"/>
      <c r="AY60" s="109">
        <v>35</v>
      </c>
      <c r="AZ60" s="110"/>
      <c r="BA60" s="110"/>
      <c r="BB60" s="95">
        <v>1812.9</v>
      </c>
      <c r="BC60" s="95">
        <v>2281.9499999999998</v>
      </c>
      <c r="BD60" s="95">
        <v>2739.85</v>
      </c>
      <c r="BE60" s="95">
        <v>2984.4</v>
      </c>
      <c r="BF60" s="95">
        <v>2682.95</v>
      </c>
      <c r="BG60" s="95">
        <v>2834.9</v>
      </c>
      <c r="BH60" s="95">
        <v>2980.7</v>
      </c>
      <c r="BI60" s="95">
        <v>3380.3</v>
      </c>
      <c r="BJ60" s="95">
        <v>3717.75</v>
      </c>
      <c r="BK60" s="95">
        <v>4088.25</v>
      </c>
      <c r="BL60" s="95">
        <v>4538.2</v>
      </c>
      <c r="BM60" s="116">
        <f t="shared" si="13"/>
        <v>6.2542884144841437E-2</v>
      </c>
      <c r="BN60" s="116">
        <f t="shared" si="13"/>
        <v>5.9402106567534085E-2</v>
      </c>
      <c r="BO60" s="116" t="e">
        <f t="shared" si="14"/>
        <v>#DIV/0!</v>
      </c>
      <c r="BP60" s="116" t="e">
        <f t="shared" si="15"/>
        <v>#DIV/0!</v>
      </c>
      <c r="BQ60" s="116">
        <f t="shared" si="16"/>
        <v>5.9413077055088248E-2</v>
      </c>
      <c r="BR60" s="116">
        <f t="shared" si="17"/>
        <v>5.9402565885448677E-2</v>
      </c>
      <c r="BS60" s="116">
        <f t="shared" si="18"/>
        <v>5.9411337209302362E-2</v>
      </c>
      <c r="BT60" s="116">
        <f t="shared" si="19"/>
        <v>5.9401192610817111E-2</v>
      </c>
      <c r="BU60" s="116">
        <f t="shared" si="20"/>
        <v>5.9403997968699551E-2</v>
      </c>
      <c r="BV60" s="116">
        <f t="shared" si="21"/>
        <v>5.9400380162432986E-2</v>
      </c>
      <c r="BW60" s="116">
        <f t="shared" si="22"/>
        <v>5.940347195528628E-2</v>
      </c>
      <c r="BX60" s="116">
        <f t="shared" si="23"/>
        <v>5.9407119693666299E-2</v>
      </c>
      <c r="BY60" s="116">
        <f t="shared" si="24"/>
        <v>5.9403136738824358E-2</v>
      </c>
      <c r="BZ60" s="116">
        <f t="shared" si="25"/>
        <v>5.9406765539076867E-2</v>
      </c>
      <c r="CA60" s="116">
        <f t="shared" si="26"/>
        <v>5.9405535236639384E-2</v>
      </c>
    </row>
    <row r="61" spans="1:79" ht="15.75" x14ac:dyDescent="0.25">
      <c r="A61" s="15"/>
      <c r="B61" s="34">
        <v>40</v>
      </c>
      <c r="C61" s="161">
        <v>4341.25</v>
      </c>
      <c r="D61" s="161">
        <v>4341.25</v>
      </c>
      <c r="E61" s="35"/>
      <c r="F61" s="35"/>
      <c r="G61" s="161">
        <v>3233.2</v>
      </c>
      <c r="H61" s="161">
        <v>4123.1000000000004</v>
      </c>
      <c r="I61" s="161">
        <v>4964.05</v>
      </c>
      <c r="J61" s="161">
        <v>5431.4</v>
      </c>
      <c r="K61" s="161">
        <v>4911.3999999999996</v>
      </c>
      <c r="L61" s="161">
        <v>5233</v>
      </c>
      <c r="M61" s="161">
        <v>5489.2</v>
      </c>
      <c r="N61" s="161">
        <v>6232.3</v>
      </c>
      <c r="O61" s="161">
        <v>6893.55</v>
      </c>
      <c r="P61" s="161">
        <v>7573.3</v>
      </c>
      <c r="Q61" s="161">
        <v>8485.7999999999993</v>
      </c>
      <c r="S61" s="34">
        <v>40</v>
      </c>
      <c r="T61" s="161">
        <v>4089.85</v>
      </c>
      <c r="U61" s="161">
        <v>4097.8</v>
      </c>
      <c r="V61" s="35"/>
      <c r="W61" s="35"/>
      <c r="X61" s="161">
        <v>3051.9</v>
      </c>
      <c r="Y61" s="161">
        <v>3891.9</v>
      </c>
      <c r="Z61" s="161">
        <v>4685.7</v>
      </c>
      <c r="AA61" s="161">
        <v>5126.8500000000004</v>
      </c>
      <c r="AB61" s="161">
        <v>4636</v>
      </c>
      <c r="AC61" s="161">
        <v>4939.55</v>
      </c>
      <c r="AD61" s="161">
        <v>5181.3999999999996</v>
      </c>
      <c r="AE61" s="161">
        <v>5882.85</v>
      </c>
      <c r="AF61" s="161">
        <v>6507</v>
      </c>
      <c r="AG61" s="161">
        <v>7148.65</v>
      </c>
      <c r="AH61" s="161">
        <v>8010</v>
      </c>
      <c r="AJ61" s="109">
        <v>40</v>
      </c>
      <c r="AK61" s="110"/>
      <c r="AL61" s="110"/>
      <c r="AM61" s="95">
        <v>1974.95</v>
      </c>
      <c r="AN61" s="95">
        <v>2518.65</v>
      </c>
      <c r="AO61" s="95">
        <v>3032.3</v>
      </c>
      <c r="AP61" s="95">
        <v>3317.8</v>
      </c>
      <c r="AQ61" s="95">
        <v>2986</v>
      </c>
      <c r="AR61" s="95">
        <v>3145.7</v>
      </c>
      <c r="AS61" s="95">
        <v>3337.35</v>
      </c>
      <c r="AT61" s="95">
        <v>3789.15</v>
      </c>
      <c r="AU61" s="95">
        <v>4191.1499999999996</v>
      </c>
      <c r="AV61" s="95">
        <v>4604.3999999999996</v>
      </c>
      <c r="AW61" s="95">
        <v>5159.25</v>
      </c>
      <c r="AX61" s="95"/>
      <c r="AY61" s="109">
        <v>40</v>
      </c>
      <c r="AZ61" s="110"/>
      <c r="BA61" s="110"/>
      <c r="BB61" s="95">
        <v>1898.95</v>
      </c>
      <c r="BC61" s="95">
        <v>2421.75</v>
      </c>
      <c r="BD61" s="95">
        <v>2915.65</v>
      </c>
      <c r="BE61" s="95">
        <v>3190.15</v>
      </c>
      <c r="BF61" s="95">
        <v>2871.15</v>
      </c>
      <c r="BG61" s="95">
        <v>3024.7</v>
      </c>
      <c r="BH61" s="95">
        <v>3208.95</v>
      </c>
      <c r="BI61" s="95">
        <v>3643.4</v>
      </c>
      <c r="BJ61" s="95">
        <v>4029.95</v>
      </c>
      <c r="BK61" s="95">
        <v>4427.3</v>
      </c>
      <c r="BL61" s="95">
        <v>4960.8</v>
      </c>
      <c r="BM61" s="116">
        <f t="shared" si="13"/>
        <v>6.1469247038399955E-2</v>
      </c>
      <c r="BN61" s="116">
        <f t="shared" si="13"/>
        <v>5.94099272780515E-2</v>
      </c>
      <c r="BO61" s="116" t="e">
        <f t="shared" si="14"/>
        <v>#DIV/0!</v>
      </c>
      <c r="BP61" s="116" t="e">
        <f t="shared" si="15"/>
        <v>#DIV/0!</v>
      </c>
      <c r="BQ61" s="116">
        <f t="shared" si="16"/>
        <v>5.9405616173531239E-2</v>
      </c>
      <c r="BR61" s="116">
        <f t="shared" si="17"/>
        <v>5.9405431794239405E-2</v>
      </c>
      <c r="BS61" s="116">
        <f t="shared" si="18"/>
        <v>5.9404144524831004E-2</v>
      </c>
      <c r="BT61" s="116">
        <f t="shared" si="19"/>
        <v>5.9402947228805125E-2</v>
      </c>
      <c r="BU61" s="116">
        <f t="shared" si="20"/>
        <v>5.9404659188955877E-2</v>
      </c>
      <c r="BV61" s="116">
        <f t="shared" si="21"/>
        <v>5.9408245690396821E-2</v>
      </c>
      <c r="BW61" s="116">
        <f t="shared" si="22"/>
        <v>5.9404794071100442E-2</v>
      </c>
      <c r="BX61" s="116">
        <f t="shared" si="23"/>
        <v>5.9401480574891474E-2</v>
      </c>
      <c r="BY61" s="116">
        <f t="shared" si="24"/>
        <v>5.9405255878284935E-2</v>
      </c>
      <c r="BZ61" s="116">
        <f t="shared" si="25"/>
        <v>5.9402824309485069E-2</v>
      </c>
      <c r="CA61" s="116">
        <f t="shared" si="26"/>
        <v>5.9400749063670322E-2</v>
      </c>
    </row>
    <row r="62" spans="1:79" ht="15.75" x14ac:dyDescent="0.25">
      <c r="A62" s="15"/>
      <c r="B62" s="34">
        <v>45</v>
      </c>
      <c r="C62" s="161">
        <v>4576.7</v>
      </c>
      <c r="D62" s="161">
        <v>4576.7</v>
      </c>
      <c r="E62" s="35"/>
      <c r="F62" s="35"/>
      <c r="G62" s="161">
        <v>3379.7</v>
      </c>
      <c r="H62" s="161">
        <v>4359.1000000000004</v>
      </c>
      <c r="I62" s="161">
        <v>5265.95</v>
      </c>
      <c r="J62" s="161">
        <v>5782</v>
      </c>
      <c r="K62" s="161">
        <v>5233.3500000000004</v>
      </c>
      <c r="L62" s="161">
        <v>5561.2</v>
      </c>
      <c r="M62" s="161">
        <v>5881.85</v>
      </c>
      <c r="N62" s="161">
        <v>6684.4</v>
      </c>
      <c r="O62" s="161">
        <v>7427.7</v>
      </c>
      <c r="P62" s="161">
        <v>8151.1</v>
      </c>
      <c r="Q62" s="161">
        <v>9208.35</v>
      </c>
      <c r="S62" s="34">
        <v>45</v>
      </c>
      <c r="T62" s="161">
        <v>4315.6000000000004</v>
      </c>
      <c r="U62" s="161">
        <v>4320.05</v>
      </c>
      <c r="V62" s="35"/>
      <c r="W62" s="35"/>
      <c r="X62" s="161">
        <v>3190.2</v>
      </c>
      <c r="Y62" s="161">
        <v>4114.6499999999996</v>
      </c>
      <c r="Z62" s="161">
        <v>4970.6499999999996</v>
      </c>
      <c r="AA62" s="161">
        <v>5457.8</v>
      </c>
      <c r="AB62" s="161">
        <v>4939.8999999999996</v>
      </c>
      <c r="AC62" s="161">
        <v>5249.35</v>
      </c>
      <c r="AD62" s="161">
        <v>5552.05</v>
      </c>
      <c r="AE62" s="161">
        <v>6309.6</v>
      </c>
      <c r="AF62" s="161">
        <v>7011.2</v>
      </c>
      <c r="AG62" s="161">
        <v>7694.05</v>
      </c>
      <c r="AH62" s="161">
        <v>8692</v>
      </c>
      <c r="AJ62" s="109">
        <v>45</v>
      </c>
      <c r="AK62" s="110"/>
      <c r="AL62" s="110"/>
      <c r="AM62" s="95">
        <v>2064.5</v>
      </c>
      <c r="AN62" s="95">
        <v>2662.75</v>
      </c>
      <c r="AO62" s="95">
        <v>3216.75</v>
      </c>
      <c r="AP62" s="95">
        <v>3531.95</v>
      </c>
      <c r="AQ62" s="95">
        <v>3181.75</v>
      </c>
      <c r="AR62" s="95">
        <v>3343.1</v>
      </c>
      <c r="AS62" s="95">
        <v>3576.05</v>
      </c>
      <c r="AT62" s="95">
        <v>4064</v>
      </c>
      <c r="AU62" s="95">
        <v>4515.8999999999996</v>
      </c>
      <c r="AV62" s="95">
        <v>4955.75</v>
      </c>
      <c r="AW62" s="95">
        <v>5598.6</v>
      </c>
      <c r="AX62" s="95"/>
      <c r="AY62" s="109">
        <v>45</v>
      </c>
      <c r="AZ62" s="110"/>
      <c r="BA62" s="110"/>
      <c r="BB62" s="95">
        <v>1985.05</v>
      </c>
      <c r="BC62" s="95">
        <v>2560.3000000000002</v>
      </c>
      <c r="BD62" s="95">
        <v>3093</v>
      </c>
      <c r="BE62" s="95">
        <v>3396.1</v>
      </c>
      <c r="BF62" s="95">
        <v>3059.35</v>
      </c>
      <c r="BG62" s="95">
        <v>3214.5</v>
      </c>
      <c r="BH62" s="95">
        <v>3438.5</v>
      </c>
      <c r="BI62" s="95">
        <v>3907.65</v>
      </c>
      <c r="BJ62" s="95">
        <v>4342.2</v>
      </c>
      <c r="BK62" s="95">
        <v>4765.1000000000004</v>
      </c>
      <c r="BL62" s="95">
        <v>5383.25</v>
      </c>
      <c r="BM62" s="116">
        <f t="shared" si="13"/>
        <v>6.050143664843799E-2</v>
      </c>
      <c r="BN62" s="116">
        <f t="shared" si="13"/>
        <v>5.9409034617654788E-2</v>
      </c>
      <c r="BO62" s="116" t="e">
        <f t="shared" si="14"/>
        <v>#DIV/0!</v>
      </c>
      <c r="BP62" s="116" t="e">
        <f t="shared" si="15"/>
        <v>#DIV/0!</v>
      </c>
      <c r="BQ62" s="116">
        <f t="shared" si="16"/>
        <v>5.9400664535138814E-2</v>
      </c>
      <c r="BR62" s="116">
        <f t="shared" si="17"/>
        <v>5.94096703243292E-2</v>
      </c>
      <c r="BS62" s="116">
        <f t="shared" si="18"/>
        <v>5.9408729240642666E-2</v>
      </c>
      <c r="BT62" s="116">
        <f t="shared" si="19"/>
        <v>5.9401223936384584E-2</v>
      </c>
      <c r="BU62" s="116">
        <f t="shared" si="20"/>
        <v>5.9404036518958092E-2</v>
      </c>
      <c r="BV62" s="116">
        <f t="shared" si="21"/>
        <v>5.9407355196357425E-2</v>
      </c>
      <c r="BW62" s="116">
        <f t="shared" si="22"/>
        <v>5.9401482335353695E-2</v>
      </c>
      <c r="BX62" s="116">
        <f t="shared" si="23"/>
        <v>5.9401546849245479E-2</v>
      </c>
      <c r="BY62" s="116">
        <f t="shared" si="24"/>
        <v>5.9404952076677286E-2</v>
      </c>
      <c r="BZ62" s="116">
        <f t="shared" si="25"/>
        <v>5.9403045210259853E-2</v>
      </c>
      <c r="CA62" s="116">
        <f t="shared" si="26"/>
        <v>5.9405200184077245E-2</v>
      </c>
    </row>
    <row r="63" spans="1:79" ht="15.75" x14ac:dyDescent="0.25">
      <c r="A63" s="15"/>
      <c r="B63" s="34">
        <v>50</v>
      </c>
      <c r="C63" s="161">
        <v>4811.75</v>
      </c>
      <c r="D63" s="161">
        <v>4811.75</v>
      </c>
      <c r="E63" s="35"/>
      <c r="F63" s="35"/>
      <c r="G63" s="161">
        <v>3526.15</v>
      </c>
      <c r="H63" s="161">
        <v>4594.6000000000004</v>
      </c>
      <c r="I63" s="161">
        <v>5569.5</v>
      </c>
      <c r="J63" s="161">
        <v>6132.25</v>
      </c>
      <c r="K63" s="161">
        <v>5555.1</v>
      </c>
      <c r="L63" s="161">
        <v>5891.9</v>
      </c>
      <c r="M63" s="161">
        <v>6270.2</v>
      </c>
      <c r="N63" s="161">
        <v>7134.1</v>
      </c>
      <c r="O63" s="161">
        <v>7959.4</v>
      </c>
      <c r="P63" s="161">
        <v>8728.75</v>
      </c>
      <c r="Q63" s="161">
        <v>9929.0499999999993</v>
      </c>
      <c r="S63" s="34">
        <v>50</v>
      </c>
      <c r="T63" s="161">
        <v>4541</v>
      </c>
      <c r="U63" s="161">
        <v>4541.95</v>
      </c>
      <c r="V63" s="35"/>
      <c r="W63" s="35"/>
      <c r="X63" s="161">
        <v>3328.4</v>
      </c>
      <c r="Y63" s="161">
        <v>4336.95</v>
      </c>
      <c r="Z63" s="161">
        <v>5257.2</v>
      </c>
      <c r="AA63" s="161">
        <v>5788.4</v>
      </c>
      <c r="AB63" s="161">
        <v>5243.6</v>
      </c>
      <c r="AC63" s="161">
        <v>5561.5</v>
      </c>
      <c r="AD63" s="161">
        <v>5918.6</v>
      </c>
      <c r="AE63" s="161">
        <v>6734.05</v>
      </c>
      <c r="AF63" s="161">
        <v>7513.1</v>
      </c>
      <c r="AG63" s="161">
        <v>8239.2999999999993</v>
      </c>
      <c r="AH63" s="161">
        <v>9372.2999999999993</v>
      </c>
      <c r="AJ63" s="109">
        <v>50</v>
      </c>
      <c r="AK63" s="110"/>
      <c r="AL63" s="110"/>
      <c r="AM63" s="95">
        <v>2153.9499999999998</v>
      </c>
      <c r="AN63" s="95">
        <v>2806.65</v>
      </c>
      <c r="AO63" s="95">
        <v>3402.2</v>
      </c>
      <c r="AP63" s="95">
        <v>3745.95</v>
      </c>
      <c r="AQ63" s="95">
        <v>3377.4</v>
      </c>
      <c r="AR63" s="95">
        <v>3541.85</v>
      </c>
      <c r="AS63" s="95">
        <v>3812.15</v>
      </c>
      <c r="AT63" s="95">
        <v>4337.3999999999996</v>
      </c>
      <c r="AU63" s="95">
        <v>4839.25</v>
      </c>
      <c r="AV63" s="95">
        <v>5306.95</v>
      </c>
      <c r="AW63" s="95">
        <v>6036.75</v>
      </c>
      <c r="AX63" s="95"/>
      <c r="AY63" s="109">
        <v>50</v>
      </c>
      <c r="AZ63" s="110"/>
      <c r="BA63" s="110"/>
      <c r="BB63" s="95">
        <v>2071.1</v>
      </c>
      <c r="BC63" s="95">
        <v>2698.7</v>
      </c>
      <c r="BD63" s="95">
        <v>3271.3</v>
      </c>
      <c r="BE63" s="95">
        <v>3601.85</v>
      </c>
      <c r="BF63" s="95">
        <v>3247.5</v>
      </c>
      <c r="BG63" s="95">
        <v>3405.6</v>
      </c>
      <c r="BH63" s="95">
        <v>3665.5</v>
      </c>
      <c r="BI63" s="95">
        <v>4170.55</v>
      </c>
      <c r="BJ63" s="95">
        <v>4653.1000000000004</v>
      </c>
      <c r="BK63" s="95">
        <v>5102.8</v>
      </c>
      <c r="BL63" s="95">
        <v>5804.55</v>
      </c>
      <c r="BM63" s="116">
        <f t="shared" si="13"/>
        <v>5.9623430962343127E-2</v>
      </c>
      <c r="BN63" s="116">
        <f t="shared" si="13"/>
        <v>5.940179878686469E-2</v>
      </c>
      <c r="BO63" s="116" t="e">
        <f t="shared" si="14"/>
        <v>#DIV/0!</v>
      </c>
      <c r="BP63" s="116" t="e">
        <f t="shared" si="15"/>
        <v>#DIV/0!</v>
      </c>
      <c r="BQ63" s="116">
        <f t="shared" si="16"/>
        <v>5.9412931138084435E-2</v>
      </c>
      <c r="BR63" s="116">
        <f t="shared" si="17"/>
        <v>5.9408109385628238E-2</v>
      </c>
      <c r="BS63" s="116">
        <f t="shared" si="18"/>
        <v>5.9404245606025974E-2</v>
      </c>
      <c r="BT63" s="116">
        <f t="shared" si="19"/>
        <v>5.9403289337295329E-2</v>
      </c>
      <c r="BU63" s="116">
        <f t="shared" si="20"/>
        <v>5.9405751773590643E-2</v>
      </c>
      <c r="BV63" s="116">
        <f t="shared" si="21"/>
        <v>5.9408432976714831E-2</v>
      </c>
      <c r="BW63" s="116">
        <f t="shared" si="22"/>
        <v>5.9405940594059237E-2</v>
      </c>
      <c r="BX63" s="116">
        <f t="shared" si="23"/>
        <v>5.9407043309746665E-2</v>
      </c>
      <c r="BY63" s="116">
        <f t="shared" si="24"/>
        <v>5.9402909584592045E-2</v>
      </c>
      <c r="BZ63" s="116">
        <f t="shared" si="25"/>
        <v>5.9404318328013295E-2</v>
      </c>
      <c r="CA63" s="116">
        <f t="shared" si="26"/>
        <v>5.9403774953853405E-2</v>
      </c>
    </row>
    <row r="64" spans="1:79" ht="15.75" x14ac:dyDescent="0.25">
      <c r="A64" s="15"/>
      <c r="B64" s="34">
        <v>55</v>
      </c>
      <c r="C64" s="161">
        <v>5044.95</v>
      </c>
      <c r="D64" s="161">
        <v>5044.95</v>
      </c>
      <c r="E64" s="35"/>
      <c r="F64" s="35"/>
      <c r="G64" s="161">
        <v>3674.85</v>
      </c>
      <c r="H64" s="161">
        <v>4828.2</v>
      </c>
      <c r="I64" s="161">
        <v>5871.1</v>
      </c>
      <c r="J64" s="161">
        <v>6482.75</v>
      </c>
      <c r="K64" s="161">
        <v>5879.5</v>
      </c>
      <c r="L64" s="161">
        <v>6220.25</v>
      </c>
      <c r="M64" s="161">
        <v>6662.85</v>
      </c>
      <c r="N64" s="161">
        <v>7583.85</v>
      </c>
      <c r="O64" s="161">
        <v>8493.6</v>
      </c>
      <c r="P64" s="161">
        <v>9308.65</v>
      </c>
      <c r="Q64" s="161">
        <v>10651.8</v>
      </c>
      <c r="S64" s="34">
        <v>55</v>
      </c>
      <c r="T64" s="161">
        <v>4764.5</v>
      </c>
      <c r="U64" s="161">
        <v>4762.05</v>
      </c>
      <c r="V64" s="35"/>
      <c r="W64" s="35"/>
      <c r="X64" s="161">
        <v>3468.8</v>
      </c>
      <c r="Y64" s="161">
        <v>4557.45</v>
      </c>
      <c r="Z64" s="161">
        <v>5541.9</v>
      </c>
      <c r="AA64" s="161">
        <v>6119.25</v>
      </c>
      <c r="AB64" s="161">
        <v>5549.8</v>
      </c>
      <c r="AC64" s="161">
        <v>5871.45</v>
      </c>
      <c r="AD64" s="161">
        <v>6289.25</v>
      </c>
      <c r="AE64" s="161">
        <v>7158.6</v>
      </c>
      <c r="AF64" s="161">
        <v>8017.35</v>
      </c>
      <c r="AG64" s="161">
        <v>8786.7000000000007</v>
      </c>
      <c r="AH64" s="161">
        <v>10054.549999999999</v>
      </c>
      <c r="AJ64" s="109">
        <v>55</v>
      </c>
      <c r="AK64" s="110"/>
      <c r="AL64" s="110"/>
      <c r="AM64" s="95">
        <v>2244.8000000000002</v>
      </c>
      <c r="AN64" s="95">
        <v>2949.35</v>
      </c>
      <c r="AO64" s="95">
        <v>3586.45</v>
      </c>
      <c r="AP64" s="95">
        <v>3960.05</v>
      </c>
      <c r="AQ64" s="95">
        <v>3574.6</v>
      </c>
      <c r="AR64" s="95">
        <v>3739.25</v>
      </c>
      <c r="AS64" s="95">
        <v>4050.9</v>
      </c>
      <c r="AT64" s="95">
        <v>4610.8999999999996</v>
      </c>
      <c r="AU64" s="95">
        <v>5164</v>
      </c>
      <c r="AV64" s="95">
        <v>5659.55</v>
      </c>
      <c r="AW64" s="95">
        <v>6476.2</v>
      </c>
      <c r="AX64" s="95"/>
      <c r="AY64" s="109">
        <v>55</v>
      </c>
      <c r="AZ64" s="110"/>
      <c r="BA64" s="110"/>
      <c r="BB64" s="95">
        <v>2158.4499999999998</v>
      </c>
      <c r="BC64" s="95">
        <v>2835.9</v>
      </c>
      <c r="BD64" s="95">
        <v>3448.5</v>
      </c>
      <c r="BE64" s="95">
        <v>3807.7</v>
      </c>
      <c r="BF64" s="95">
        <v>3437.1</v>
      </c>
      <c r="BG64" s="95">
        <v>3595.4</v>
      </c>
      <c r="BH64" s="95">
        <v>3895.05</v>
      </c>
      <c r="BI64" s="95">
        <v>4433.55</v>
      </c>
      <c r="BJ64" s="95">
        <v>4965.3500000000004</v>
      </c>
      <c r="BK64" s="95">
        <v>5441.85</v>
      </c>
      <c r="BL64" s="95">
        <v>6227.1</v>
      </c>
      <c r="BM64" s="116">
        <f t="shared" si="13"/>
        <v>5.8862419981110303E-2</v>
      </c>
      <c r="BN64" s="116">
        <f t="shared" si="13"/>
        <v>5.9407188080763396E-2</v>
      </c>
      <c r="BO64" s="116" t="e">
        <f t="shared" si="14"/>
        <v>#DIV/0!</v>
      </c>
      <c r="BP64" s="116" t="e">
        <f t="shared" si="15"/>
        <v>#DIV/0!</v>
      </c>
      <c r="BQ64" s="116">
        <f t="shared" si="16"/>
        <v>5.9400945571955743E-2</v>
      </c>
      <c r="BR64" s="116">
        <f t="shared" si="17"/>
        <v>5.9408221702925923E-2</v>
      </c>
      <c r="BS64" s="116">
        <f t="shared" si="18"/>
        <v>5.9402010140926498E-2</v>
      </c>
      <c r="BT64" s="116">
        <f t="shared" si="19"/>
        <v>5.9402704579809562E-2</v>
      </c>
      <c r="BU64" s="116">
        <f t="shared" si="20"/>
        <v>5.9407546217881801E-2</v>
      </c>
      <c r="BV64" s="116">
        <f t="shared" si="21"/>
        <v>5.9406109223445691E-2</v>
      </c>
      <c r="BW64" s="116">
        <f t="shared" si="22"/>
        <v>5.9402949477282752E-2</v>
      </c>
      <c r="BX64" s="116">
        <f t="shared" si="23"/>
        <v>5.9404073422177461E-2</v>
      </c>
      <c r="BY64" s="116">
        <f t="shared" si="24"/>
        <v>5.9402420999457473E-2</v>
      </c>
      <c r="BZ64" s="116">
        <f t="shared" si="25"/>
        <v>5.9402278443556611E-2</v>
      </c>
      <c r="CA64" s="116">
        <f t="shared" si="26"/>
        <v>5.940096772108161E-2</v>
      </c>
    </row>
    <row r="65" spans="1:79" ht="15.75" x14ac:dyDescent="0.25">
      <c r="A65" s="15"/>
      <c r="B65" s="34">
        <v>60</v>
      </c>
      <c r="C65" s="161">
        <v>5282.35</v>
      </c>
      <c r="D65" s="161">
        <v>5282.35</v>
      </c>
      <c r="E65" s="35"/>
      <c r="F65" s="35"/>
      <c r="G65" s="161">
        <v>3821.6</v>
      </c>
      <c r="H65" s="161">
        <v>5066.1499999999996</v>
      </c>
      <c r="I65" s="161">
        <v>6170.65</v>
      </c>
      <c r="J65" s="161">
        <v>6833.2</v>
      </c>
      <c r="K65" s="161">
        <v>6201.5</v>
      </c>
      <c r="L65" s="161">
        <v>6548.65</v>
      </c>
      <c r="M65" s="161">
        <v>7053.4</v>
      </c>
      <c r="N65" s="161">
        <v>8035.95</v>
      </c>
      <c r="O65" s="161">
        <v>9027.9</v>
      </c>
      <c r="P65" s="161">
        <v>9886.5</v>
      </c>
      <c r="Q65" s="161">
        <v>11374.7</v>
      </c>
      <c r="S65" s="34">
        <v>60</v>
      </c>
      <c r="T65" s="161">
        <v>4992.25</v>
      </c>
      <c r="U65" s="161">
        <v>4986.1499999999996</v>
      </c>
      <c r="V65" s="35"/>
      <c r="W65" s="35"/>
      <c r="X65" s="161">
        <v>3607.3</v>
      </c>
      <c r="Y65" s="161">
        <v>4782.05</v>
      </c>
      <c r="Z65" s="161">
        <v>5824.65</v>
      </c>
      <c r="AA65" s="161">
        <v>6450.05</v>
      </c>
      <c r="AB65" s="161">
        <v>5853.75</v>
      </c>
      <c r="AC65" s="161">
        <v>6181.45</v>
      </c>
      <c r="AD65" s="161">
        <v>6657.9</v>
      </c>
      <c r="AE65" s="161">
        <v>7585.35</v>
      </c>
      <c r="AF65" s="161">
        <v>8521.7000000000007</v>
      </c>
      <c r="AG65" s="161">
        <v>9332.15</v>
      </c>
      <c r="AH65" s="161">
        <v>10736.9</v>
      </c>
      <c r="AJ65" s="109">
        <v>60</v>
      </c>
      <c r="AK65" s="110"/>
      <c r="AL65" s="110"/>
      <c r="AM65" s="95">
        <v>2334.4</v>
      </c>
      <c r="AN65" s="95">
        <v>3094.65</v>
      </c>
      <c r="AO65" s="95">
        <v>3769.4</v>
      </c>
      <c r="AP65" s="95">
        <v>4174.1499999999996</v>
      </c>
      <c r="AQ65" s="95">
        <v>3770.4</v>
      </c>
      <c r="AR65" s="95">
        <v>3936.7</v>
      </c>
      <c r="AS65" s="95">
        <v>4288.3500000000004</v>
      </c>
      <c r="AT65" s="95">
        <v>4885.7</v>
      </c>
      <c r="AU65" s="95">
        <v>5488.85</v>
      </c>
      <c r="AV65" s="95">
        <v>6010.85</v>
      </c>
      <c r="AW65" s="95">
        <v>6915.65</v>
      </c>
      <c r="AX65" s="95"/>
      <c r="AY65" s="109">
        <v>60</v>
      </c>
      <c r="AZ65" s="110"/>
      <c r="BA65" s="110"/>
      <c r="BB65" s="95">
        <v>2244.6</v>
      </c>
      <c r="BC65" s="95">
        <v>2975.6</v>
      </c>
      <c r="BD65" s="95">
        <v>3624.4</v>
      </c>
      <c r="BE65" s="95">
        <v>4013.6</v>
      </c>
      <c r="BF65" s="95">
        <v>3625.35</v>
      </c>
      <c r="BG65" s="95">
        <v>3785.25</v>
      </c>
      <c r="BH65" s="95">
        <v>4123.3999999999996</v>
      </c>
      <c r="BI65" s="95">
        <v>4697.75</v>
      </c>
      <c r="BJ65" s="95">
        <v>5277.7</v>
      </c>
      <c r="BK65" s="95">
        <v>5779.65</v>
      </c>
      <c r="BL65" s="95">
        <v>6649.65</v>
      </c>
      <c r="BM65" s="116">
        <f t="shared" si="13"/>
        <v>5.811007060944462E-2</v>
      </c>
      <c r="BN65" s="116">
        <f t="shared" si="13"/>
        <v>5.9404550605176576E-2</v>
      </c>
      <c r="BO65" s="116" t="e">
        <f t="shared" si="14"/>
        <v>#DIV/0!</v>
      </c>
      <c r="BP65" s="116" t="e">
        <f t="shared" si="15"/>
        <v>#DIV/0!</v>
      </c>
      <c r="BQ65" s="116">
        <f t="shared" si="16"/>
        <v>5.9407312948742685E-2</v>
      </c>
      <c r="BR65" s="116">
        <f t="shared" si="17"/>
        <v>5.9409667402055444E-2</v>
      </c>
      <c r="BS65" s="116">
        <f t="shared" si="18"/>
        <v>5.9402710892499933E-2</v>
      </c>
      <c r="BT65" s="116">
        <f t="shared" si="19"/>
        <v>5.9402640289610176E-2</v>
      </c>
      <c r="BU65" s="116">
        <f t="shared" si="20"/>
        <v>5.9406363442237931E-2</v>
      </c>
      <c r="BV65" s="116">
        <f t="shared" si="21"/>
        <v>5.9403538004836998E-2</v>
      </c>
      <c r="BW65" s="116">
        <f t="shared" si="22"/>
        <v>5.9403115096351655E-2</v>
      </c>
      <c r="BX65" s="116">
        <f t="shared" si="23"/>
        <v>5.9403982677134204E-2</v>
      </c>
      <c r="BY65" s="116">
        <f t="shared" si="24"/>
        <v>5.9401293169203173E-2</v>
      </c>
      <c r="BZ65" s="116">
        <f t="shared" si="25"/>
        <v>5.9402174204229441E-2</v>
      </c>
      <c r="CA65" s="116">
        <f t="shared" si="26"/>
        <v>5.9402620868221012E-2</v>
      </c>
    </row>
    <row r="66" spans="1:79" ht="15.75" x14ac:dyDescent="0.25">
      <c r="A66" s="15"/>
      <c r="B66" s="34">
        <v>65</v>
      </c>
      <c r="C66" s="161">
        <v>5517.9</v>
      </c>
      <c r="D66" s="161">
        <v>5517.9</v>
      </c>
      <c r="E66" s="35"/>
      <c r="F66" s="35"/>
      <c r="G66" s="161">
        <v>3967.95</v>
      </c>
      <c r="H66" s="161">
        <v>5302.1</v>
      </c>
      <c r="I66" s="161">
        <v>6472.2</v>
      </c>
      <c r="J66" s="161">
        <v>7185.85</v>
      </c>
      <c r="K66" s="161">
        <v>6523.35</v>
      </c>
      <c r="L66" s="161">
        <v>6876.95</v>
      </c>
      <c r="M66" s="161">
        <v>7446.3</v>
      </c>
      <c r="N66" s="161">
        <v>8485.7999999999993</v>
      </c>
      <c r="O66" s="161">
        <v>9559.4</v>
      </c>
      <c r="P66" s="161">
        <v>10464.1</v>
      </c>
      <c r="Q66" s="161">
        <v>12097.1</v>
      </c>
      <c r="S66" s="34">
        <v>65</v>
      </c>
      <c r="T66" s="161">
        <v>5218</v>
      </c>
      <c r="U66" s="161">
        <v>5208.5</v>
      </c>
      <c r="V66" s="35"/>
      <c r="W66" s="35"/>
      <c r="X66" s="161">
        <v>3745.45</v>
      </c>
      <c r="Y66" s="161">
        <v>5004.8</v>
      </c>
      <c r="Z66" s="161">
        <v>6109.3</v>
      </c>
      <c r="AA66" s="161">
        <v>6782.9</v>
      </c>
      <c r="AB66" s="161">
        <v>6157.55</v>
      </c>
      <c r="AC66" s="161">
        <v>6491.35</v>
      </c>
      <c r="AD66" s="161">
        <v>7028.75</v>
      </c>
      <c r="AE66" s="161">
        <v>8010</v>
      </c>
      <c r="AF66" s="161">
        <v>9023.4</v>
      </c>
      <c r="AG66" s="161">
        <v>9877.35</v>
      </c>
      <c r="AH66" s="161">
        <v>11418.8</v>
      </c>
      <c r="AJ66" s="109">
        <v>65</v>
      </c>
      <c r="AK66" s="110"/>
      <c r="AL66" s="110"/>
      <c r="AM66" s="95">
        <v>2423.85</v>
      </c>
      <c r="AN66" s="95">
        <v>3238.8</v>
      </c>
      <c r="AO66" s="95">
        <v>3953.65</v>
      </c>
      <c r="AP66" s="95">
        <v>4389.6000000000004</v>
      </c>
      <c r="AQ66" s="95">
        <v>3966.05</v>
      </c>
      <c r="AR66" s="95">
        <v>4134.1000000000004</v>
      </c>
      <c r="AS66" s="95">
        <v>4527.2</v>
      </c>
      <c r="AT66" s="95">
        <v>5159.25</v>
      </c>
      <c r="AU66" s="95">
        <v>5812</v>
      </c>
      <c r="AV66" s="95">
        <v>6362</v>
      </c>
      <c r="AW66" s="95">
        <v>7354.95</v>
      </c>
      <c r="AX66" s="95"/>
      <c r="AY66" s="109">
        <v>65</v>
      </c>
      <c r="AZ66" s="110"/>
      <c r="BA66" s="110"/>
      <c r="BB66" s="95">
        <v>2330.6</v>
      </c>
      <c r="BC66" s="95">
        <v>3114.2</v>
      </c>
      <c r="BD66" s="95">
        <v>3801.55</v>
      </c>
      <c r="BE66" s="95">
        <v>4220.75</v>
      </c>
      <c r="BF66" s="95">
        <v>3813.5</v>
      </c>
      <c r="BG66" s="95">
        <v>3975.05</v>
      </c>
      <c r="BH66" s="95">
        <v>4353.05</v>
      </c>
      <c r="BI66" s="95">
        <v>4960.8</v>
      </c>
      <c r="BJ66" s="95">
        <v>5588.45</v>
      </c>
      <c r="BK66" s="95">
        <v>6117.3</v>
      </c>
      <c r="BL66" s="95">
        <v>7072.05</v>
      </c>
      <c r="BM66" s="116">
        <f t="shared" si="13"/>
        <v>5.7474128018397685E-2</v>
      </c>
      <c r="BN66" s="116">
        <f t="shared" si="13"/>
        <v>5.9402899107228402E-2</v>
      </c>
      <c r="BO66" s="116" t="e">
        <f t="shared" si="14"/>
        <v>#DIV/0!</v>
      </c>
      <c r="BP66" s="116" t="e">
        <f t="shared" si="15"/>
        <v>#DIV/0!</v>
      </c>
      <c r="BQ66" s="116">
        <f t="shared" si="16"/>
        <v>5.9405411899771776E-2</v>
      </c>
      <c r="BR66" s="116">
        <f t="shared" si="17"/>
        <v>5.9402973145780136E-2</v>
      </c>
      <c r="BS66" s="116">
        <f t="shared" si="18"/>
        <v>5.9401240731344007E-2</v>
      </c>
      <c r="BT66" s="116">
        <f t="shared" si="19"/>
        <v>5.9406743428327191E-2</v>
      </c>
      <c r="BU66" s="116">
        <f t="shared" si="20"/>
        <v>5.9406744565614567E-2</v>
      </c>
      <c r="BV66" s="116">
        <f t="shared" si="21"/>
        <v>5.9402127446524844E-2</v>
      </c>
      <c r="BW66" s="116">
        <f t="shared" si="22"/>
        <v>5.9406011026142735E-2</v>
      </c>
      <c r="BX66" s="116">
        <f t="shared" si="23"/>
        <v>5.9400749063670322E-2</v>
      </c>
      <c r="BY66" s="116">
        <f t="shared" si="24"/>
        <v>5.9401112662632816E-2</v>
      </c>
      <c r="BZ66" s="116">
        <f t="shared" si="25"/>
        <v>5.9403584969652812E-2</v>
      </c>
      <c r="CA66" s="116">
        <f t="shared" si="26"/>
        <v>5.9402038743125551E-2</v>
      </c>
    </row>
    <row r="67" spans="1:79" ht="15.75" x14ac:dyDescent="0.25">
      <c r="A67" s="15"/>
      <c r="B67" s="34">
        <v>70</v>
      </c>
      <c r="C67" s="161">
        <v>5753.1</v>
      </c>
      <c r="D67" s="161">
        <v>5753.1</v>
      </c>
      <c r="E67" s="35"/>
      <c r="F67" s="35"/>
      <c r="G67" s="161">
        <v>4116.8</v>
      </c>
      <c r="H67" s="161">
        <v>5537.7</v>
      </c>
      <c r="I67" s="161">
        <v>6773.85</v>
      </c>
      <c r="J67" s="161">
        <v>7536.4</v>
      </c>
      <c r="K67" s="161">
        <v>6845.35</v>
      </c>
      <c r="L67" s="161">
        <v>7205.3</v>
      </c>
      <c r="M67" s="161">
        <v>7836.45</v>
      </c>
      <c r="N67" s="161">
        <v>8935.5499999999993</v>
      </c>
      <c r="O67" s="161">
        <v>10093.6</v>
      </c>
      <c r="P67" s="161">
        <v>11044.2</v>
      </c>
      <c r="Q67" s="161">
        <v>12815.85</v>
      </c>
      <c r="S67" s="34">
        <v>70</v>
      </c>
      <c r="T67" s="161">
        <v>5443.5</v>
      </c>
      <c r="U67" s="161">
        <v>5430.5</v>
      </c>
      <c r="V67" s="35"/>
      <c r="W67" s="35"/>
      <c r="X67" s="161">
        <v>3885.95</v>
      </c>
      <c r="Y67" s="161">
        <v>5227.2</v>
      </c>
      <c r="Z67" s="161">
        <v>6394</v>
      </c>
      <c r="AA67" s="161">
        <v>7113.8</v>
      </c>
      <c r="AB67" s="161">
        <v>6461.5</v>
      </c>
      <c r="AC67" s="161">
        <v>6801.3</v>
      </c>
      <c r="AD67" s="161">
        <v>7397.05</v>
      </c>
      <c r="AE67" s="161">
        <v>8434.5</v>
      </c>
      <c r="AF67" s="161">
        <v>9527.65</v>
      </c>
      <c r="AG67" s="161">
        <v>10424.950000000001</v>
      </c>
      <c r="AH67" s="161">
        <v>12097.25</v>
      </c>
      <c r="AJ67" s="109">
        <v>70</v>
      </c>
      <c r="AK67" s="110"/>
      <c r="AL67" s="110"/>
      <c r="AM67" s="95">
        <v>2514.75</v>
      </c>
      <c r="AN67" s="95">
        <v>3382.75</v>
      </c>
      <c r="AO67" s="95">
        <v>4137.8999999999996</v>
      </c>
      <c r="AP67" s="95">
        <v>4603.7</v>
      </c>
      <c r="AQ67" s="95">
        <v>4161.8500000000004</v>
      </c>
      <c r="AR67" s="95">
        <v>4331.5</v>
      </c>
      <c r="AS67" s="95">
        <v>4764.45</v>
      </c>
      <c r="AT67" s="95">
        <v>5432.7</v>
      </c>
      <c r="AU67" s="95">
        <v>6136.8</v>
      </c>
      <c r="AV67" s="95">
        <v>6714.75</v>
      </c>
      <c r="AW67" s="95">
        <v>7791.9</v>
      </c>
      <c r="AX67" s="95"/>
      <c r="AY67" s="109">
        <v>70</v>
      </c>
      <c r="AZ67" s="110"/>
      <c r="BA67" s="110"/>
      <c r="BB67" s="95">
        <v>2418</v>
      </c>
      <c r="BC67" s="95">
        <v>3252.6</v>
      </c>
      <c r="BD67" s="95">
        <v>3978.75</v>
      </c>
      <c r="BE67" s="95">
        <v>4426.6000000000004</v>
      </c>
      <c r="BF67" s="95">
        <v>4001.75</v>
      </c>
      <c r="BG67" s="95">
        <v>4164.8999999999996</v>
      </c>
      <c r="BH67" s="95">
        <v>4581.2</v>
      </c>
      <c r="BI67" s="95">
        <v>5223.75</v>
      </c>
      <c r="BJ67" s="95">
        <v>5900.75</v>
      </c>
      <c r="BK67" s="95">
        <v>6456.45</v>
      </c>
      <c r="BL67" s="95">
        <v>7492.2</v>
      </c>
      <c r="BM67" s="116">
        <f t="shared" si="13"/>
        <v>5.6875172223753268E-2</v>
      </c>
      <c r="BN67" s="116">
        <f t="shared" si="13"/>
        <v>5.9405211306509553E-2</v>
      </c>
      <c r="BO67" s="116" t="e">
        <f t="shared" si="14"/>
        <v>#DIV/0!</v>
      </c>
      <c r="BP67" s="116" t="e">
        <f t="shared" si="15"/>
        <v>#DIV/0!</v>
      </c>
      <c r="BQ67" s="116">
        <f t="shared" si="16"/>
        <v>5.9406322778214005E-2</v>
      </c>
      <c r="BR67" s="116">
        <f t="shared" si="17"/>
        <v>5.9400826446281085E-2</v>
      </c>
      <c r="BS67" s="116">
        <f t="shared" si="18"/>
        <v>5.9407256803253095E-2</v>
      </c>
      <c r="BT67" s="116">
        <f t="shared" si="19"/>
        <v>5.9405662233967593E-2</v>
      </c>
      <c r="BU67" s="116">
        <f t="shared" si="20"/>
        <v>5.9405710748278384E-2</v>
      </c>
      <c r="BV67" s="116">
        <f t="shared" si="21"/>
        <v>5.940040874538699E-2</v>
      </c>
      <c r="BW67" s="116">
        <f t="shared" si="22"/>
        <v>5.9402058928897272E-2</v>
      </c>
      <c r="BX67" s="116">
        <f t="shared" si="23"/>
        <v>5.9404825419408391E-2</v>
      </c>
      <c r="BY67" s="116">
        <f t="shared" si="24"/>
        <v>5.9400796628759522E-2</v>
      </c>
      <c r="BZ67" s="116">
        <f t="shared" si="25"/>
        <v>5.940076451206E-2</v>
      </c>
      <c r="CA67" s="116">
        <f t="shared" si="26"/>
        <v>5.94019301907458E-2</v>
      </c>
    </row>
    <row r="68" spans="1:79" ht="15.75" x14ac:dyDescent="0.25">
      <c r="A68" s="15"/>
      <c r="B68" s="34" t="s">
        <v>103</v>
      </c>
      <c r="C68" s="161">
        <v>82.18</v>
      </c>
      <c r="D68" s="161">
        <v>82.18</v>
      </c>
      <c r="E68" s="35"/>
      <c r="F68" s="35"/>
      <c r="G68" s="161">
        <v>58.81</v>
      </c>
      <c r="H68" s="161">
        <v>79.11</v>
      </c>
      <c r="I68" s="161">
        <v>96.76</v>
      </c>
      <c r="J68" s="161">
        <v>107.66</v>
      </c>
      <c r="K68" s="161">
        <v>97.79</v>
      </c>
      <c r="L68" s="161">
        <v>102.93</v>
      </c>
      <c r="M68" s="161">
        <v>111.94</v>
      </c>
      <c r="N68" s="161">
        <v>127.65</v>
      </c>
      <c r="O68" s="161">
        <v>144.19</v>
      </c>
      <c r="P68" s="161">
        <v>157.77000000000001</v>
      </c>
      <c r="Q68" s="161">
        <v>183.08</v>
      </c>
      <c r="S68" s="34" t="s">
        <v>103</v>
      </c>
      <c r="T68" s="161">
        <v>77.760000000000005</v>
      </c>
      <c r="U68" s="161">
        <v>77.569999999999993</v>
      </c>
      <c r="V68" s="35"/>
      <c r="W68" s="35"/>
      <c r="X68" s="161">
        <v>55.51</v>
      </c>
      <c r="Y68" s="161">
        <v>74.67</v>
      </c>
      <c r="Z68" s="161">
        <v>91.34</v>
      </c>
      <c r="AA68" s="161">
        <v>101.62</v>
      </c>
      <c r="AB68" s="161">
        <v>92.3</v>
      </c>
      <c r="AC68" s="161">
        <v>97.16</v>
      </c>
      <c r="AD68" s="161">
        <v>105.67</v>
      </c>
      <c r="AE68" s="161">
        <v>120.49</v>
      </c>
      <c r="AF68" s="161">
        <v>136.1</v>
      </c>
      <c r="AG68" s="161">
        <v>148.91999999999999</v>
      </c>
      <c r="AH68" s="161">
        <v>172.81</v>
      </c>
      <c r="AJ68" s="109" t="s">
        <v>103</v>
      </c>
      <c r="AK68" s="110"/>
      <c r="AL68" s="110"/>
      <c r="AM68" s="95">
        <v>35.92</v>
      </c>
      <c r="AN68" s="95">
        <v>48.32</v>
      </c>
      <c r="AO68" s="95">
        <v>59.11</v>
      </c>
      <c r="AP68" s="95">
        <v>65.760000000000005</v>
      </c>
      <c r="AQ68" s="95">
        <v>59.45</v>
      </c>
      <c r="AR68" s="95">
        <v>61.87</v>
      </c>
      <c r="AS68" s="95">
        <v>68.06</v>
      </c>
      <c r="AT68" s="95">
        <v>77.61</v>
      </c>
      <c r="AU68" s="95">
        <v>87.66</v>
      </c>
      <c r="AV68" s="95">
        <v>95.92</v>
      </c>
      <c r="AW68" s="95">
        <v>111.31</v>
      </c>
      <c r="AX68" s="95"/>
      <c r="AY68" s="109" t="s">
        <v>103</v>
      </c>
      <c r="AZ68" s="110"/>
      <c r="BA68" s="110"/>
      <c r="BB68" s="95">
        <v>34.54</v>
      </c>
      <c r="BC68" s="95">
        <v>46.46</v>
      </c>
      <c r="BD68" s="95">
        <v>56.83</v>
      </c>
      <c r="BE68" s="95">
        <v>63.23</v>
      </c>
      <c r="BF68" s="95">
        <v>57.16</v>
      </c>
      <c r="BG68" s="95">
        <v>59.49</v>
      </c>
      <c r="BH68" s="95">
        <v>65.44</v>
      </c>
      <c r="BI68" s="95">
        <v>74.62</v>
      </c>
      <c r="BJ68" s="95">
        <v>84.29</v>
      </c>
      <c r="BK68" s="95">
        <v>92.23</v>
      </c>
      <c r="BL68" s="95">
        <v>107.03</v>
      </c>
      <c r="BM68" s="116">
        <f t="shared" si="13"/>
        <v>5.6841563786008242E-2</v>
      </c>
      <c r="BN68" s="116">
        <f t="shared" si="13"/>
        <v>5.9430192084569011E-2</v>
      </c>
      <c r="BO68" s="116" t="e">
        <f t="shared" si="14"/>
        <v>#DIV/0!</v>
      </c>
      <c r="BP68" s="116" t="e">
        <f t="shared" si="15"/>
        <v>#DIV/0!</v>
      </c>
      <c r="BQ68" s="116">
        <f t="shared" si="16"/>
        <v>5.9448747973338323E-2</v>
      </c>
      <c r="BR68" s="116">
        <f t="shared" si="17"/>
        <v>5.9461631177179619E-2</v>
      </c>
      <c r="BS68" s="116">
        <f t="shared" si="18"/>
        <v>5.93387343989491E-2</v>
      </c>
      <c r="BT68" s="116">
        <f t="shared" si="19"/>
        <v>5.9437118677425627E-2</v>
      </c>
      <c r="BU68" s="116">
        <f t="shared" si="20"/>
        <v>5.9479956663055278E-2</v>
      </c>
      <c r="BV68" s="116">
        <f t="shared" si="21"/>
        <v>5.9386578839028425E-2</v>
      </c>
      <c r="BW68" s="116">
        <f t="shared" si="22"/>
        <v>5.933566764455378E-2</v>
      </c>
      <c r="BX68" s="116">
        <f t="shared" si="23"/>
        <v>5.9424018590754413E-2</v>
      </c>
      <c r="BY68" s="116">
        <f t="shared" si="24"/>
        <v>5.9441587068332247E-2</v>
      </c>
      <c r="BZ68" s="116">
        <f t="shared" si="25"/>
        <v>5.9427880741337757E-2</v>
      </c>
      <c r="CA68" s="116">
        <f t="shared" si="26"/>
        <v>5.9429431167177915E-2</v>
      </c>
    </row>
    <row r="69" spans="1:79" ht="15.75" x14ac:dyDescent="0.25">
      <c r="A69" s="15"/>
      <c r="B69" s="34" t="s">
        <v>61</v>
      </c>
      <c r="C69" s="161">
        <v>5753.1</v>
      </c>
      <c r="D69" s="161">
        <v>5753.1</v>
      </c>
      <c r="E69" s="35"/>
      <c r="F69" s="35"/>
      <c r="G69" s="161">
        <v>4116.8</v>
      </c>
      <c r="H69" s="161">
        <v>5537.7</v>
      </c>
      <c r="I69" s="161">
        <v>6773.85</v>
      </c>
      <c r="J69" s="161">
        <v>7536.4</v>
      </c>
      <c r="K69" s="161">
        <v>6845.35</v>
      </c>
      <c r="L69" s="161">
        <v>7205.3</v>
      </c>
      <c r="M69" s="161">
        <v>7836.45</v>
      </c>
      <c r="N69" s="161">
        <v>8935.5499999999993</v>
      </c>
      <c r="O69" s="161">
        <v>10093.6</v>
      </c>
      <c r="P69" s="161">
        <v>11044.2</v>
      </c>
      <c r="Q69" s="161">
        <v>12815.85</v>
      </c>
      <c r="S69" s="34" t="s">
        <v>61</v>
      </c>
      <c r="T69" s="161">
        <v>5443.5</v>
      </c>
      <c r="U69" s="161">
        <v>5430.5</v>
      </c>
      <c r="V69" s="35"/>
      <c r="W69" s="35"/>
      <c r="X69" s="161">
        <v>3885.95</v>
      </c>
      <c r="Y69" s="161">
        <v>5227.2</v>
      </c>
      <c r="Z69" s="161">
        <v>6394</v>
      </c>
      <c r="AA69" s="161">
        <v>7113.8</v>
      </c>
      <c r="AB69" s="161">
        <v>6461.5</v>
      </c>
      <c r="AC69" s="161">
        <v>6801.3</v>
      </c>
      <c r="AD69" s="161">
        <v>7397.05</v>
      </c>
      <c r="AE69" s="161">
        <v>8434.5</v>
      </c>
      <c r="AF69" s="161">
        <v>9527.65</v>
      </c>
      <c r="AG69" s="161">
        <v>10424.950000000001</v>
      </c>
      <c r="AH69" s="161">
        <v>12097.25</v>
      </c>
      <c r="AJ69" s="109" t="s">
        <v>61</v>
      </c>
      <c r="AK69" s="110"/>
      <c r="AL69" s="110"/>
      <c r="AM69" s="95">
        <v>2514.75</v>
      </c>
      <c r="AN69" s="95">
        <v>3382.75</v>
      </c>
      <c r="AO69" s="95">
        <v>4137.8999999999996</v>
      </c>
      <c r="AP69" s="95">
        <v>4603.7</v>
      </c>
      <c r="AQ69" s="95">
        <v>4161.8500000000004</v>
      </c>
      <c r="AR69" s="95">
        <v>4331.5</v>
      </c>
      <c r="AS69" s="95">
        <v>4764.45</v>
      </c>
      <c r="AT69" s="95">
        <v>5432.7</v>
      </c>
      <c r="AU69" s="95">
        <v>6136.8</v>
      </c>
      <c r="AV69" s="95">
        <v>6714.75</v>
      </c>
      <c r="AW69" s="95">
        <v>7791.9</v>
      </c>
      <c r="AX69" s="95"/>
      <c r="AY69" s="109" t="s">
        <v>61</v>
      </c>
      <c r="AZ69" s="110"/>
      <c r="BA69" s="110"/>
      <c r="BB69" s="95">
        <v>2418</v>
      </c>
      <c r="BC69" s="95">
        <v>3252.6</v>
      </c>
      <c r="BD69" s="95">
        <v>3978.75</v>
      </c>
      <c r="BE69" s="95">
        <v>4426.6000000000004</v>
      </c>
      <c r="BF69" s="95">
        <v>4001.75</v>
      </c>
      <c r="BG69" s="95">
        <v>4164.8999999999996</v>
      </c>
      <c r="BH69" s="95">
        <v>4581.2</v>
      </c>
      <c r="BI69" s="95">
        <v>5223.75</v>
      </c>
      <c r="BJ69" s="95">
        <v>5900.75</v>
      </c>
      <c r="BK69" s="95">
        <v>6456.45</v>
      </c>
      <c r="BL69" s="95">
        <v>7492.2</v>
      </c>
      <c r="BM69" s="116">
        <f t="shared" si="13"/>
        <v>5.6875172223753268E-2</v>
      </c>
      <c r="BN69" s="116">
        <f t="shared" si="13"/>
        <v>5.9405211306509553E-2</v>
      </c>
      <c r="BO69" s="116" t="e">
        <f t="shared" si="14"/>
        <v>#DIV/0!</v>
      </c>
      <c r="BP69" s="116" t="e">
        <f t="shared" si="15"/>
        <v>#DIV/0!</v>
      </c>
      <c r="BQ69" s="116">
        <f t="shared" si="16"/>
        <v>5.9406322778214005E-2</v>
      </c>
      <c r="BR69" s="116">
        <f t="shared" si="17"/>
        <v>5.9400826446281085E-2</v>
      </c>
      <c r="BS69" s="116">
        <f t="shared" si="18"/>
        <v>5.9407256803253095E-2</v>
      </c>
      <c r="BT69" s="116">
        <f t="shared" si="19"/>
        <v>5.9405662233967593E-2</v>
      </c>
      <c r="BU69" s="116">
        <f t="shared" si="20"/>
        <v>5.9405710748278384E-2</v>
      </c>
      <c r="BV69" s="116">
        <f t="shared" si="21"/>
        <v>5.940040874538699E-2</v>
      </c>
      <c r="BW69" s="116">
        <f t="shared" si="22"/>
        <v>5.9402058928897272E-2</v>
      </c>
      <c r="BX69" s="116">
        <f t="shared" si="23"/>
        <v>5.9404825419408391E-2</v>
      </c>
      <c r="BY69" s="116">
        <f t="shared" si="24"/>
        <v>5.9400796628759522E-2</v>
      </c>
      <c r="BZ69" s="116">
        <f t="shared" si="25"/>
        <v>5.940076451206E-2</v>
      </c>
      <c r="CA69" s="116">
        <f t="shared" si="26"/>
        <v>5.94019301907458E-2</v>
      </c>
    </row>
    <row r="70" spans="1:79" ht="38.25" customHeight="1" x14ac:dyDescent="0.2">
      <c r="A70" s="27"/>
    </row>
  </sheetData>
  <phoneticPr fontId="15" type="noConversion"/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D9D9D6"/>
  </sheetPr>
  <dimension ref="B1:AP750"/>
  <sheetViews>
    <sheetView showGridLines="0" showRowColHeaders="0" zoomScaleNormal="100" workbookViewId="0">
      <selection activeCell="AS40" sqref="AS40"/>
    </sheetView>
  </sheetViews>
  <sheetFormatPr defaultColWidth="9.42578125" defaultRowHeight="12.75" x14ac:dyDescent="0.2"/>
  <cols>
    <col min="1" max="1" width="2.5703125" style="54" customWidth="1"/>
    <col min="2" max="2" width="10.5703125" style="54" customWidth="1"/>
    <col min="3" max="3" width="9.42578125" style="54"/>
    <col min="4" max="9" width="9.5703125" style="54" customWidth="1"/>
    <col min="10" max="10" width="2.5703125" style="64" customWidth="1"/>
    <col min="11" max="11" width="8.140625" style="64" bestFit="1" customWidth="1"/>
    <col min="12" max="12" width="7.5703125" style="64" hidden="1" customWidth="1"/>
    <col min="13" max="13" width="7.42578125" style="54" hidden="1" customWidth="1"/>
    <col min="14" max="14" width="6.42578125" style="54" hidden="1" customWidth="1"/>
    <col min="15" max="15" width="2.85546875" style="54" customWidth="1"/>
    <col min="16" max="18" width="0.42578125" style="54" customWidth="1"/>
    <col min="19" max="19" width="1" style="54" customWidth="1"/>
    <col min="20" max="20" width="14.140625" style="54" customWidth="1"/>
    <col min="21" max="21" width="3.42578125" style="54" customWidth="1"/>
    <col min="22" max="23" width="0.5703125" style="54" customWidth="1"/>
    <col min="24" max="24" width="13.42578125" style="54" customWidth="1"/>
    <col min="25" max="25" width="3.42578125" style="54" customWidth="1"/>
    <col min="26" max="26" width="1.5703125" style="54" customWidth="1"/>
    <col min="27" max="27" width="14" style="54" customWidth="1"/>
    <col min="28" max="28" width="3.42578125" style="54" customWidth="1"/>
    <col min="29" max="29" width="1.5703125" style="54" customWidth="1"/>
    <col min="30" max="30" width="13.42578125" style="54" customWidth="1"/>
    <col min="31" max="31" width="9" style="54" customWidth="1"/>
    <col min="32" max="32" width="6.42578125" style="142" customWidth="1"/>
    <col min="33" max="33" width="5.140625" style="142" hidden="1" customWidth="1"/>
    <col min="34" max="34" width="5.42578125" style="142" hidden="1" customWidth="1"/>
    <col min="35" max="35" width="5.140625" style="142" hidden="1" customWidth="1"/>
    <col min="36" max="36" width="114.42578125" style="142" hidden="1" customWidth="1"/>
    <col min="37" max="37" width="4" style="142" hidden="1" customWidth="1"/>
    <col min="38" max="40" width="1.5703125" style="142" hidden="1" customWidth="1"/>
    <col min="41" max="41" width="3.42578125" style="142" hidden="1" customWidth="1"/>
    <col min="42" max="42" width="2.85546875" style="54" hidden="1" customWidth="1"/>
    <col min="43" max="16384" width="9.42578125" style="54"/>
  </cols>
  <sheetData>
    <row r="1" spans="2:42" s="52" customFormat="1" x14ac:dyDescent="0.2">
      <c r="J1" s="167"/>
      <c r="K1" s="167"/>
      <c r="L1" s="167"/>
      <c r="P1" s="130"/>
      <c r="Q1" s="130"/>
      <c r="R1" s="130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130"/>
      <c r="AF1" s="176"/>
      <c r="AG1" s="132"/>
      <c r="AH1" s="132" t="str">
        <f>IF($AJ$16="Y",$AJ$28,IF($AJ$17="Y",$AJ$28,IF($W$14&gt;274,$AJ$28,IF($AC$17&gt;400,$AJ$28,IF(AND($AC$17&gt;300,$AC$17&lt;=400),$AJ$28,IF($AO$17&gt;0,$AJ$28,""))))))</f>
        <v/>
      </c>
      <c r="AI1" s="132" t="e">
        <f t="array" ref="AI1">INDEX($AH$1:$AH$6, SMALL(IF((($AH$1:$AH$6)=""), "", ROW($AH$1:$AH$6)-MIN(ROW($AH$1:$AH$6))+1), ROW($A$1)))</f>
        <v>#NUM!</v>
      </c>
      <c r="AJ1" s="132"/>
      <c r="AK1" s="132"/>
      <c r="AL1" s="132"/>
      <c r="AM1" s="132"/>
      <c r="AN1" s="132"/>
      <c r="AO1" s="132"/>
      <c r="AP1" s="130"/>
    </row>
    <row r="2" spans="2:42" s="52" customFormat="1" x14ac:dyDescent="0.2">
      <c r="B2" s="52" t="s">
        <v>659</v>
      </c>
      <c r="J2" s="167"/>
      <c r="K2" s="167"/>
      <c r="L2" s="167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0"/>
      <c r="AD2" s="130"/>
      <c r="AE2" s="130"/>
      <c r="AF2" s="176"/>
      <c r="AG2" s="132"/>
      <c r="AH2" s="132" t="str">
        <f>IF($AJ$16="Y",$AJ$33,IF($AJ$17="Y",$AJ$34,""))</f>
        <v/>
      </c>
      <c r="AI2" s="132" t="e">
        <f t="array" ref="AI2">INDEX($AH$1:$AH$6, SMALL(IF((($AH$1:$AH$6)=""), "", ROW($AH$1:$AH$6)-MIN(ROW($AH$1:$AH$6))+1), ROW($A$2)))</f>
        <v>#NUM!</v>
      </c>
      <c r="AJ2" s="132"/>
      <c r="AK2" s="132"/>
      <c r="AL2" s="132"/>
      <c r="AM2" s="132"/>
      <c r="AN2" s="132"/>
      <c r="AO2" s="132"/>
      <c r="AP2" s="130"/>
    </row>
    <row r="3" spans="2:42" s="52" customFormat="1" x14ac:dyDescent="0.2">
      <c r="G3" s="72" t="s">
        <v>0</v>
      </c>
      <c r="H3" s="72" t="s">
        <v>1</v>
      </c>
      <c r="I3" s="204"/>
      <c r="J3" s="167"/>
      <c r="K3" s="167"/>
      <c r="L3" s="167"/>
      <c r="P3" s="129" t="s">
        <v>660</v>
      </c>
      <c r="Q3" s="130"/>
      <c r="R3" s="130"/>
      <c r="S3" s="130"/>
      <c r="T3" s="130"/>
      <c r="U3" s="130"/>
      <c r="V3" s="130"/>
      <c r="W3" s="130"/>
      <c r="X3" s="130"/>
      <c r="Y3" s="130"/>
      <c r="Z3" s="130"/>
      <c r="AA3" s="130"/>
      <c r="AB3" s="130"/>
      <c r="AC3" s="130"/>
      <c r="AD3" s="130"/>
      <c r="AE3" s="130"/>
      <c r="AF3" s="176"/>
      <c r="AG3" s="132"/>
      <c r="AH3" s="132" t="str">
        <f>IF($AC$17&gt;400,$AJ$25,"")</f>
        <v/>
      </c>
      <c r="AI3" s="132" t="e">
        <f t="array" ref="AI3">INDEX($AH$1:$AH$6, SMALL(IF((($AH$1:$AH$6)=""), "", ROW($AH$1:$AH$6)-MIN(ROW($AH$1:$AH$6))+1), ROW($A$3)))</f>
        <v>#NUM!</v>
      </c>
      <c r="AJ3" s="132"/>
      <c r="AK3" s="132"/>
      <c r="AL3" s="132"/>
      <c r="AM3" s="132"/>
      <c r="AN3" s="132"/>
      <c r="AO3" s="132"/>
      <c r="AP3" s="130"/>
    </row>
    <row r="4" spans="2:42" s="52" customFormat="1" ht="12.75" customHeight="1" x14ac:dyDescent="0.2">
      <c r="C4" s="53"/>
      <c r="F4" s="52" t="s">
        <v>2</v>
      </c>
      <c r="G4" s="205">
        <f>VLOOKUP('Kraje Strefy_klienci"NonLegacy"'!A1,'Kraje Strefy_klienci"NonLegacy"'!B:K,7,0)</f>
        <v>0</v>
      </c>
      <c r="H4" s="205">
        <f>IF($G$4=706,505,$G$4)</f>
        <v>0</v>
      </c>
      <c r="I4" s="205"/>
      <c r="J4" s="65"/>
      <c r="K4" s="65"/>
      <c r="L4" s="65"/>
      <c r="P4" s="261"/>
      <c r="Q4" s="261"/>
      <c r="R4" s="261"/>
      <c r="S4" s="261"/>
      <c r="T4" s="261"/>
      <c r="U4" s="261"/>
      <c r="V4" s="261"/>
      <c r="W4" s="261"/>
      <c r="X4" s="261"/>
      <c r="Y4" s="261"/>
      <c r="Z4" s="261"/>
      <c r="AA4" s="261"/>
      <c r="AB4" s="143"/>
      <c r="AC4" s="130"/>
      <c r="AD4" s="130"/>
      <c r="AE4" s="130"/>
      <c r="AF4" s="176"/>
      <c r="AG4" s="132"/>
      <c r="AH4" s="132" t="str">
        <f>IF(OR($W$14&gt;274,$AA$14&gt;274,$AD$14&gt;274),$AJ$26,"")</f>
        <v/>
      </c>
      <c r="AI4" s="133" t="e">
        <f t="array" ref="AI4">INDEX($AH$1:$AH$6, SMALL(IF((($AH$1:$AH$6)=""), "", ROW($AH$1:$AH$6)-MIN(ROW($AH$1:$AH$6))+1), ROW($A$4)))</f>
        <v>#NUM!</v>
      </c>
      <c r="AJ4" s="132"/>
      <c r="AK4" s="132"/>
      <c r="AL4" s="132"/>
      <c r="AM4" s="132"/>
      <c r="AN4" s="132"/>
      <c r="AO4" s="132"/>
      <c r="AP4" s="130"/>
    </row>
    <row r="5" spans="2:42" s="52" customFormat="1" x14ac:dyDescent="0.2">
      <c r="J5" s="167"/>
      <c r="K5" s="167"/>
      <c r="L5" s="167"/>
      <c r="P5" s="261"/>
      <c r="Q5" s="261"/>
      <c r="R5" s="261"/>
      <c r="S5" s="261"/>
      <c r="T5" s="261"/>
      <c r="U5" s="261"/>
      <c r="V5" s="261"/>
      <c r="W5" s="261"/>
      <c r="X5" s="261"/>
      <c r="Y5" s="261"/>
      <c r="Z5" s="261"/>
      <c r="AA5" s="261"/>
      <c r="AB5" s="143"/>
      <c r="AC5" s="130"/>
      <c r="AD5" s="130"/>
      <c r="AE5" s="130"/>
      <c r="AF5" s="176"/>
      <c r="AG5" s="132"/>
      <c r="AH5" s="132" t="str">
        <f>IF($AO$17&gt;0,$AJ$35,"")</f>
        <v/>
      </c>
      <c r="AI5" s="132" t="e">
        <f t="array" ref="AI5">INDEX($AH$1:$AH$6, SMALL(IF((($AH$1:$AH$6)=""), "", ROW($AH$1:$AH$6)-MIN(ROW($AH$1:$AH$6))+1), ROW($A$5)))</f>
        <v>#NUM!</v>
      </c>
      <c r="AJ5" s="132"/>
      <c r="AK5" s="132"/>
      <c r="AL5" s="132"/>
      <c r="AM5" s="132"/>
      <c r="AN5" s="132"/>
      <c r="AO5" s="132"/>
      <c r="AP5" s="130"/>
    </row>
    <row r="6" spans="2:42" s="52" customFormat="1" x14ac:dyDescent="0.2">
      <c r="B6" s="53" t="s">
        <v>3</v>
      </c>
      <c r="F6" s="53" t="s">
        <v>117</v>
      </c>
      <c r="H6" s="248">
        <v>0</v>
      </c>
      <c r="I6" s="250"/>
      <c r="J6" s="167"/>
      <c r="K6" s="167"/>
      <c r="L6" s="167"/>
      <c r="P6" s="130"/>
      <c r="Q6" s="130"/>
      <c r="R6" s="130"/>
      <c r="S6" s="130"/>
      <c r="T6" s="130"/>
      <c r="U6" s="130"/>
      <c r="V6" s="130"/>
      <c r="W6" s="130"/>
      <c r="X6" s="130"/>
      <c r="Y6" s="130"/>
      <c r="Z6" s="130"/>
      <c r="AA6" s="130"/>
      <c r="AB6" s="130"/>
      <c r="AC6" s="130"/>
      <c r="AD6" s="130"/>
      <c r="AE6" s="143"/>
      <c r="AF6" s="176"/>
      <c r="AG6" s="132"/>
      <c r="AH6" s="132" t="str">
        <f>IF(AND($AC$17&gt;300,$AC$17&lt;=400),$AJ$36,"")</f>
        <v/>
      </c>
      <c r="AI6" s="132" t="e">
        <f t="array" ref="AI6">INDEX($AH$1:$AH$6, SMALL(IF((($AH$1:$AH$6)=""), "", ROW($AH$1:$AH$6)-MIN(ROW($AH$1:$AH$6))+1), ROW($A$6)))</f>
        <v>#NUM!</v>
      </c>
      <c r="AJ6" s="132"/>
      <c r="AK6" s="132"/>
      <c r="AL6" s="132"/>
      <c r="AM6" s="132"/>
      <c r="AN6" s="132"/>
      <c r="AO6" s="132"/>
      <c r="AP6" s="130"/>
    </row>
    <row r="7" spans="2:42" s="52" customFormat="1" x14ac:dyDescent="0.2">
      <c r="F7" s="57" t="s">
        <v>118</v>
      </c>
      <c r="H7" s="248">
        <v>0</v>
      </c>
      <c r="I7" s="250"/>
      <c r="J7" s="167"/>
      <c r="K7" s="167"/>
      <c r="L7" s="167"/>
      <c r="P7" s="130"/>
      <c r="Q7" s="130"/>
      <c r="R7" s="130"/>
      <c r="S7" s="130"/>
      <c r="T7" s="130"/>
      <c r="U7" s="130"/>
      <c r="V7" s="130"/>
      <c r="W7" s="130"/>
      <c r="X7" s="130"/>
      <c r="Y7" s="130"/>
      <c r="Z7" s="130"/>
      <c r="AA7" s="130"/>
      <c r="AB7" s="130"/>
      <c r="AC7" s="130"/>
      <c r="AD7" s="130"/>
      <c r="AE7" s="143"/>
      <c r="AF7" s="176"/>
      <c r="AG7" s="132"/>
      <c r="AH7" s="132" t="str">
        <f>IF(AH11=$AJ$31,$AJ$27,"")</f>
        <v/>
      </c>
      <c r="AI7" s="132" t="str">
        <f>IF(AH9=$AJ$31,$AJ$27,"")</f>
        <v/>
      </c>
      <c r="AJ7" s="132"/>
      <c r="AK7" s="132"/>
      <c r="AL7" s="132"/>
      <c r="AM7" s="132"/>
      <c r="AN7" s="132"/>
      <c r="AO7" s="132"/>
      <c r="AP7" s="130"/>
    </row>
    <row r="8" spans="2:42" s="52" customFormat="1" x14ac:dyDescent="0.2">
      <c r="E8" s="57"/>
      <c r="F8" s="208" t="s">
        <v>11</v>
      </c>
      <c r="G8" s="240"/>
      <c r="H8" s="234">
        <v>0</v>
      </c>
      <c r="I8" s="234"/>
      <c r="J8" s="63"/>
      <c r="K8" s="63"/>
      <c r="L8" s="63"/>
      <c r="P8" s="130"/>
      <c r="Q8" s="130"/>
      <c r="R8" s="130"/>
      <c r="S8" s="130"/>
      <c r="T8" s="143"/>
      <c r="U8" s="143"/>
      <c r="V8" s="143"/>
      <c r="W8" s="143"/>
      <c r="X8" s="143"/>
      <c r="Y8" s="143"/>
      <c r="Z8" s="143"/>
      <c r="AA8" s="143"/>
      <c r="AB8" s="143"/>
      <c r="AC8" s="143"/>
      <c r="AD8" s="143"/>
      <c r="AE8" s="143"/>
      <c r="AF8" s="176"/>
      <c r="AG8" s="132"/>
      <c r="AH8" s="133" t="str">
        <f>IF($AJ$17="Y",$AJ$29,IF($AJ$16="Y",$AJ$29,IF($AO$17&gt;0,$AJ$29,IF($W$14&gt;274,$AJ$29,IF(AND($AC$17&gt;300,$AC$17&lt;=400),$AJ$29,IF($AC$17&gt;400,$AJ$29,""))))))</f>
        <v/>
      </c>
      <c r="AI8" s="132" t="e">
        <f t="array" ref="AI8">INDEX($AH$8:$AH$11, SMALL(IF((($AH$8:$AH$11)=""), "", ROW($AH$8:$AH$11)-MIN(ROW($AH$8:$AH$11))+1), ROW($A$1)))</f>
        <v>#NUM!</v>
      </c>
      <c r="AJ8" s="132"/>
      <c r="AK8" s="132"/>
      <c r="AL8" s="132"/>
      <c r="AM8" s="132"/>
      <c r="AN8" s="132"/>
      <c r="AO8" s="132"/>
      <c r="AP8" s="130"/>
    </row>
    <row r="9" spans="2:42" s="52" customFormat="1" x14ac:dyDescent="0.2">
      <c r="D9" s="144"/>
      <c r="E9" s="241"/>
      <c r="F9" s="144"/>
      <c r="G9" s="144"/>
      <c r="H9" s="144"/>
      <c r="I9" s="144"/>
      <c r="J9" s="128"/>
      <c r="K9" s="128"/>
      <c r="L9" s="128"/>
      <c r="M9" s="144"/>
      <c r="P9" s="130"/>
      <c r="Q9" s="130"/>
      <c r="R9" s="130"/>
      <c r="S9" s="130"/>
      <c r="T9" s="143"/>
      <c r="U9" s="143"/>
      <c r="V9" s="143"/>
      <c r="W9" s="143"/>
      <c r="X9" s="143"/>
      <c r="Y9" s="143"/>
      <c r="Z9" s="143"/>
      <c r="AA9" s="143"/>
      <c r="AB9" s="143"/>
      <c r="AC9" s="143"/>
      <c r="AD9" s="143"/>
      <c r="AE9" s="143"/>
      <c r="AF9" s="176"/>
      <c r="AG9" s="132"/>
      <c r="AH9" s="132"/>
      <c r="AI9" s="132" t="e">
        <f t="array" ref="AI9">INDEX($AH$8:$AH$11, SMALL(IF((($AH$8:$AH$11)=""), "", ROW($AH$8:$AH$11)-MIN(ROW($AH$8:$AH$11))+1), ROW($A$2)))</f>
        <v>#NUM!</v>
      </c>
      <c r="AJ9" s="132"/>
      <c r="AK9" s="132"/>
      <c r="AL9" s="132"/>
      <c r="AM9" s="132"/>
      <c r="AN9" s="132"/>
      <c r="AO9" s="132"/>
      <c r="AP9" s="130"/>
    </row>
    <row r="10" spans="2:42" ht="22.5" x14ac:dyDescent="0.2">
      <c r="B10" s="52"/>
      <c r="C10" s="254" t="s">
        <v>12</v>
      </c>
      <c r="D10" s="251" t="s">
        <v>13</v>
      </c>
      <c r="E10" s="251" t="s">
        <v>14</v>
      </c>
      <c r="F10" s="251" t="s">
        <v>15</v>
      </c>
      <c r="G10" s="251" t="s">
        <v>16</v>
      </c>
      <c r="H10" s="251" t="s">
        <v>19</v>
      </c>
      <c r="I10" s="251" t="s">
        <v>17</v>
      </c>
      <c r="J10" s="177"/>
      <c r="K10" s="251" t="s">
        <v>119</v>
      </c>
      <c r="L10" s="195" t="s">
        <v>120</v>
      </c>
      <c r="M10" s="195" t="s">
        <v>20</v>
      </c>
      <c r="N10" s="70" t="s">
        <v>21</v>
      </c>
      <c r="O10" s="130"/>
      <c r="P10" s="242"/>
      <c r="Q10" s="242"/>
      <c r="R10" s="242"/>
      <c r="S10" s="242"/>
      <c r="T10" s="282" t="s">
        <v>26</v>
      </c>
      <c r="U10" s="283"/>
      <c r="V10" s="283"/>
      <c r="W10" s="283"/>
      <c r="X10" s="283"/>
      <c r="Y10" s="283"/>
      <c r="Z10" s="283"/>
      <c r="AA10" s="283"/>
      <c r="AB10" s="283"/>
      <c r="AC10" s="283"/>
      <c r="AD10" s="283"/>
      <c r="AE10" s="283"/>
      <c r="AF10" s="284"/>
      <c r="AG10" s="132"/>
      <c r="AH10" s="132" t="str">
        <f>IF($AC$17&gt;400,$AJ$30,"")</f>
        <v/>
      </c>
      <c r="AI10" s="132" t="e">
        <f t="array" ref="AI10">INDEX($AH$8:$AH$11, SMALL(IF((($AH$8:$AH$11)=""), "", ROW($AH$8:$AH$11)-MIN(ROW($AH$8:$AH$11))+1), ROW($A$3)))</f>
        <v>#NUM!</v>
      </c>
      <c r="AJ10" s="132"/>
      <c r="AK10" s="132"/>
      <c r="AL10" s="132"/>
      <c r="AM10" s="132"/>
      <c r="AN10" s="132"/>
      <c r="AO10" s="132"/>
      <c r="AP10" s="130"/>
    </row>
    <row r="11" spans="2:42" ht="13.35" customHeight="1" x14ac:dyDescent="0.2">
      <c r="B11" s="130"/>
      <c r="C11" s="56">
        <v>1</v>
      </c>
      <c r="D11" s="243">
        <f>sts!F8*(1-$H$6)+(sts!F8*(1-$H$6))*$H$8</f>
        <v>455.75</v>
      </c>
      <c r="E11" s="243">
        <f>sts!G8*(1-$H$6)+(sts!G8*(1-$H$6))*$H$8</f>
        <v>489.15</v>
      </c>
      <c r="F11" s="243">
        <f>sts!H8*(1-$H$6)+(sts!H8*(1-$H$6))*$H$8</f>
        <v>530.1</v>
      </c>
      <c r="G11" s="243">
        <f>sts!I8*(1-$H$6)+(sts!I8*(1-$H$6))*$H$8</f>
        <v>554.4</v>
      </c>
      <c r="H11" s="243">
        <f>sts!J8*(1-$H$6)+(sts!J8*(1-$H$6))*$H$8</f>
        <v>574.85</v>
      </c>
      <c r="I11" s="243">
        <f>sts!C8*(1-$H$6)+(sts!C8*(1-$H$6))*$H$8</f>
        <v>786.1</v>
      </c>
      <c r="J11" s="128"/>
      <c r="K11" s="243">
        <f>sts!D8*(1-$H$7)+(sts!D8*(1-$H$7))*$H$8</f>
        <v>786.1</v>
      </c>
      <c r="L11" s="243">
        <f>sts!E8*(1-$H$7)+(sts!E8*(1-$H$7))*$H$8</f>
        <v>806.9</v>
      </c>
      <c r="M11" s="243">
        <f>sts!K8*(1-$H$7)+(sts!K8*(1-$H$7))*$H$8</f>
        <v>755.65</v>
      </c>
      <c r="N11" s="244">
        <f>sts!L8*(1-$H$7)+(sts!L8*(1-$H$7))*$H$8</f>
        <v>0</v>
      </c>
      <c r="O11" s="130"/>
      <c r="P11" s="130"/>
      <c r="Q11" s="130"/>
      <c r="R11" s="130"/>
      <c r="S11" s="130"/>
      <c r="T11" s="285"/>
      <c r="U11" s="286"/>
      <c r="V11" s="286"/>
      <c r="W11" s="286"/>
      <c r="X11" s="286"/>
      <c r="Y11" s="286"/>
      <c r="Z11" s="286"/>
      <c r="AA11" s="286"/>
      <c r="AB11" s="286"/>
      <c r="AC11" s="286"/>
      <c r="AD11" s="286"/>
      <c r="AE11" s="286"/>
      <c r="AF11" s="287"/>
      <c r="AG11" s="132"/>
      <c r="AH11" s="132" t="str">
        <f>IF($AC$17&gt;400,$AJ$31,IF($W$14&gt;274,$AJ$31,IF($AJ$17="Y",$AJ$31,IF(AND($AC$17&gt;300,$AC$17&lt;=400),$AJ$30,IF($AJ$16="Y",$AJ$32,IF($AO$17&gt;0,$AJ$32,""))))))</f>
        <v/>
      </c>
      <c r="AI11" s="132" t="e">
        <f t="array" ref="AI11">INDEX($AH$8:$AH$11, SMALL(IF((($AH$8:$AH$11)=""), "", ROW($AH$8:$AH$11)-MIN(ROW($AH$8:$AH$11))+1), ROW($A$4)))</f>
        <v>#NUM!</v>
      </c>
      <c r="AJ11" s="132"/>
      <c r="AK11" s="132"/>
      <c r="AL11" s="132"/>
      <c r="AM11" s="132"/>
      <c r="AN11" s="132"/>
      <c r="AO11" s="132"/>
      <c r="AP11" s="130"/>
    </row>
    <row r="12" spans="2:42" ht="13.35" customHeight="1" x14ac:dyDescent="0.2">
      <c r="B12" s="130"/>
      <c r="C12" s="56">
        <v>2</v>
      </c>
      <c r="D12" s="243">
        <f>sts!F9*(1-$H$6)+(sts!F9*(1-$H$6))*$H$8</f>
        <v>491</v>
      </c>
      <c r="E12" s="243">
        <f>sts!G9*(1-$H$6)+(sts!G9*(1-$H$6))*$H$8</f>
        <v>530.5</v>
      </c>
      <c r="F12" s="243">
        <f>sts!H9*(1-$H$6)+(sts!H9*(1-$H$6))*$H$8</f>
        <v>579.15</v>
      </c>
      <c r="G12" s="243">
        <f>sts!I9*(1-$H$6)+(sts!I9*(1-$H$6))*$H$8</f>
        <v>603.6</v>
      </c>
      <c r="H12" s="243">
        <f>sts!J9*(1-$H$6)+(sts!J9*(1-$H$6))*$H$8</f>
        <v>626.1</v>
      </c>
      <c r="I12" s="243">
        <f>sts!C9*(1-$H$6)+(sts!C9*(1-$H$6))*$H$8</f>
        <v>836.25</v>
      </c>
      <c r="J12" s="128"/>
      <c r="K12" s="243">
        <f>sts!D9*(1-$H$7)+(sts!D9*(1-$H$7))*$H$8</f>
        <v>836.25</v>
      </c>
      <c r="L12" s="243">
        <f>sts!E9*(1-$H$7)+(sts!E9*(1-$H$7))*$H$8</f>
        <v>859.1</v>
      </c>
      <c r="M12" s="243">
        <f>sts!K9*(1-$H$7)+(sts!K9*(1-$H$7))*$H$8</f>
        <v>933.35</v>
      </c>
      <c r="N12" s="244">
        <f>sts!L9*(1-$H$7)+(sts!L9*(1-$H$7))*$H$8</f>
        <v>0</v>
      </c>
      <c r="O12" s="130"/>
      <c r="P12" s="130"/>
      <c r="Q12" s="130"/>
      <c r="R12" s="130"/>
      <c r="S12" s="130"/>
      <c r="T12" s="288" t="s">
        <v>12</v>
      </c>
      <c r="U12" s="289"/>
      <c r="V12" s="290"/>
      <c r="W12" s="294" t="s">
        <v>30</v>
      </c>
      <c r="X12" s="295"/>
      <c r="Y12" s="295"/>
      <c r="Z12" s="296"/>
      <c r="AA12" s="294" t="s">
        <v>31</v>
      </c>
      <c r="AB12" s="295"/>
      <c r="AC12" s="296"/>
      <c r="AD12" s="294" t="s">
        <v>32</v>
      </c>
      <c r="AE12" s="295"/>
      <c r="AF12" s="297"/>
      <c r="AG12" s="132"/>
      <c r="AI12" s="132"/>
      <c r="AJ12" s="132"/>
      <c r="AK12" s="132"/>
      <c r="AL12" s="132"/>
      <c r="AM12" s="132"/>
      <c r="AN12" s="132"/>
      <c r="AO12" s="132"/>
      <c r="AP12" s="130"/>
    </row>
    <row r="13" spans="2:42" ht="13.35" customHeight="1" x14ac:dyDescent="0.2">
      <c r="B13" s="130"/>
      <c r="C13" s="56">
        <v>3</v>
      </c>
      <c r="D13" s="243">
        <f>sts!F10*(1-$H$6)+(sts!F10*(1-$H$6))*$H$8</f>
        <v>528.54999999999995</v>
      </c>
      <c r="E13" s="243">
        <f>sts!G10*(1-$H$6)+(sts!G10*(1-$H$6))*$H$8</f>
        <v>572</v>
      </c>
      <c r="F13" s="243">
        <f>sts!H10*(1-$H$6)+(sts!H10*(1-$H$6))*$H$8</f>
        <v>628.5</v>
      </c>
      <c r="G13" s="243">
        <f>sts!I10*(1-$H$6)+(sts!I10*(1-$H$6))*$H$8</f>
        <v>655.1</v>
      </c>
      <c r="H13" s="243">
        <f>sts!J10*(1-$H$6)+(sts!J10*(1-$H$6))*$H$8</f>
        <v>675.15</v>
      </c>
      <c r="I13" s="243">
        <f>sts!C10*(1-$H$6)+(sts!C10*(1-$H$6))*$H$8</f>
        <v>888.8</v>
      </c>
      <c r="J13" s="128"/>
      <c r="K13" s="243">
        <f>sts!D10*(1-$H$7)+(sts!D10*(1-$H$7))*$H$8</f>
        <v>888.8</v>
      </c>
      <c r="L13" s="243">
        <f>sts!E10*(1-$H$7)+(sts!E10*(1-$H$7))*$H$8</f>
        <v>909.2</v>
      </c>
      <c r="M13" s="243">
        <f>sts!K10*(1-$H$7)+(sts!K10*(1-$H$7))*$H$8</f>
        <v>1113.5999999999999</v>
      </c>
      <c r="N13" s="244">
        <f>sts!L10*(1-$H$7)+(sts!L10*(1-$H$7))*$H$8</f>
        <v>0</v>
      </c>
      <c r="O13" s="130"/>
      <c r="P13" s="130"/>
      <c r="Q13" s="130"/>
      <c r="R13" s="130"/>
      <c r="S13" s="130"/>
      <c r="T13" s="170"/>
      <c r="U13" s="130"/>
      <c r="V13" s="130"/>
      <c r="W13" s="167"/>
      <c r="X13" s="167"/>
      <c r="Y13" s="167"/>
      <c r="Z13" s="167"/>
      <c r="AA13" s="167"/>
      <c r="AB13" s="167"/>
      <c r="AC13" s="167"/>
      <c r="AD13" s="167"/>
      <c r="AE13" s="167"/>
      <c r="AF13" s="173"/>
      <c r="AG13" s="132"/>
      <c r="AH13" s="132"/>
      <c r="AI13" s="132"/>
      <c r="AJ13" s="132"/>
      <c r="AK13" s="132"/>
      <c r="AL13" s="132"/>
      <c r="AM13" s="132"/>
      <c r="AN13" s="132"/>
      <c r="AO13" s="132"/>
      <c r="AP13" s="130"/>
    </row>
    <row r="14" spans="2:42" ht="13.35" customHeight="1" x14ac:dyDescent="0.2">
      <c r="B14" s="130"/>
      <c r="C14" s="56">
        <v>4</v>
      </c>
      <c r="D14" s="243">
        <f>sts!F11*(1-$H$6)+(sts!F11*(1-$H$6))*$H$8</f>
        <v>564</v>
      </c>
      <c r="E14" s="243">
        <f>sts!G11*(1-$H$6)+(sts!G11*(1-$H$6))*$H$8</f>
        <v>615.29999999999995</v>
      </c>
      <c r="F14" s="243">
        <f>sts!H11*(1-$H$6)+(sts!H11*(1-$H$6))*$H$8</f>
        <v>675.75</v>
      </c>
      <c r="G14" s="243">
        <f>sts!I11*(1-$H$6)+(sts!I11*(1-$H$6))*$H$8</f>
        <v>706.5</v>
      </c>
      <c r="H14" s="243">
        <f>sts!J11*(1-$H$6)+(sts!J11*(1-$H$6))*$H$8</f>
        <v>726.25</v>
      </c>
      <c r="I14" s="243">
        <f>sts!C11*(1-$H$6)+(sts!C11*(1-$H$6))*$H$8</f>
        <v>941.25</v>
      </c>
      <c r="J14" s="128"/>
      <c r="K14" s="243">
        <f>sts!D11*(1-$H$7)+(sts!D11*(1-$H$7))*$H$8</f>
        <v>941.25</v>
      </c>
      <c r="L14" s="243">
        <f>sts!E11*(1-$H$7)+(sts!E11*(1-$H$7))*$H$8</f>
        <v>961.3</v>
      </c>
      <c r="M14" s="243">
        <f>sts!K11*(1-$H$7)+(sts!K11*(1-$H$7))*$H$8</f>
        <v>1289.4000000000001</v>
      </c>
      <c r="N14" s="244">
        <f>sts!L11*(1-$H$7)+(sts!L11*(1-$H$7))*$H$8</f>
        <v>0</v>
      </c>
      <c r="O14" s="130"/>
      <c r="P14" s="130"/>
      <c r="Q14" s="130"/>
      <c r="R14" s="130"/>
      <c r="S14" s="130"/>
      <c r="T14" s="291">
        <v>0</v>
      </c>
      <c r="U14" s="292"/>
      <c r="V14" s="293"/>
      <c r="W14" s="298">
        <v>0</v>
      </c>
      <c r="X14" s="292"/>
      <c r="Y14" s="292"/>
      <c r="Z14" s="293"/>
      <c r="AA14" s="298">
        <v>0</v>
      </c>
      <c r="AB14" s="292"/>
      <c r="AC14" s="293"/>
      <c r="AD14" s="298">
        <v>0</v>
      </c>
      <c r="AE14" s="292"/>
      <c r="AF14" s="299"/>
      <c r="AG14" s="132"/>
      <c r="AH14" s="132"/>
      <c r="AI14" s="132"/>
      <c r="AJ14" s="134"/>
      <c r="AK14" s="134"/>
      <c r="AL14" s="134"/>
      <c r="AM14" s="134"/>
      <c r="AN14" s="134"/>
      <c r="AO14" s="132"/>
      <c r="AP14" s="132"/>
    </row>
    <row r="15" spans="2:42" ht="13.35" customHeight="1" x14ac:dyDescent="0.2">
      <c r="B15" s="130"/>
      <c r="C15" s="56">
        <v>5</v>
      </c>
      <c r="D15" s="243">
        <f>sts!F12*(1-$H$6)+(sts!F12*(1-$H$6))*$H$8</f>
        <v>601.5</v>
      </c>
      <c r="E15" s="243">
        <f>sts!G12*(1-$H$6)+(sts!G12*(1-$H$6))*$H$8</f>
        <v>658.65</v>
      </c>
      <c r="F15" s="243">
        <f>sts!H12*(1-$H$6)+(sts!H12*(1-$H$6))*$H$8</f>
        <v>724.95</v>
      </c>
      <c r="G15" s="243">
        <f>sts!I12*(1-$H$6)+(sts!I12*(1-$H$6))*$H$8</f>
        <v>757.6</v>
      </c>
      <c r="H15" s="243">
        <f>sts!J12*(1-$H$6)+(sts!J12*(1-$H$6))*$H$8</f>
        <v>777.25</v>
      </c>
      <c r="I15" s="243">
        <f>sts!C12*(1-$H$6)+(sts!C12*(1-$H$6))*$H$8</f>
        <v>993.35</v>
      </c>
      <c r="J15" s="128"/>
      <c r="K15" s="243">
        <f>sts!D12*(1-$H$7)+(sts!D12*(1-$H$7))*$H$8</f>
        <v>993.35</v>
      </c>
      <c r="L15" s="243">
        <f>sts!E12*(1-$H$7)+(sts!E12*(1-$H$7))*$H$8</f>
        <v>1013.4</v>
      </c>
      <c r="M15" s="243">
        <f>sts!K12*(1-$H$7)+(sts!K12*(1-$H$7))*$H$8</f>
        <v>1467.4</v>
      </c>
      <c r="N15" s="244">
        <f>sts!L12*(1-$H$7)+(sts!L12*(1-$H$7))*$H$8</f>
        <v>0</v>
      </c>
      <c r="O15" s="130"/>
      <c r="P15" s="130"/>
      <c r="Q15" s="130"/>
      <c r="R15" s="130"/>
      <c r="S15" s="130"/>
      <c r="T15" s="276" t="s">
        <v>38</v>
      </c>
      <c r="U15" s="277"/>
      <c r="V15" s="277"/>
      <c r="W15" s="168"/>
      <c r="X15" s="278" t="s">
        <v>39</v>
      </c>
      <c r="Y15" s="278"/>
      <c r="Z15" s="278"/>
      <c r="AA15" s="278" t="s">
        <v>39</v>
      </c>
      <c r="AB15" s="278"/>
      <c r="AC15" s="278"/>
      <c r="AD15" s="278" t="s">
        <v>40</v>
      </c>
      <c r="AE15" s="278"/>
      <c r="AF15" s="279"/>
      <c r="AG15" s="132"/>
      <c r="AH15" s="135"/>
      <c r="AI15" s="213" t="s">
        <v>12</v>
      </c>
      <c r="AJ15" s="214"/>
      <c r="AK15" s="213" t="s">
        <v>29</v>
      </c>
      <c r="AL15" s="215"/>
      <c r="AM15" s="215"/>
      <c r="AN15" s="214"/>
      <c r="AO15" s="132">
        <f>COUNTIF(AL16:AN16,"Y")</f>
        <v>0</v>
      </c>
      <c r="AP15" s="132"/>
    </row>
    <row r="16" spans="2:42" ht="13.35" customHeight="1" x14ac:dyDescent="0.2">
      <c r="B16" s="130"/>
      <c r="C16" s="56">
        <v>6</v>
      </c>
      <c r="D16" s="243">
        <f>sts!F13*(1-$H$6)+(sts!F13*(1-$H$6))*$H$8</f>
        <v>635.1</v>
      </c>
      <c r="E16" s="243">
        <f>sts!G13*(1-$H$6)+(sts!G13*(1-$H$6))*$H$8</f>
        <v>692.2</v>
      </c>
      <c r="F16" s="243">
        <f>sts!H13*(1-$H$6)+(sts!H13*(1-$H$6))*$H$8</f>
        <v>767.75</v>
      </c>
      <c r="G16" s="243">
        <f>sts!I13*(1-$H$6)+(sts!I13*(1-$H$6))*$H$8</f>
        <v>800.75</v>
      </c>
      <c r="H16" s="243">
        <f>sts!J13*(1-$H$6)+(sts!J13*(1-$H$6))*$H$8</f>
        <v>824.45</v>
      </c>
      <c r="I16" s="243">
        <f>sts!C13*(1-$H$6)+(sts!C13*(1-$H$6))*$H$8</f>
        <v>1037.3499999999999</v>
      </c>
      <c r="J16" s="128"/>
      <c r="K16" s="243">
        <f>sts!D13*(1-$H$7)+(sts!D13*(1-$H$7))*$H$8</f>
        <v>1037.3499999999999</v>
      </c>
      <c r="L16" s="243">
        <f>sts!E13*(1-$H$7)+(sts!E13*(1-$H$7))*$H$8</f>
        <v>1061.55</v>
      </c>
      <c r="M16" s="243">
        <f>sts!K13*(1-$H$7)+(sts!K13*(1-$H$7))*$H$8</f>
        <v>1556</v>
      </c>
      <c r="N16" s="244">
        <f>sts!L13*(1-$H$7)+(sts!L13*(1-$H$7))*$H$8</f>
        <v>0</v>
      </c>
      <c r="O16" s="130"/>
      <c r="P16" s="130"/>
      <c r="Q16" s="130"/>
      <c r="R16" s="130"/>
      <c r="S16" s="130"/>
      <c r="T16" s="280" t="s">
        <v>41</v>
      </c>
      <c r="U16" s="281"/>
      <c r="V16" s="281"/>
      <c r="W16" s="281"/>
      <c r="X16" s="281"/>
      <c r="Y16" s="281"/>
      <c r="Z16" s="281"/>
      <c r="AA16" s="281"/>
      <c r="AB16" s="281"/>
      <c r="AC16" s="301">
        <f>(W14*AA14*AD14)/5000</f>
        <v>0</v>
      </c>
      <c r="AD16" s="301"/>
      <c r="AE16" s="301"/>
      <c r="AF16" s="172" t="s">
        <v>42</v>
      </c>
      <c r="AG16" s="132"/>
      <c r="AH16" s="135"/>
      <c r="AI16" s="136" t="s">
        <v>33</v>
      </c>
      <c r="AJ16" s="137" t="str">
        <f>IF(AND($T$14&gt;25,$T$14&lt;=70),"Y","N")</f>
        <v>N</v>
      </c>
      <c r="AK16" s="137" t="s">
        <v>34</v>
      </c>
      <c r="AL16" s="132" t="str">
        <f>IF($W$14&gt;100,"Y","N")</f>
        <v>N</v>
      </c>
      <c r="AM16" s="132" t="str">
        <f>IF($AA$14&gt;100,"Y","N")</f>
        <v>N</v>
      </c>
      <c r="AN16" s="136" t="str">
        <f>IF($AD$14&gt;100,"Y","N")</f>
        <v>N</v>
      </c>
      <c r="AO16" s="138">
        <f>COUNTIF(AM17:AN17,"Y")</f>
        <v>0</v>
      </c>
      <c r="AP16" s="132">
        <f>IF(AL16="Y",1,0)</f>
        <v>0</v>
      </c>
    </row>
    <row r="17" spans="3:42" ht="13.35" customHeight="1" x14ac:dyDescent="0.2">
      <c r="C17" s="56">
        <v>7</v>
      </c>
      <c r="D17" s="243">
        <f>sts!F14*(1-$H$6)+(sts!F14*(1-$H$6))*$H$8</f>
        <v>668.6</v>
      </c>
      <c r="E17" s="243">
        <f>sts!G14*(1-$H$6)+(sts!G14*(1-$H$6))*$H$8</f>
        <v>727.75</v>
      </c>
      <c r="F17" s="243">
        <f>sts!H14*(1-$H$6)+(sts!H14*(1-$H$6))*$H$8</f>
        <v>808.95</v>
      </c>
      <c r="G17" s="243">
        <f>sts!I14*(1-$H$6)+(sts!I14*(1-$H$6))*$H$8</f>
        <v>845.95</v>
      </c>
      <c r="H17" s="243">
        <f>sts!J14*(1-$H$6)+(sts!J14*(1-$H$6))*$H$8</f>
        <v>869.35</v>
      </c>
      <c r="I17" s="243">
        <f>sts!C14*(1-$H$6)+(sts!C14*(1-$H$6))*$H$8</f>
        <v>1083.45</v>
      </c>
      <c r="J17" s="128"/>
      <c r="K17" s="243">
        <f>sts!D14*(1-$H$7)+(sts!D14*(1-$H$7))*$H$8</f>
        <v>1083.45</v>
      </c>
      <c r="L17" s="243">
        <f>sts!E14*(1-$H$7)+(sts!E14*(1-$H$7))*$H$8</f>
        <v>1107.3499999999999</v>
      </c>
      <c r="M17" s="243">
        <f>sts!K14*(1-$H$7)+(sts!K14*(1-$H$7))*$H$8</f>
        <v>1643.05</v>
      </c>
      <c r="N17" s="244">
        <f>sts!L14*(1-$H$7)+(sts!L14*(1-$H$7))*$H$8</f>
        <v>0</v>
      </c>
      <c r="O17" s="130"/>
      <c r="P17" s="130"/>
      <c r="Q17" s="130"/>
      <c r="R17" s="130"/>
      <c r="S17" s="130"/>
      <c r="T17" s="274" t="s">
        <v>43</v>
      </c>
      <c r="U17" s="275"/>
      <c r="V17" s="275"/>
      <c r="W17" s="275"/>
      <c r="X17" s="275"/>
      <c r="Y17" s="275"/>
      <c r="Z17" s="275"/>
      <c r="AA17" s="275"/>
      <c r="AB17" s="275"/>
      <c r="AC17" s="300">
        <f>W14+(2*AA14)+(2*AD14)</f>
        <v>0</v>
      </c>
      <c r="AD17" s="300"/>
      <c r="AE17" s="300"/>
      <c r="AF17" s="171" t="s">
        <v>40</v>
      </c>
      <c r="AG17" s="132"/>
      <c r="AH17" s="135"/>
      <c r="AI17" s="139" t="s">
        <v>36</v>
      </c>
      <c r="AJ17" s="139" t="str">
        <f>IF($T$14&gt;70,"Y","N")</f>
        <v>N</v>
      </c>
      <c r="AK17" s="139" t="s">
        <v>37</v>
      </c>
      <c r="AL17" s="134" t="str">
        <f>IF($W$14&gt;76,"Y","N")</f>
        <v>N</v>
      </c>
      <c r="AM17" s="134" t="str">
        <f>IF($AA$14&gt;76,"Y","N")</f>
        <v>N</v>
      </c>
      <c r="AN17" s="134" t="str">
        <f>IF($AD$14&gt;76,"Y","N")</f>
        <v>N</v>
      </c>
      <c r="AO17" s="140">
        <f>SUM(AO16,AP16)</f>
        <v>0</v>
      </c>
      <c r="AP17" s="138"/>
    </row>
    <row r="18" spans="3:42" ht="13.35" customHeight="1" x14ac:dyDescent="0.2">
      <c r="C18" s="56">
        <v>8</v>
      </c>
      <c r="D18" s="243">
        <f>sts!F15*(1-$H$6)+(sts!F15*(1-$H$6))*$H$8</f>
        <v>702</v>
      </c>
      <c r="E18" s="243">
        <f>sts!G15*(1-$H$6)+(sts!G15*(1-$H$6))*$H$8</f>
        <v>759.25</v>
      </c>
      <c r="F18" s="243">
        <f>sts!H15*(1-$H$6)+(sts!H15*(1-$H$6))*$H$8</f>
        <v>852.1</v>
      </c>
      <c r="G18" s="243">
        <f>sts!I15*(1-$H$6)+(sts!I15*(1-$H$6))*$H$8</f>
        <v>891</v>
      </c>
      <c r="H18" s="243">
        <f>sts!J15*(1-$H$6)+(sts!J15*(1-$H$6))*$H$8</f>
        <v>916.35</v>
      </c>
      <c r="I18" s="243">
        <f>sts!C15*(1-$H$6)+(sts!C15*(1-$H$6))*$H$8</f>
        <v>1129.4000000000001</v>
      </c>
      <c r="J18" s="128"/>
      <c r="K18" s="243">
        <f>sts!D15*(1-$H$7)+(sts!D15*(1-$H$7))*$H$8</f>
        <v>1129.4000000000001</v>
      </c>
      <c r="L18" s="243">
        <f>sts!E15*(1-$H$7)+(sts!E15*(1-$H$7))*$H$8</f>
        <v>1155.3</v>
      </c>
      <c r="M18" s="243">
        <f>sts!K15*(1-$H$7)+(sts!K15*(1-$H$7))*$H$8</f>
        <v>1734.05</v>
      </c>
      <c r="N18" s="244">
        <f>sts!L15*(1-$H$7)+(sts!L15*(1-$H$7))*$H$8</f>
        <v>0</v>
      </c>
      <c r="O18" s="130"/>
      <c r="P18" s="130"/>
      <c r="Q18" s="130"/>
      <c r="R18" s="130"/>
      <c r="S18" s="169"/>
      <c r="T18" s="223"/>
      <c r="U18" s="223"/>
      <c r="V18" s="223"/>
      <c r="W18" s="130"/>
      <c r="X18" s="130"/>
      <c r="Y18" s="130"/>
      <c r="Z18" s="130"/>
      <c r="AA18" s="130"/>
      <c r="AB18" s="130"/>
      <c r="AC18" s="130"/>
      <c r="AD18" s="130"/>
      <c r="AE18" s="130"/>
      <c r="AF18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</row>
    <row r="19" spans="3:42" ht="13.35" customHeight="1" x14ac:dyDescent="0.2">
      <c r="C19" s="56">
        <v>9</v>
      </c>
      <c r="D19" s="243">
        <f>sts!F16*(1-$H$6)+(sts!F16*(1-$H$6))*$H$8</f>
        <v>737.45</v>
      </c>
      <c r="E19" s="243">
        <f>sts!G16*(1-$H$6)+(sts!G16*(1-$H$6))*$H$8</f>
        <v>794.55</v>
      </c>
      <c r="F19" s="243">
        <f>sts!H16*(1-$H$6)+(sts!H16*(1-$H$6))*$H$8</f>
        <v>895.1</v>
      </c>
      <c r="G19" s="243">
        <f>sts!I16*(1-$H$6)+(sts!I16*(1-$H$6))*$H$8</f>
        <v>934.05</v>
      </c>
      <c r="H19" s="243">
        <f>sts!J16*(1-$H$6)+(sts!J16*(1-$H$6))*$H$8</f>
        <v>963.3</v>
      </c>
      <c r="I19" s="243">
        <f>sts!C16*(1-$H$6)+(sts!C16*(1-$H$6))*$H$8</f>
        <v>1173.3</v>
      </c>
      <c r="J19" s="128"/>
      <c r="K19" s="243">
        <f>sts!D16*(1-$H$7)+(sts!D16*(1-$H$7))*$H$8</f>
        <v>1173.3</v>
      </c>
      <c r="L19" s="243">
        <f>sts!E16*(1-$H$7)+(sts!E16*(1-$H$7))*$H$8</f>
        <v>1203.2</v>
      </c>
      <c r="M19" s="243">
        <f>sts!K16*(1-$H$7)+(sts!K16*(1-$H$7))*$H$8</f>
        <v>1823</v>
      </c>
      <c r="N19" s="244">
        <f>sts!L16*(1-$H$7)+(sts!L16*(1-$H$7))*$H$8</f>
        <v>0</v>
      </c>
      <c r="O19" s="130"/>
      <c r="P19" s="178"/>
      <c r="Q19" s="178"/>
      <c r="R19" s="178"/>
      <c r="S19" s="178"/>
      <c r="T19" s="130"/>
      <c r="U19" s="130"/>
      <c r="V19" s="130"/>
      <c r="W19" s="130"/>
      <c r="X19" s="130"/>
      <c r="Y19" s="130"/>
      <c r="Z19" s="130"/>
      <c r="AA19" s="130"/>
      <c r="AB19" s="130"/>
      <c r="AC19" s="130"/>
      <c r="AD19" s="130"/>
      <c r="AE19" s="130"/>
      <c r="AF19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</row>
    <row r="20" spans="3:42" ht="13.35" customHeight="1" x14ac:dyDescent="0.2">
      <c r="C20" s="56">
        <v>10</v>
      </c>
      <c r="D20" s="243">
        <f>sts!F17*(1-$H$6)+(sts!F17*(1-$H$6))*$H$8</f>
        <v>771</v>
      </c>
      <c r="E20" s="243">
        <f>sts!G17*(1-$H$6)+(sts!G17*(1-$H$6))*$H$8</f>
        <v>828.15</v>
      </c>
      <c r="F20" s="243">
        <f>sts!H17*(1-$H$6)+(sts!H17*(1-$H$6))*$H$8</f>
        <v>936.3</v>
      </c>
      <c r="G20" s="243">
        <f>sts!I17*(1-$H$6)+(sts!I17*(1-$H$6))*$H$8</f>
        <v>979.25</v>
      </c>
      <c r="H20" s="243">
        <f>sts!J17*(1-$H$6)+(sts!J17*(1-$H$6))*$H$8</f>
        <v>1008.1</v>
      </c>
      <c r="I20" s="243">
        <f>sts!C17*(1-$H$6)+(sts!C17*(1-$H$6))*$H$8</f>
        <v>1219.4000000000001</v>
      </c>
      <c r="J20" s="128"/>
      <c r="K20" s="243">
        <f>sts!D17*(1-$H$7)+(sts!D17*(1-$H$7))*$H$8</f>
        <v>1219.4000000000001</v>
      </c>
      <c r="L20" s="243">
        <f>sts!E17*(1-$H$7)+(sts!E17*(1-$H$7))*$H$8</f>
        <v>1248.95</v>
      </c>
      <c r="M20" s="243">
        <f>sts!K17*(1-$H$7)+(sts!K17*(1-$H$7))*$H$8</f>
        <v>1910.05</v>
      </c>
      <c r="N20" s="244">
        <f>sts!L17*(1-$H$7)+(sts!L17*(1-$H$7))*$H$8</f>
        <v>0</v>
      </c>
      <c r="O20" s="130"/>
      <c r="P20" s="178"/>
      <c r="Q20" s="178"/>
      <c r="R20" s="178"/>
      <c r="S20" s="178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132"/>
      <c r="AH20" s="132"/>
      <c r="AI20" s="132"/>
      <c r="AJ20" s="141"/>
      <c r="AK20" s="132"/>
      <c r="AL20" s="132"/>
      <c r="AM20" s="132"/>
      <c r="AN20" s="132"/>
      <c r="AO20" s="132"/>
      <c r="AP20" s="132"/>
    </row>
    <row r="21" spans="3:42" ht="13.35" customHeight="1" x14ac:dyDescent="0.2">
      <c r="C21" s="56">
        <v>11</v>
      </c>
      <c r="D21" s="243">
        <f>sts!F18*(1-$H$6)+(sts!F18*(1-$H$6))*$H$8</f>
        <v>784.8</v>
      </c>
      <c r="E21" s="243">
        <f>sts!G18*(1-$H$6)+(sts!G18*(1-$H$6))*$H$8</f>
        <v>842</v>
      </c>
      <c r="F21" s="243">
        <f>sts!H18*(1-$H$6)+(sts!H18*(1-$H$6))*$H$8</f>
        <v>960.75</v>
      </c>
      <c r="G21" s="243">
        <f>sts!I18*(1-$H$6)+(sts!I18*(1-$H$6))*$H$8</f>
        <v>1005.95</v>
      </c>
      <c r="H21" s="243">
        <f>sts!J18*(1-$H$6)+(sts!J18*(1-$H$6))*$H$8</f>
        <v>1036.8499999999999</v>
      </c>
      <c r="I21" s="243">
        <f>sts!C18*(1-$H$6)+(sts!C18*(1-$H$6))*$H$8</f>
        <v>1246.6500000000001</v>
      </c>
      <c r="J21" s="128"/>
      <c r="K21" s="243">
        <f>sts!D18*(1-$H$7)+(sts!D18*(1-$H$7))*$H$8</f>
        <v>1246.6500000000001</v>
      </c>
      <c r="L21" s="243">
        <f>sts!E18*(1-$H$7)+(sts!E18*(1-$H$7))*$H$8</f>
        <v>1278.1500000000001</v>
      </c>
      <c r="M21" s="243">
        <f>sts!K18*(1-$H$7)+(sts!K18*(1-$H$7))*$H$8</f>
        <v>1945.05</v>
      </c>
      <c r="N21" s="244">
        <f>sts!L18*(1-$H$7)+(sts!L18*(1-$H$7))*$H$8</f>
        <v>0</v>
      </c>
      <c r="O21" s="130"/>
      <c r="P21" s="223"/>
      <c r="Q21" s="223"/>
      <c r="R21" s="223"/>
      <c r="S21" s="223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132"/>
      <c r="AH21" s="132"/>
      <c r="AI21" s="132"/>
      <c r="AJ21" s="132"/>
      <c r="AK21" s="132"/>
      <c r="AL21" s="132"/>
      <c r="AM21" s="132"/>
      <c r="AN21" s="132"/>
      <c r="AO21" s="132"/>
      <c r="AP21" s="132"/>
    </row>
    <row r="22" spans="3:42" ht="13.35" customHeight="1" x14ac:dyDescent="0.2">
      <c r="C22" s="56">
        <v>12</v>
      </c>
      <c r="D22" s="243">
        <f>sts!F19*(1-$H$6)+(sts!F19*(1-$H$6))*$H$8</f>
        <v>800.55</v>
      </c>
      <c r="E22" s="243">
        <f>sts!G19*(1-$H$6)+(sts!G19*(1-$H$6))*$H$8</f>
        <v>859.8</v>
      </c>
      <c r="F22" s="243">
        <f>sts!H19*(1-$H$6)+(sts!H19*(1-$H$6))*$H$8</f>
        <v>983.45</v>
      </c>
      <c r="G22" s="243">
        <f>sts!I19*(1-$H$6)+(sts!I19*(1-$H$6))*$H$8</f>
        <v>1034.6500000000001</v>
      </c>
      <c r="H22" s="243">
        <f>sts!J19*(1-$H$6)+(sts!J19*(1-$H$6))*$H$8</f>
        <v>1063.3499999999999</v>
      </c>
      <c r="I22" s="243">
        <f>sts!C19*(1-$H$6)+(sts!C19*(1-$H$6))*$H$8</f>
        <v>1275.8499999999999</v>
      </c>
      <c r="J22" s="128"/>
      <c r="K22" s="243">
        <f>sts!D19*(1-$H$7)+(sts!D19*(1-$H$7))*$H$8</f>
        <v>1275.8499999999999</v>
      </c>
      <c r="L22" s="243">
        <f>sts!E19*(1-$H$7)+(sts!E19*(1-$H$7))*$H$8</f>
        <v>1305.25</v>
      </c>
      <c r="M22" s="243">
        <f>sts!K19*(1-$H$7)+(sts!K19*(1-$H$7))*$H$8</f>
        <v>1976.05</v>
      </c>
      <c r="N22" s="244">
        <f>sts!L19*(1-$H$7)+(sts!L19*(1-$H$7))*$H$8</f>
        <v>0</v>
      </c>
      <c r="O22" s="130"/>
      <c r="P22" s="223"/>
      <c r="Q22" s="223"/>
      <c r="R22" s="223"/>
      <c r="S22" s="223"/>
      <c r="T22" s="216"/>
      <c r="U22" s="216"/>
      <c r="V22" s="216"/>
      <c r="W22" s="216"/>
      <c r="X22" s="216"/>
      <c r="Y22" s="216"/>
      <c r="Z22" s="216"/>
      <c r="AA22" s="216"/>
      <c r="AB22" s="216"/>
      <c r="AC22" s="216"/>
      <c r="AD22" s="216"/>
      <c r="AE22" s="216"/>
      <c r="AF22" s="216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</row>
    <row r="23" spans="3:42" ht="13.35" customHeight="1" x14ac:dyDescent="0.2">
      <c r="C23" s="56">
        <v>13</v>
      </c>
      <c r="D23" s="243">
        <f>sts!F20*(1-$H$6)+(sts!F20*(1-$H$6))*$H$8</f>
        <v>816.4</v>
      </c>
      <c r="E23" s="243">
        <f>sts!G20*(1-$H$6)+(sts!G20*(1-$H$6))*$H$8</f>
        <v>873.5</v>
      </c>
      <c r="F23" s="243">
        <f>sts!H20*(1-$H$6)+(sts!H20*(1-$H$6))*$H$8</f>
        <v>1005.95</v>
      </c>
      <c r="G23" s="243">
        <f>sts!I20*(1-$H$6)+(sts!I20*(1-$H$6))*$H$8</f>
        <v>1061.3</v>
      </c>
      <c r="H23" s="243">
        <f>sts!J20*(1-$H$6)+(sts!J20*(1-$H$6))*$H$8</f>
        <v>1087.9000000000001</v>
      </c>
      <c r="I23" s="243">
        <f>sts!C20*(1-$H$6)+(sts!C20*(1-$H$6))*$H$8</f>
        <v>1303.2</v>
      </c>
      <c r="J23" s="128"/>
      <c r="K23" s="243">
        <f>sts!D20*(1-$H$7)+(sts!D20*(1-$H$7))*$H$8</f>
        <v>1303.2</v>
      </c>
      <c r="L23" s="243">
        <f>sts!E20*(1-$H$7)+(sts!E20*(1-$H$7))*$H$8</f>
        <v>1330.3</v>
      </c>
      <c r="M23" s="243">
        <f>sts!K20*(1-$H$7)+(sts!K20*(1-$H$7))*$H$8</f>
        <v>2011.25</v>
      </c>
      <c r="N23" s="244">
        <f>sts!L20*(1-$H$7)+(sts!L20*(1-$H$7))*$H$8</f>
        <v>0</v>
      </c>
      <c r="O23" s="130"/>
      <c r="P23" s="130"/>
      <c r="Q23" s="130"/>
      <c r="R23" s="130"/>
      <c r="S23" s="130"/>
      <c r="T23" s="221"/>
      <c r="U23" s="221"/>
      <c r="V23" s="221"/>
      <c r="W23" s="221"/>
      <c r="X23" s="221"/>
      <c r="Y23" s="221"/>
      <c r="Z23" s="221"/>
      <c r="AA23" s="221"/>
      <c r="AB23" s="221"/>
      <c r="AC23" s="221"/>
      <c r="AD23" s="221"/>
      <c r="AE23" s="221"/>
      <c r="AF23" s="221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</row>
    <row r="24" spans="3:42" ht="13.35" customHeight="1" x14ac:dyDescent="0.2">
      <c r="C24" s="56">
        <v>14</v>
      </c>
      <c r="D24" s="243">
        <f>sts!F21*(1-$H$6)+(sts!F21*(1-$H$6))*$H$8</f>
        <v>830.1</v>
      </c>
      <c r="E24" s="243">
        <f>sts!G21*(1-$H$6)+(sts!G21*(1-$H$6))*$H$8</f>
        <v>887.15</v>
      </c>
      <c r="F24" s="243">
        <f>sts!H21*(1-$H$6)+(sts!H21*(1-$H$6))*$H$8</f>
        <v>1032.7</v>
      </c>
      <c r="G24" s="243">
        <f>sts!I21*(1-$H$6)+(sts!I21*(1-$H$6))*$H$8</f>
        <v>1087.9000000000001</v>
      </c>
      <c r="H24" s="243">
        <f>sts!J21*(1-$H$6)+(sts!J21*(1-$H$6))*$H$8</f>
        <v>1116.5999999999999</v>
      </c>
      <c r="I24" s="243">
        <f>sts!C21*(1-$H$6)+(sts!C21*(1-$H$6))*$H$8</f>
        <v>1330.3</v>
      </c>
      <c r="J24" s="128"/>
      <c r="K24" s="243">
        <f>sts!D21*(1-$H$7)+(sts!D21*(1-$H$7))*$H$8</f>
        <v>1330.3</v>
      </c>
      <c r="L24" s="243">
        <f>sts!E21*(1-$H$7)+(sts!E21*(1-$H$7))*$H$8</f>
        <v>1359.45</v>
      </c>
      <c r="M24" s="243">
        <f>sts!K21*(1-$H$7)+(sts!K21*(1-$H$7))*$H$8</f>
        <v>2044.4</v>
      </c>
      <c r="N24" s="244">
        <f>sts!L21*(1-$H$7)+(sts!L21*(1-$H$7))*$H$8</f>
        <v>0</v>
      </c>
      <c r="O24" s="130"/>
      <c r="P24" s="130"/>
      <c r="Q24" s="130"/>
      <c r="R24" s="130"/>
      <c r="S24" s="130"/>
      <c r="T24" s="267" t="str">
        <f>IF(ISERROR($AI$1),"",$AI$1)</f>
        <v/>
      </c>
      <c r="U24" s="267"/>
      <c r="V24" s="267"/>
      <c r="W24" s="267"/>
      <c r="X24" s="267"/>
      <c r="Y24" s="267"/>
      <c r="Z24" s="267"/>
      <c r="AA24" s="267"/>
      <c r="AB24" s="267"/>
      <c r="AC24" s="267"/>
      <c r="AD24" s="267"/>
      <c r="AE24" s="267"/>
      <c r="AF24" s="267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</row>
    <row r="25" spans="3:42" ht="13.35" customHeight="1" x14ac:dyDescent="0.2">
      <c r="C25" s="56">
        <v>15</v>
      </c>
      <c r="D25" s="243">
        <f>sts!F22*(1-$H$6)+(sts!F22*(1-$H$6))*$H$8</f>
        <v>843.8</v>
      </c>
      <c r="E25" s="243">
        <f>sts!G22*(1-$H$6)+(sts!G22*(1-$H$6))*$H$8</f>
        <v>902.85</v>
      </c>
      <c r="F25" s="243">
        <f>sts!H22*(1-$H$6)+(sts!H22*(1-$H$6))*$H$8</f>
        <v>1055.0999999999999</v>
      </c>
      <c r="G25" s="243">
        <f>sts!I22*(1-$H$6)+(sts!I22*(1-$H$6))*$H$8</f>
        <v>1118.7</v>
      </c>
      <c r="H25" s="243">
        <f>sts!J22*(1-$H$6)+(sts!J22*(1-$H$6))*$H$8</f>
        <v>1141.25</v>
      </c>
      <c r="I25" s="243">
        <f>sts!C22*(1-$H$6)+(sts!C22*(1-$H$6))*$H$8</f>
        <v>1361.65</v>
      </c>
      <c r="J25" s="128"/>
      <c r="K25" s="243">
        <f>sts!D22*(1-$H$7)+(sts!D22*(1-$H$7))*$H$8</f>
        <v>1361.65</v>
      </c>
      <c r="L25" s="243">
        <f>sts!E22*(1-$H$7)+(sts!E22*(1-$H$7))*$H$8</f>
        <v>1384.7</v>
      </c>
      <c r="M25" s="243">
        <f>sts!K22*(1-$H$7)+(sts!K22*(1-$H$7))*$H$8</f>
        <v>2077.3000000000002</v>
      </c>
      <c r="N25" s="244">
        <f>sts!L22*(1-$H$7)+(sts!L22*(1-$H$7))*$H$8</f>
        <v>0</v>
      </c>
      <c r="O25" s="130"/>
      <c r="P25" s="130"/>
      <c r="Q25" s="130"/>
      <c r="R25" s="130"/>
      <c r="S25" s="130"/>
      <c r="T25" s="267"/>
      <c r="U25" s="267"/>
      <c r="V25" s="267"/>
      <c r="W25" s="267"/>
      <c r="X25" s="267"/>
      <c r="Y25" s="267"/>
      <c r="Z25" s="267"/>
      <c r="AA25" s="267"/>
      <c r="AB25" s="267"/>
      <c r="AC25" s="267"/>
      <c r="AD25" s="267"/>
      <c r="AE25" s="267"/>
      <c r="AF25" s="267"/>
      <c r="AG25" s="132">
        <v>4</v>
      </c>
      <c r="AH25" s="132" t="b">
        <f>IF(AC17&gt;400,TRUE,FALSE)</f>
        <v>0</v>
      </c>
      <c r="AI25" s="132"/>
      <c r="AJ25" s="133" t="s">
        <v>45</v>
      </c>
      <c r="AK25" s="133"/>
      <c r="AL25" s="132"/>
      <c r="AM25" s="132"/>
      <c r="AN25" s="132"/>
      <c r="AO25" s="132"/>
      <c r="AP25" s="132"/>
    </row>
    <row r="26" spans="3:42" ht="13.35" customHeight="1" x14ac:dyDescent="0.2">
      <c r="C26" s="56">
        <v>16</v>
      </c>
      <c r="D26" s="243">
        <f>sts!F23*(1-$H$6)+(sts!F23*(1-$H$6))*$H$8</f>
        <v>861.7</v>
      </c>
      <c r="E26" s="243">
        <f>sts!G23*(1-$H$6)+(sts!G23*(1-$H$6))*$H$8</f>
        <v>916.7</v>
      </c>
      <c r="F26" s="243">
        <f>sts!H23*(1-$H$6)+(sts!H23*(1-$H$6))*$H$8</f>
        <v>1079.9000000000001</v>
      </c>
      <c r="G26" s="243">
        <f>sts!I23*(1-$H$6)+(sts!I23*(1-$H$6))*$H$8</f>
        <v>1145.5</v>
      </c>
      <c r="H26" s="243">
        <f>sts!J23*(1-$H$6)+(sts!J23*(1-$H$6))*$H$8</f>
        <v>1169.7</v>
      </c>
      <c r="I26" s="243">
        <f>sts!C23*(1-$H$6)+(sts!C23*(1-$H$6))*$H$8</f>
        <v>1389.05</v>
      </c>
      <c r="J26" s="128"/>
      <c r="K26" s="243">
        <f>sts!D23*(1-$H$7)+(sts!D23*(1-$H$7))*$H$8</f>
        <v>1389.05</v>
      </c>
      <c r="L26" s="243">
        <f>sts!E23*(1-$H$7)+(sts!E23*(1-$H$7))*$H$8</f>
        <v>1413.7</v>
      </c>
      <c r="M26" s="243">
        <f>sts!K23*(1-$H$7)+(sts!K23*(1-$H$7))*$H$8</f>
        <v>2110.4499999999998</v>
      </c>
      <c r="N26" s="244">
        <f>sts!L23*(1-$H$7)+(sts!L23*(1-$H$7))*$H$8</f>
        <v>0</v>
      </c>
      <c r="O26" s="130"/>
      <c r="P26" s="130"/>
      <c r="Q26" s="130"/>
      <c r="R26" s="130"/>
      <c r="S26" s="130"/>
      <c r="T26" s="273" t="str">
        <f>IF(ISERROR($AI$2),"",$AI$2)</f>
        <v/>
      </c>
      <c r="U26" s="273"/>
      <c r="V26" s="273"/>
      <c r="W26" s="273"/>
      <c r="X26" s="273"/>
      <c r="Y26" s="273"/>
      <c r="Z26" s="273"/>
      <c r="AA26" s="273"/>
      <c r="AB26" s="273"/>
      <c r="AC26" s="273"/>
      <c r="AD26" s="273"/>
      <c r="AE26" s="273"/>
      <c r="AF26" s="273"/>
      <c r="AG26" s="132">
        <v>3</v>
      </c>
      <c r="AH26" s="132" t="b">
        <f>IF(AC17&gt;274,TRUE,FALSE)</f>
        <v>0</v>
      </c>
      <c r="AI26" s="132"/>
      <c r="AJ26" s="132" t="s">
        <v>46</v>
      </c>
      <c r="AK26" s="132"/>
      <c r="AL26" s="132"/>
      <c r="AM26" s="132"/>
      <c r="AN26" s="132"/>
      <c r="AO26" s="132"/>
      <c r="AP26" s="132"/>
    </row>
    <row r="27" spans="3:42" ht="13.35" customHeight="1" x14ac:dyDescent="0.2">
      <c r="C27" s="56">
        <v>17</v>
      </c>
      <c r="D27" s="243">
        <f>sts!F24*(1-$H$6)+(sts!F24*(1-$H$6))*$H$8</f>
        <v>875.4</v>
      </c>
      <c r="E27" s="243">
        <f>sts!G24*(1-$H$6)+(sts!G24*(1-$H$6))*$H$8</f>
        <v>932.7</v>
      </c>
      <c r="F27" s="243">
        <f>sts!H24*(1-$H$6)+(sts!H24*(1-$H$6))*$H$8</f>
        <v>1104.45</v>
      </c>
      <c r="G27" s="243">
        <f>sts!I24*(1-$H$6)+(sts!I24*(1-$H$6))*$H$8</f>
        <v>1176.3499999999999</v>
      </c>
      <c r="H27" s="243">
        <f>sts!J24*(1-$H$6)+(sts!J24*(1-$H$6))*$H$8</f>
        <v>1194.3499999999999</v>
      </c>
      <c r="I27" s="243">
        <f>sts!C24*(1-$H$6)+(sts!C24*(1-$H$6))*$H$8</f>
        <v>1420.45</v>
      </c>
      <c r="J27" s="128"/>
      <c r="K27" s="243">
        <f>sts!D24*(1-$H$7)+(sts!D24*(1-$H$7))*$H$8</f>
        <v>1420.45</v>
      </c>
      <c r="L27" s="243">
        <f>sts!E24*(1-$H$7)+(sts!E24*(1-$H$7))*$H$8</f>
        <v>1438.9</v>
      </c>
      <c r="M27" s="243">
        <f>sts!K24*(1-$H$7)+(sts!K24*(1-$H$7))*$H$8</f>
        <v>2145.65</v>
      </c>
      <c r="N27" s="244">
        <f>sts!L24*(1-$H$7)+(sts!L24*(1-$H$7))*$H$8</f>
        <v>0</v>
      </c>
      <c r="O27" s="130"/>
      <c r="P27" s="130"/>
      <c r="Q27" s="130"/>
      <c r="R27" s="130"/>
      <c r="S27" s="130"/>
      <c r="T27" s="271" t="str">
        <f>IF(ISERROR($AI$3),"",$AI$3)</f>
        <v/>
      </c>
      <c r="U27" s="271"/>
      <c r="V27" s="271"/>
      <c r="W27" s="271"/>
      <c r="X27" s="271"/>
      <c r="Y27" s="271"/>
      <c r="Z27" s="271"/>
      <c r="AA27" s="271"/>
      <c r="AB27" s="271"/>
      <c r="AC27" s="271"/>
      <c r="AD27" s="271"/>
      <c r="AE27" s="271"/>
      <c r="AF27" s="271"/>
      <c r="AG27" s="132"/>
      <c r="AH27" s="132"/>
      <c r="AI27" s="132"/>
      <c r="AJ27" s="132" t="s">
        <v>47</v>
      </c>
      <c r="AK27" s="132"/>
      <c r="AL27" s="132"/>
      <c r="AM27" s="132"/>
      <c r="AN27" s="132"/>
      <c r="AO27" s="132"/>
      <c r="AP27" s="132"/>
    </row>
    <row r="28" spans="3:42" ht="13.35" customHeight="1" x14ac:dyDescent="0.2">
      <c r="C28" s="56">
        <v>18</v>
      </c>
      <c r="D28" s="243">
        <f>sts!F25*(1-$H$6)+(sts!F25*(1-$H$6))*$H$8</f>
        <v>889.25</v>
      </c>
      <c r="E28" s="243">
        <f>sts!G25*(1-$H$6)+(sts!G25*(1-$H$6))*$H$8</f>
        <v>948.45</v>
      </c>
      <c r="F28" s="243">
        <f>sts!H25*(1-$H$6)+(sts!H25*(1-$H$6))*$H$8</f>
        <v>1129.05</v>
      </c>
      <c r="G28" s="243">
        <f>sts!I25*(1-$H$6)+(sts!I25*(1-$H$6))*$H$8</f>
        <v>1204.9000000000001</v>
      </c>
      <c r="H28" s="243">
        <f>sts!J25*(1-$H$6)+(sts!J25*(1-$H$6))*$H$8</f>
        <v>1220.8</v>
      </c>
      <c r="I28" s="243">
        <f>sts!C25*(1-$H$6)+(sts!C25*(1-$H$6))*$H$8</f>
        <v>1449.55</v>
      </c>
      <c r="J28" s="128"/>
      <c r="K28" s="243">
        <f>sts!D25*(1-$H$7)+(sts!D25*(1-$H$7))*$H$8</f>
        <v>1449.55</v>
      </c>
      <c r="L28" s="243">
        <f>sts!E25*(1-$H$7)+(sts!E25*(1-$H$7))*$H$8</f>
        <v>1465.8</v>
      </c>
      <c r="M28" s="243">
        <f>sts!K25*(1-$H$7)+(sts!K25*(1-$H$7))*$H$8</f>
        <v>2176.85</v>
      </c>
      <c r="N28" s="244">
        <f>sts!L25*(1-$H$7)+(sts!L25*(1-$H$7))*$H$8</f>
        <v>0</v>
      </c>
      <c r="O28" s="130"/>
      <c r="P28" s="130"/>
      <c r="Q28" s="130"/>
      <c r="R28" s="130"/>
      <c r="S28" s="130"/>
      <c r="T28" s="271" t="str">
        <f>IF(ISERROR($AI$4),"",$AI$4)</f>
        <v/>
      </c>
      <c r="U28" s="271"/>
      <c r="V28" s="271"/>
      <c r="W28" s="271"/>
      <c r="X28" s="271"/>
      <c r="Y28" s="271"/>
      <c r="Z28" s="271"/>
      <c r="AA28" s="271"/>
      <c r="AB28" s="271"/>
      <c r="AC28" s="271"/>
      <c r="AD28" s="271"/>
      <c r="AE28" s="271"/>
      <c r="AF28" s="271"/>
      <c r="AG28" s="132"/>
      <c r="AH28" s="132"/>
      <c r="AI28" s="132"/>
      <c r="AJ28" s="132" t="s">
        <v>48</v>
      </c>
      <c r="AK28" s="132"/>
      <c r="AL28" s="132"/>
      <c r="AM28" s="132"/>
      <c r="AN28" s="132"/>
      <c r="AO28" s="132"/>
      <c r="AP28" s="132"/>
    </row>
    <row r="29" spans="3:42" ht="13.35" customHeight="1" x14ac:dyDescent="0.2">
      <c r="C29" s="56">
        <v>19</v>
      </c>
      <c r="D29" s="243">
        <f>sts!F26*(1-$H$6)+(sts!F26*(1-$H$6))*$H$8</f>
        <v>905.05</v>
      </c>
      <c r="E29" s="243">
        <f>sts!G26*(1-$H$6)+(sts!G26*(1-$H$6))*$H$8</f>
        <v>962.1</v>
      </c>
      <c r="F29" s="243">
        <f>sts!H26*(1-$H$6)+(sts!H26*(1-$H$6))*$H$8</f>
        <v>1151.6500000000001</v>
      </c>
      <c r="G29" s="243">
        <f>sts!I26*(1-$H$6)+(sts!I26*(1-$H$6))*$H$8</f>
        <v>1233.8</v>
      </c>
      <c r="H29" s="243">
        <f>sts!J26*(1-$H$6)+(sts!J26*(1-$H$6))*$H$8</f>
        <v>1249.55</v>
      </c>
      <c r="I29" s="243">
        <f>sts!C26*(1-$H$6)+(sts!C26*(1-$H$6))*$H$8</f>
        <v>1479.1</v>
      </c>
      <c r="J29" s="128"/>
      <c r="K29" s="243">
        <f>sts!D26*(1-$H$7)+(sts!D26*(1-$H$7))*$H$8</f>
        <v>1479.1</v>
      </c>
      <c r="L29" s="243">
        <f>sts!E26*(1-$H$7)+(sts!E26*(1-$H$7))*$H$8</f>
        <v>1495.1</v>
      </c>
      <c r="M29" s="243">
        <f>sts!K26*(1-$H$7)+(sts!K26*(1-$H$7))*$H$8</f>
        <v>2211.85</v>
      </c>
      <c r="N29" s="244">
        <f>sts!L26*(1-$H$7)+(sts!L26*(1-$H$7))*$H$8</f>
        <v>0</v>
      </c>
      <c r="O29" s="130"/>
      <c r="P29" s="130"/>
      <c r="Q29" s="130"/>
      <c r="R29" s="130"/>
      <c r="S29" s="130"/>
      <c r="T29" s="265" t="str">
        <f>IF(ISERROR($AI$5),"",$AI$5)</f>
        <v/>
      </c>
      <c r="U29" s="265"/>
      <c r="V29" s="265"/>
      <c r="W29" s="265"/>
      <c r="X29" s="265"/>
      <c r="Y29" s="265"/>
      <c r="Z29" s="265"/>
      <c r="AA29" s="265"/>
      <c r="AB29" s="265"/>
      <c r="AC29" s="265"/>
      <c r="AD29" s="265"/>
      <c r="AE29" s="265"/>
      <c r="AF29" s="265"/>
      <c r="AG29" s="132"/>
      <c r="AH29" s="132"/>
      <c r="AI29" s="132"/>
      <c r="AJ29" s="133" t="s">
        <v>49</v>
      </c>
      <c r="AK29" s="132"/>
      <c r="AL29" s="132"/>
      <c r="AM29" s="132"/>
      <c r="AN29" s="132"/>
      <c r="AO29" s="132"/>
      <c r="AP29" s="132"/>
    </row>
    <row r="30" spans="3:42" ht="13.35" customHeight="1" x14ac:dyDescent="0.2">
      <c r="C30" s="56">
        <v>20</v>
      </c>
      <c r="D30" s="243">
        <f>sts!F27*(1-$H$6)+(sts!F27*(1-$H$6))*$H$8</f>
        <v>920.75</v>
      </c>
      <c r="E30" s="243">
        <f>sts!G27*(1-$H$6)+(sts!G27*(1-$H$6))*$H$8</f>
        <v>976</v>
      </c>
      <c r="F30" s="243">
        <f>sts!H27*(1-$H$6)+(sts!H27*(1-$H$6))*$H$8</f>
        <v>1178.3499999999999</v>
      </c>
      <c r="G30" s="243">
        <f>sts!I27*(1-$H$6)+(sts!I27*(1-$H$6))*$H$8</f>
        <v>1262.45</v>
      </c>
      <c r="H30" s="243">
        <f>sts!J27*(1-$H$6)+(sts!J27*(1-$H$6))*$H$8</f>
        <v>1274.05</v>
      </c>
      <c r="I30" s="243">
        <f>sts!C27*(1-$H$6)+(sts!C27*(1-$H$6))*$H$8</f>
        <v>1508.4</v>
      </c>
      <c r="J30" s="128"/>
      <c r="K30" s="243">
        <f>sts!D27*(1-$H$7)+(sts!D27*(1-$H$7))*$H$8</f>
        <v>1508.4</v>
      </c>
      <c r="L30" s="243">
        <f>sts!E27*(1-$H$7)+(sts!E27*(1-$H$7))*$H$8</f>
        <v>1520.2</v>
      </c>
      <c r="M30" s="243">
        <f>sts!K27*(1-$H$7)+(sts!K27*(1-$H$7))*$H$8</f>
        <v>2242.9499999999998</v>
      </c>
      <c r="N30" s="244">
        <f>sts!L27*(1-$H$7)+(sts!L27*(1-$H$7))*$H$8</f>
        <v>0</v>
      </c>
      <c r="O30" s="130"/>
      <c r="P30" s="130"/>
      <c r="Q30" s="130"/>
      <c r="R30" s="130"/>
      <c r="S30" s="130"/>
      <c r="T30" s="217"/>
      <c r="U30" s="268"/>
      <c r="V30" s="268"/>
      <c r="W30" s="268"/>
      <c r="X30" s="268"/>
      <c r="Y30" s="268"/>
      <c r="Z30" s="268"/>
      <c r="AA30" s="268"/>
      <c r="AB30" s="268"/>
      <c r="AC30" s="268"/>
      <c r="AD30" s="268"/>
      <c r="AE30" s="268"/>
      <c r="AF30" s="268"/>
      <c r="AG30" s="132"/>
      <c r="AH30" s="132"/>
      <c r="AI30" s="132"/>
      <c r="AJ30" s="132" t="e">
        <f>"Możliwy koszt dodatkowy: Opłata dodatkowa za dużą paczkę - "&amp;#REF!&amp;" PLN netto*"</f>
        <v>#REF!</v>
      </c>
      <c r="AK30" s="132"/>
      <c r="AL30" s="132"/>
      <c r="AM30" s="132"/>
      <c r="AN30" s="132"/>
      <c r="AO30" s="132"/>
      <c r="AP30" s="132"/>
    </row>
    <row r="31" spans="3:42" ht="13.35" customHeight="1" x14ac:dyDescent="0.2">
      <c r="C31" s="56">
        <v>21</v>
      </c>
      <c r="D31" s="243">
        <f>sts!F28*(1-$H$6)+(sts!F28*(1-$H$6))*$H$8</f>
        <v>937.15</v>
      </c>
      <c r="E31" s="243">
        <f>sts!G28*(1-$H$6)+(sts!G28*(1-$H$6))*$H$8</f>
        <v>998.4</v>
      </c>
      <c r="F31" s="243">
        <f>sts!H28*(1-$H$6)+(sts!H28*(1-$H$6))*$H$8</f>
        <v>1200.4000000000001</v>
      </c>
      <c r="G31" s="243">
        <f>sts!I28*(1-$H$6)+(sts!I28*(1-$H$6))*$H$8</f>
        <v>1285.0999999999999</v>
      </c>
      <c r="H31" s="243">
        <f>sts!J28*(1-$H$6)+(sts!J28*(1-$H$6))*$H$8</f>
        <v>1302.75</v>
      </c>
      <c r="I31" s="243">
        <f>sts!C28*(1-$H$6)+(sts!C28*(1-$H$6))*$H$8</f>
        <v>1531.45</v>
      </c>
      <c r="J31" s="128"/>
      <c r="K31" s="243">
        <f>sts!D28*(1-$H$7)+(sts!D28*(1-$H$7))*$H$8</f>
        <v>1531.45</v>
      </c>
      <c r="L31" s="243">
        <f>sts!E28*(1-$H$7)+(sts!E28*(1-$H$7))*$H$8</f>
        <v>1549.45</v>
      </c>
      <c r="M31" s="243">
        <f>sts!K28*(1-$H$7)+(sts!K28*(1-$H$7))*$H$8</f>
        <v>2276.6999999999998</v>
      </c>
      <c r="N31" s="244">
        <f>sts!L28*(1-$H$7)+(sts!L28*(1-$H$7))*$H$8</f>
        <v>0</v>
      </c>
      <c r="O31" s="130"/>
      <c r="P31" s="130"/>
      <c r="Q31" s="130"/>
      <c r="R31" s="130"/>
      <c r="S31" s="130"/>
      <c r="T31" s="268" t="str">
        <f>IF(ISERROR($AH$7),"",$AH$7)</f>
        <v/>
      </c>
      <c r="U31" s="268"/>
      <c r="V31" s="268"/>
      <c r="W31" s="268"/>
      <c r="X31" s="268"/>
      <c r="Y31" s="268"/>
      <c r="Z31" s="268"/>
      <c r="AA31" s="268"/>
      <c r="AB31" s="268"/>
      <c r="AC31" s="268"/>
      <c r="AD31" s="268"/>
      <c r="AE31" s="268"/>
      <c r="AF31" s="268"/>
      <c r="AG31" s="132"/>
      <c r="AH31" s="132"/>
      <c r="AI31" s="132"/>
      <c r="AJ31" s="132" t="str">
        <f>"Możliwy koszt dodatkowy: Rozmiary przekraczające dozwolone limity - "&amp;ud!B37&amp;" PLN netto."</f>
        <v>Możliwy koszt dodatkowy: Rozmiary przekraczające dozwolone limity - 2246,2 PLN netto.</v>
      </c>
      <c r="AK31" s="132"/>
      <c r="AL31" s="132"/>
      <c r="AM31" s="132"/>
      <c r="AN31" s="132"/>
      <c r="AO31" s="132"/>
      <c r="AP31" s="132"/>
    </row>
    <row r="32" spans="3:42" ht="13.35" customHeight="1" x14ac:dyDescent="0.2">
      <c r="C32" s="56">
        <v>22</v>
      </c>
      <c r="D32" s="243">
        <f>sts!F29*(1-$H$6)+(sts!F29*(1-$H$6))*$H$8</f>
        <v>950.8</v>
      </c>
      <c r="E32" s="243">
        <f>sts!G29*(1-$H$6)+(sts!G29*(1-$H$6))*$H$8</f>
        <v>1012.25</v>
      </c>
      <c r="F32" s="243">
        <f>sts!H29*(1-$H$6)+(sts!H29*(1-$H$6))*$H$8</f>
        <v>1218.9000000000001</v>
      </c>
      <c r="G32" s="243">
        <f>sts!I29*(1-$H$6)+(sts!I29*(1-$H$6))*$H$8</f>
        <v>1305.75</v>
      </c>
      <c r="H32" s="243">
        <f>sts!J29*(1-$H$6)+(sts!J29*(1-$H$6))*$H$8</f>
        <v>1321.25</v>
      </c>
      <c r="I32" s="243">
        <f>sts!C29*(1-$H$6)+(sts!C29*(1-$H$6))*$H$8</f>
        <v>1552.45</v>
      </c>
      <c r="J32" s="128"/>
      <c r="K32" s="243">
        <f>sts!D29*(1-$H$7)+(sts!D29*(1-$H$7))*$H$8</f>
        <v>1552.45</v>
      </c>
      <c r="L32" s="243">
        <f>sts!E29*(1-$H$7)+(sts!E29*(1-$H$7))*$H$8</f>
        <v>1568.3</v>
      </c>
      <c r="M32" s="243">
        <f>sts!K29*(1-$H$7)+(sts!K29*(1-$H$7))*$H$8</f>
        <v>2299.6</v>
      </c>
      <c r="N32" s="244">
        <f>sts!L29*(1-$H$7)+(sts!L29*(1-$H$7))*$H$8</f>
        <v>0</v>
      </c>
      <c r="O32" s="130"/>
      <c r="P32" s="130"/>
      <c r="Q32" s="130"/>
      <c r="R32" s="130"/>
      <c r="S32" s="130"/>
      <c r="T32" s="268"/>
      <c r="U32" s="268"/>
      <c r="V32" s="268"/>
      <c r="W32" s="268"/>
      <c r="X32" s="268"/>
      <c r="Y32" s="268"/>
      <c r="Z32" s="268"/>
      <c r="AA32" s="268"/>
      <c r="AB32" s="268"/>
      <c r="AC32" s="268"/>
      <c r="AD32" s="268"/>
      <c r="AE32" s="268"/>
      <c r="AF32" s="268"/>
      <c r="AG32" s="132"/>
      <c r="AH32" s="132"/>
      <c r="AI32" s="132"/>
      <c r="AJ32" s="132" t="e">
        <f>"Możliwy koszt dodatkowy: Opłata za dodatkową obsługę nietypowych przesyłek - "&amp;#REF!&amp;" PLN netto."</f>
        <v>#REF!</v>
      </c>
      <c r="AK32" s="132"/>
      <c r="AL32" s="132"/>
      <c r="AM32" s="132"/>
      <c r="AN32" s="132"/>
      <c r="AO32" s="132"/>
      <c r="AP32" s="132"/>
    </row>
    <row r="33" spans="3:42" ht="13.35" customHeight="1" x14ac:dyDescent="0.2">
      <c r="C33" s="56">
        <v>23</v>
      </c>
      <c r="D33" s="243">
        <f>sts!F30*(1-$H$6)+(sts!F30*(1-$H$6))*$H$8</f>
        <v>962.95</v>
      </c>
      <c r="E33" s="243">
        <f>sts!G30*(1-$H$6)+(sts!G30*(1-$H$6))*$H$8</f>
        <v>1026.1500000000001</v>
      </c>
      <c r="F33" s="243">
        <f>sts!H30*(1-$H$6)+(sts!H30*(1-$H$6))*$H$8</f>
        <v>1237.6500000000001</v>
      </c>
      <c r="G33" s="243">
        <f>sts!I30*(1-$H$6)+(sts!I30*(1-$H$6))*$H$8</f>
        <v>1322.05</v>
      </c>
      <c r="H33" s="243">
        <f>sts!J30*(1-$H$6)+(sts!J30*(1-$H$6))*$H$8</f>
        <v>1341.85</v>
      </c>
      <c r="I33" s="243">
        <f>sts!C30*(1-$H$6)+(sts!C30*(1-$H$6))*$H$8</f>
        <v>1569.1</v>
      </c>
      <c r="J33" s="128"/>
      <c r="K33" s="243">
        <f>sts!D30*(1-$H$7)+(sts!D30*(1-$H$7))*$H$8</f>
        <v>1569.1</v>
      </c>
      <c r="L33" s="243">
        <f>sts!E30*(1-$H$7)+(sts!E30*(1-$H$7))*$H$8</f>
        <v>1589.4</v>
      </c>
      <c r="M33" s="243">
        <f>sts!K30*(1-$H$7)+(sts!K30*(1-$H$7))*$H$8</f>
        <v>2322.25</v>
      </c>
      <c r="N33" s="244">
        <f>sts!L30*(1-$H$7)+(sts!L30*(1-$H$7))*$H$8</f>
        <v>0</v>
      </c>
      <c r="O33" s="130"/>
      <c r="P33" s="130"/>
      <c r="Q33" s="130"/>
      <c r="R33" s="130"/>
      <c r="S33" s="130"/>
      <c r="T33" s="218"/>
      <c r="U33" s="272"/>
      <c r="V33" s="272"/>
      <c r="W33" s="272"/>
      <c r="X33" s="272"/>
      <c r="Y33" s="272"/>
      <c r="Z33" s="272"/>
      <c r="AA33" s="272"/>
      <c r="AB33" s="272"/>
      <c r="AC33" s="272"/>
      <c r="AD33" s="272"/>
      <c r="AE33" s="272"/>
      <c r="AF33" s="272"/>
      <c r="AG33" s="132">
        <v>1</v>
      </c>
      <c r="AH33" s="132" t="b">
        <f>AND(T14&gt;25,T14&lt;70)</f>
        <v>0</v>
      </c>
      <c r="AI33" s="132"/>
      <c r="AJ33" s="132" t="s">
        <v>50</v>
      </c>
      <c r="AK33" s="132"/>
      <c r="AL33" s="132"/>
      <c r="AM33" s="132"/>
      <c r="AN33" s="132"/>
      <c r="AO33" s="132"/>
      <c r="AP33" s="132"/>
    </row>
    <row r="34" spans="3:42" ht="13.35" customHeight="1" x14ac:dyDescent="0.2">
      <c r="C34" s="56">
        <v>24</v>
      </c>
      <c r="D34" s="243">
        <f>sts!F31*(1-$H$6)+(sts!F31*(1-$H$6))*$H$8</f>
        <v>974.85</v>
      </c>
      <c r="E34" s="243">
        <f>sts!G31*(1-$H$6)+(sts!G31*(1-$H$6))*$H$8</f>
        <v>1042.0999999999999</v>
      </c>
      <c r="F34" s="243">
        <f>sts!H31*(1-$H$6)+(sts!H31*(1-$H$6))*$H$8</f>
        <v>1256</v>
      </c>
      <c r="G34" s="243">
        <f>sts!I31*(1-$H$6)+(sts!I31*(1-$H$6))*$H$8</f>
        <v>1338.8</v>
      </c>
      <c r="H34" s="243">
        <f>sts!J31*(1-$H$6)+(sts!J31*(1-$H$6))*$H$8</f>
        <v>1360.25</v>
      </c>
      <c r="I34" s="243">
        <f>sts!C31*(1-$H$6)+(sts!C31*(1-$H$6))*$H$8</f>
        <v>1586.2</v>
      </c>
      <c r="J34" s="128"/>
      <c r="K34" s="243">
        <f>sts!D31*(1-$H$7)+(sts!D31*(1-$H$7))*$H$8</f>
        <v>1586.2</v>
      </c>
      <c r="L34" s="243">
        <f>sts!E31*(1-$H$7)+(sts!E31*(1-$H$7))*$H$8</f>
        <v>1608.15</v>
      </c>
      <c r="M34" s="243">
        <f>sts!K31*(1-$H$7)+(sts!K31*(1-$H$7))*$H$8</f>
        <v>2343.15</v>
      </c>
      <c r="N34" s="244">
        <f>sts!L31*(1-$H$7)+(sts!L31*(1-$H$7))*$H$8</f>
        <v>0</v>
      </c>
      <c r="O34" s="130"/>
      <c r="P34" s="130"/>
      <c r="Q34" s="130"/>
      <c r="R34" s="130"/>
      <c r="S34" s="130"/>
      <c r="T34" s="267" t="str">
        <f>IF(ISERROR($AI$8),"",$AI$8)</f>
        <v/>
      </c>
      <c r="U34" s="267"/>
      <c r="V34" s="267"/>
      <c r="W34" s="267"/>
      <c r="X34" s="267"/>
      <c r="Y34" s="267"/>
      <c r="Z34" s="267"/>
      <c r="AA34" s="267"/>
      <c r="AB34" s="267"/>
      <c r="AC34" s="267"/>
      <c r="AD34" s="267"/>
      <c r="AE34" s="267"/>
      <c r="AF34" s="267"/>
      <c r="AG34" s="132">
        <v>2</v>
      </c>
      <c r="AH34" s="132" t="b">
        <f>IF(T14&gt;70,TRUE,FALSE)</f>
        <v>0</v>
      </c>
      <c r="AI34" s="132"/>
      <c r="AJ34" s="132" t="s">
        <v>51</v>
      </c>
      <c r="AK34" s="132"/>
      <c r="AL34" s="132"/>
      <c r="AM34" s="132"/>
      <c r="AN34" s="132"/>
      <c r="AO34" s="132"/>
      <c r="AP34" s="132"/>
    </row>
    <row r="35" spans="3:42" ht="13.35" customHeight="1" x14ac:dyDescent="0.2">
      <c r="C35" s="56">
        <v>25</v>
      </c>
      <c r="D35" s="243">
        <f>sts!F32*(1-$H$6)+(sts!F32*(1-$H$6))*$H$8</f>
        <v>990.45</v>
      </c>
      <c r="E35" s="243">
        <f>sts!G32*(1-$H$6)+(sts!G32*(1-$H$6))*$H$8</f>
        <v>1057.8</v>
      </c>
      <c r="F35" s="243">
        <f>sts!H32*(1-$H$6)+(sts!H32*(1-$H$6))*$H$8</f>
        <v>1272.5999999999999</v>
      </c>
      <c r="G35" s="243">
        <f>sts!I32*(1-$H$6)+(sts!I32*(1-$H$6))*$H$8</f>
        <v>1357.35</v>
      </c>
      <c r="H35" s="243">
        <f>sts!J32*(1-$H$6)+(sts!J32*(1-$H$6))*$H$8</f>
        <v>1380.65</v>
      </c>
      <c r="I35" s="243">
        <f>sts!C32*(1-$H$6)+(sts!C32*(1-$H$6))*$H$8</f>
        <v>1605.1</v>
      </c>
      <c r="J35" s="128"/>
      <c r="K35" s="243">
        <f>sts!D32*(1-$H$7)+(sts!D32*(1-$H$7))*$H$8</f>
        <v>1605.1</v>
      </c>
      <c r="L35" s="243">
        <f>sts!E32*(1-$H$7)+(sts!E32*(1-$H$7))*$H$8</f>
        <v>1628.9</v>
      </c>
      <c r="M35" s="243">
        <f>sts!K32*(1-$H$7)+(sts!K32*(1-$H$7))*$H$8</f>
        <v>2366</v>
      </c>
      <c r="N35" s="244">
        <f>sts!L32*(1-$H$7)+(sts!L32*(1-$H$7))*$H$8</f>
        <v>0</v>
      </c>
      <c r="O35" s="130"/>
      <c r="P35" s="130"/>
      <c r="Q35" s="130"/>
      <c r="R35" s="130"/>
      <c r="S35" s="130"/>
      <c r="T35" s="267"/>
      <c r="U35" s="267"/>
      <c r="V35" s="267"/>
      <c r="W35" s="267"/>
      <c r="X35" s="267"/>
      <c r="Y35" s="267"/>
      <c r="Z35" s="267"/>
      <c r="AA35" s="267"/>
      <c r="AB35" s="267"/>
      <c r="AC35" s="267"/>
      <c r="AD35" s="267"/>
      <c r="AE35" s="267"/>
      <c r="AF35" s="267"/>
      <c r="AG35" s="132">
        <v>5</v>
      </c>
      <c r="AH35" s="132" t="b">
        <f>IF(AO17=2,TRUE,FALSE)</f>
        <v>0</v>
      </c>
      <c r="AI35" s="132"/>
      <c r="AJ35" s="132" t="s">
        <v>52</v>
      </c>
      <c r="AK35" s="132"/>
      <c r="AL35" s="132"/>
      <c r="AM35" s="132"/>
      <c r="AN35" s="132"/>
      <c r="AO35" s="132"/>
      <c r="AP35" s="132"/>
    </row>
    <row r="36" spans="3:42" ht="13.35" customHeight="1" x14ac:dyDescent="0.2">
      <c r="C36" s="56">
        <v>26</v>
      </c>
      <c r="D36" s="243">
        <f>sts!F33*(1-$H$6)+(sts!F33*(1-$H$6))*$H$8</f>
        <v>1002.55</v>
      </c>
      <c r="E36" s="243">
        <f>sts!G33*(1-$H$6)+(sts!G33*(1-$H$6))*$H$8</f>
        <v>1073.9000000000001</v>
      </c>
      <c r="F36" s="243">
        <f>sts!H33*(1-$H$6)+(sts!H33*(1-$H$6))*$H$8</f>
        <v>1289.2</v>
      </c>
      <c r="G36" s="243">
        <f>sts!I33*(1-$H$6)+(sts!I33*(1-$H$6))*$H$8</f>
        <v>1375.85</v>
      </c>
      <c r="H36" s="243">
        <f>sts!J33*(1-$H$6)+(sts!J33*(1-$H$6))*$H$8</f>
        <v>1401.45</v>
      </c>
      <c r="I36" s="243">
        <f>sts!C33*(1-$H$6)+(sts!C33*(1-$H$6))*$H$8</f>
        <v>1624.1</v>
      </c>
      <c r="J36" s="128"/>
      <c r="K36" s="243">
        <f>sts!D33*(1-$H$7)+(sts!D33*(1-$H$7))*$H$8</f>
        <v>1624.1</v>
      </c>
      <c r="L36" s="243">
        <f>sts!E33*(1-$H$7)+(sts!E33*(1-$H$7))*$H$8</f>
        <v>1650.15</v>
      </c>
      <c r="M36" s="243">
        <f>sts!K33*(1-$H$7)+(sts!K33*(1-$H$7))*$H$8</f>
        <v>2389</v>
      </c>
      <c r="N36" s="244">
        <f>sts!L33*(1-$H$7)+(sts!L33*(1-$H$7))*$H$8</f>
        <v>0</v>
      </c>
      <c r="O36" s="130"/>
      <c r="P36" s="130"/>
      <c r="Q36" s="130"/>
      <c r="R36" s="130"/>
      <c r="S36" s="130"/>
      <c r="T36" s="268" t="str">
        <f>IF(T37="",IF(ISERROR($AI$9),"",$AI$9),"")</f>
        <v/>
      </c>
      <c r="U36" s="268"/>
      <c r="V36" s="268"/>
      <c r="W36" s="268"/>
      <c r="X36" s="268"/>
      <c r="Y36" s="268"/>
      <c r="Z36" s="268"/>
      <c r="AA36" s="268"/>
      <c r="AB36" s="268"/>
      <c r="AC36" s="268"/>
      <c r="AD36" s="268"/>
      <c r="AE36" s="268"/>
      <c r="AF36" s="268"/>
      <c r="AG36" s="132">
        <v>6</v>
      </c>
      <c r="AH36" s="132" t="b">
        <f>IF(AND(AC17&gt;300,AC17&lt;=400),TRUE,FALSE)</f>
        <v>0</v>
      </c>
      <c r="AI36" s="132"/>
      <c r="AJ36" s="132" t="s">
        <v>53</v>
      </c>
      <c r="AK36" s="132"/>
      <c r="AL36" s="132"/>
      <c r="AM36" s="132"/>
      <c r="AN36" s="132"/>
      <c r="AO36" s="132"/>
      <c r="AP36" s="132"/>
    </row>
    <row r="37" spans="3:42" ht="13.35" customHeight="1" x14ac:dyDescent="0.2">
      <c r="C37" s="56">
        <v>27</v>
      </c>
      <c r="D37" s="243">
        <f>sts!F34*(1-$H$6)+(sts!F34*(1-$H$6))*$H$8</f>
        <v>1014.25</v>
      </c>
      <c r="E37" s="243">
        <f>sts!G34*(1-$H$6)+(sts!G34*(1-$H$6))*$H$8</f>
        <v>1087.6500000000001</v>
      </c>
      <c r="F37" s="243">
        <f>sts!H34*(1-$H$6)+(sts!H34*(1-$H$6))*$H$8</f>
        <v>1309.95</v>
      </c>
      <c r="G37" s="243">
        <f>sts!I34*(1-$H$6)+(sts!I34*(1-$H$6))*$H$8</f>
        <v>1394.4</v>
      </c>
      <c r="H37" s="243">
        <f>sts!J34*(1-$H$6)+(sts!J34*(1-$H$6))*$H$8</f>
        <v>1419.8</v>
      </c>
      <c r="I37" s="243">
        <f>sts!C34*(1-$H$6)+(sts!C34*(1-$H$6))*$H$8</f>
        <v>1643</v>
      </c>
      <c r="J37" s="128"/>
      <c r="K37" s="243">
        <f>sts!D34*(1-$H$7)+(sts!D34*(1-$H$7))*$H$8</f>
        <v>1643</v>
      </c>
      <c r="L37" s="243">
        <f>sts!E34*(1-$H$7)+(sts!E34*(1-$H$7))*$H$8</f>
        <v>1668.8</v>
      </c>
      <c r="M37" s="243">
        <f>sts!K34*(1-$H$7)+(sts!K34*(1-$H$7))*$H$8</f>
        <v>2409.75</v>
      </c>
      <c r="N37" s="244">
        <f>sts!L34*(1-$H$7)+(sts!L34*(1-$H$7))*$H$8</f>
        <v>0</v>
      </c>
      <c r="O37" s="130"/>
      <c r="P37" s="130"/>
      <c r="Q37" s="130"/>
      <c r="R37" s="130"/>
      <c r="S37" s="130"/>
      <c r="T37" s="269" t="str">
        <f>IF(ISERROR($AI$10),"",$AI$10)</f>
        <v/>
      </c>
      <c r="U37" s="269"/>
      <c r="V37" s="269"/>
      <c r="W37" s="269"/>
      <c r="X37" s="269"/>
      <c r="Y37" s="269"/>
      <c r="Z37" s="269"/>
      <c r="AA37" s="269"/>
      <c r="AB37" s="269"/>
      <c r="AC37" s="269"/>
      <c r="AD37" s="269"/>
      <c r="AE37" s="269"/>
      <c r="AF37" s="269"/>
      <c r="AG37" s="132"/>
      <c r="AH37" s="132"/>
      <c r="AI37" s="132"/>
      <c r="AJ37" s="132" t="s">
        <v>54</v>
      </c>
      <c r="AK37" s="132"/>
      <c r="AL37" s="132"/>
      <c r="AM37" s="132"/>
      <c r="AN37" s="132"/>
      <c r="AO37" s="132"/>
      <c r="AP37" s="132"/>
    </row>
    <row r="38" spans="3:42" ht="13.35" customHeight="1" x14ac:dyDescent="0.2">
      <c r="C38" s="56">
        <v>28</v>
      </c>
      <c r="D38" s="243">
        <f>sts!F35*(1-$H$6)+(sts!F35*(1-$H$6))*$H$8</f>
        <v>1026.1500000000001</v>
      </c>
      <c r="E38" s="243">
        <f>sts!G35*(1-$H$6)+(sts!G35*(1-$H$6))*$H$8</f>
        <v>1101.5</v>
      </c>
      <c r="F38" s="243">
        <f>sts!H35*(1-$H$6)+(sts!H35*(1-$H$6))*$H$8</f>
        <v>1326.35</v>
      </c>
      <c r="G38" s="243">
        <f>sts!I35*(1-$H$6)+(sts!I35*(1-$H$6))*$H$8</f>
        <v>1410.6</v>
      </c>
      <c r="H38" s="243">
        <f>sts!J35*(1-$H$6)+(sts!J35*(1-$H$6))*$H$8</f>
        <v>1442.3</v>
      </c>
      <c r="I38" s="243">
        <f>sts!C35*(1-$H$6)+(sts!C35*(1-$H$6))*$H$8</f>
        <v>1659.4</v>
      </c>
      <c r="J38" s="128"/>
      <c r="K38" s="243">
        <f>sts!D35*(1-$H$7)+(sts!D35*(1-$H$7))*$H$8</f>
        <v>1659.4</v>
      </c>
      <c r="L38" s="243">
        <f>sts!E35*(1-$H$7)+(sts!E35*(1-$H$7))*$H$8</f>
        <v>1691.85</v>
      </c>
      <c r="M38" s="243">
        <f>sts!K35*(1-$H$7)+(sts!K35*(1-$H$7))*$H$8</f>
        <v>2434.6</v>
      </c>
      <c r="N38" s="244">
        <f>sts!L35*(1-$H$7)+(sts!L35*(1-$H$7))*$H$8</f>
        <v>0</v>
      </c>
      <c r="O38" s="130"/>
      <c r="P38" s="130"/>
      <c r="Q38" s="130"/>
      <c r="R38" s="130"/>
      <c r="S38" s="130"/>
      <c r="T38" s="269" t="str">
        <f>IF(ISERROR($AI$11),"",$AI$11)</f>
        <v/>
      </c>
      <c r="U38" s="269"/>
      <c r="V38" s="269"/>
      <c r="W38" s="269"/>
      <c r="X38" s="269"/>
      <c r="Y38" s="269"/>
      <c r="Z38" s="269"/>
      <c r="AA38" s="269"/>
      <c r="AB38" s="269"/>
      <c r="AC38" s="269"/>
      <c r="AD38" s="269"/>
      <c r="AE38" s="269"/>
      <c r="AF38" s="269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</row>
    <row r="39" spans="3:42" ht="13.35" customHeight="1" x14ac:dyDescent="0.2">
      <c r="C39" s="56">
        <v>29</v>
      </c>
      <c r="D39" s="243">
        <f>sts!F36*(1-$H$6)+(sts!F36*(1-$H$6))*$H$8</f>
        <v>1039.9000000000001</v>
      </c>
      <c r="E39" s="243">
        <f>sts!G36*(1-$H$6)+(sts!G36*(1-$H$6))*$H$8</f>
        <v>1117.2</v>
      </c>
      <c r="F39" s="243">
        <f>sts!H36*(1-$H$6)+(sts!H36*(1-$H$6))*$H$8</f>
        <v>1344.9</v>
      </c>
      <c r="G39" s="243">
        <f>sts!I36*(1-$H$6)+(sts!I36*(1-$H$6))*$H$8</f>
        <v>1427.3</v>
      </c>
      <c r="H39" s="243">
        <f>sts!J36*(1-$H$6)+(sts!J36*(1-$H$6))*$H$8</f>
        <v>1460.95</v>
      </c>
      <c r="I39" s="243">
        <f>sts!C36*(1-$H$6)+(sts!C36*(1-$H$6))*$H$8</f>
        <v>1676.55</v>
      </c>
      <c r="J39" s="128"/>
      <c r="K39" s="243">
        <f>sts!D36*(1-$H$7)+(sts!D36*(1-$H$7))*$H$8</f>
        <v>1676.55</v>
      </c>
      <c r="L39" s="243">
        <f>sts!E36*(1-$H$7)+(sts!E36*(1-$H$7))*$H$8</f>
        <v>1710.8</v>
      </c>
      <c r="M39" s="243">
        <f>sts!K36*(1-$H$7)+(sts!K36*(1-$H$7))*$H$8</f>
        <v>2455.5</v>
      </c>
      <c r="N39" s="244">
        <f>sts!L36*(1-$H$7)+(sts!L36*(1-$H$7))*$H$8</f>
        <v>0</v>
      </c>
      <c r="O39" s="130"/>
      <c r="P39" s="130"/>
      <c r="Q39" s="130"/>
      <c r="R39" s="130"/>
      <c r="S39" s="130"/>
      <c r="T39" s="219"/>
      <c r="U39" s="219"/>
      <c r="V39" s="219"/>
      <c r="W39" s="219"/>
      <c r="X39" s="219"/>
      <c r="Y39" s="219"/>
      <c r="Z39" s="219"/>
      <c r="AA39" s="219"/>
      <c r="AB39" s="219"/>
      <c r="AC39" s="219"/>
      <c r="AD39" s="219"/>
      <c r="AE39" s="219"/>
      <c r="AF39" s="219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</row>
    <row r="40" spans="3:42" ht="13.35" customHeight="1" x14ac:dyDescent="0.2">
      <c r="C40" s="56">
        <v>30</v>
      </c>
      <c r="D40" s="243">
        <f>sts!F37*(1-$H$6)+(sts!F37*(1-$H$6))*$H$8</f>
        <v>1051.8</v>
      </c>
      <c r="E40" s="243">
        <f>sts!G37*(1-$H$6)+(sts!G37*(1-$H$6))*$H$8</f>
        <v>1133.0999999999999</v>
      </c>
      <c r="F40" s="243">
        <f>sts!H37*(1-$H$6)+(sts!H37*(1-$H$6))*$H$8</f>
        <v>1361.35</v>
      </c>
      <c r="G40" s="243">
        <f>sts!I37*(1-$H$6)+(sts!I37*(1-$H$6))*$H$8</f>
        <v>1447.75</v>
      </c>
      <c r="H40" s="243">
        <f>sts!J37*(1-$H$6)+(sts!J37*(1-$H$6))*$H$8</f>
        <v>1481.4</v>
      </c>
      <c r="I40" s="243">
        <f>sts!C37*(1-$H$6)+(sts!C37*(1-$H$6))*$H$8</f>
        <v>1697.35</v>
      </c>
      <c r="J40" s="128"/>
      <c r="K40" s="243">
        <f>sts!D37*(1-$H$7)+(sts!D37*(1-$H$7))*$H$8</f>
        <v>1697.35</v>
      </c>
      <c r="L40" s="243">
        <f>sts!E37*(1-$H$7)+(sts!E37*(1-$H$7))*$H$8</f>
        <v>1731.7</v>
      </c>
      <c r="M40" s="243">
        <f>sts!K37*(1-$H$7)+(sts!K37*(1-$H$7))*$H$8</f>
        <v>2478.25</v>
      </c>
      <c r="N40" s="244">
        <f>sts!L37*(1-$H$7)+(sts!L37*(1-$H$7))*$H$8</f>
        <v>0</v>
      </c>
      <c r="O40" s="130"/>
      <c r="P40" s="130"/>
      <c r="Q40" s="130"/>
      <c r="R40" s="130"/>
      <c r="S40" s="130"/>
      <c r="T40" s="270" t="e">
        <f>IF(T36=AJ30,AJ37,IF(T37=AJ30,AJ37,IF(T38=AJ30,AJ37,"")))</f>
        <v>#REF!</v>
      </c>
      <c r="U40" s="270"/>
      <c r="V40" s="270"/>
      <c r="W40" s="270"/>
      <c r="X40" s="270"/>
      <c r="Y40" s="270"/>
      <c r="Z40" s="270"/>
      <c r="AA40" s="270"/>
      <c r="AB40" s="270"/>
      <c r="AC40" s="270"/>
      <c r="AD40" s="270"/>
      <c r="AE40" s="270"/>
      <c r="AF40" s="270"/>
      <c r="AG40" s="132"/>
      <c r="AH40" s="132"/>
      <c r="AI40" s="132"/>
      <c r="AJ40" s="132"/>
      <c r="AK40" s="132"/>
      <c r="AL40" s="132"/>
      <c r="AM40" s="132"/>
      <c r="AN40" s="132"/>
      <c r="AO40" s="132"/>
      <c r="AP40" s="132"/>
    </row>
    <row r="41" spans="3:42" ht="13.35" customHeight="1" x14ac:dyDescent="0.2">
      <c r="C41" s="56">
        <v>31</v>
      </c>
      <c r="D41" s="243">
        <f>sts!F38*(1-$H$6)+(sts!F38*(1-$H$6))*$H$8</f>
        <v>1065.75</v>
      </c>
      <c r="E41" s="243">
        <f>sts!G38*(1-$H$6)+(sts!G38*(1-$H$6))*$H$8</f>
        <v>1147</v>
      </c>
      <c r="F41" s="243">
        <f>sts!H38*(1-$H$6)+(sts!H38*(1-$H$6))*$H$8</f>
        <v>1380</v>
      </c>
      <c r="G41" s="243">
        <f>sts!I38*(1-$H$6)+(sts!I38*(1-$H$6))*$H$8</f>
        <v>1464.15</v>
      </c>
      <c r="H41" s="243">
        <f>sts!J38*(1-$H$6)+(sts!J38*(1-$H$6))*$H$8</f>
        <v>1499.9</v>
      </c>
      <c r="I41" s="243">
        <f>sts!C38*(1-$H$6)+(sts!C38*(1-$H$6))*$H$8</f>
        <v>1714.1</v>
      </c>
      <c r="J41" s="128"/>
      <c r="K41" s="243">
        <f>sts!D38*(1-$H$7)+(sts!D38*(1-$H$7))*$H$8</f>
        <v>1714.1</v>
      </c>
      <c r="L41" s="243">
        <f>sts!E38*(1-$H$7)+(sts!E38*(1-$H$7))*$H$8</f>
        <v>1750.6</v>
      </c>
      <c r="M41" s="243">
        <f>sts!K38*(1-$H$7)+(sts!K38*(1-$H$7))*$H$8</f>
        <v>2501.0500000000002</v>
      </c>
      <c r="N41" s="244">
        <f>sts!L38*(1-$H$7)+(sts!L38*(1-$H$7))*$H$8</f>
        <v>0</v>
      </c>
      <c r="O41" s="130"/>
      <c r="P41" s="130"/>
      <c r="Q41" s="130"/>
      <c r="R41" s="130"/>
      <c r="S41" s="130"/>
      <c r="T41" s="266"/>
      <c r="U41" s="266"/>
      <c r="V41" s="266"/>
      <c r="W41" s="266"/>
      <c r="X41" s="266"/>
      <c r="Y41" s="266"/>
      <c r="Z41" s="266"/>
      <c r="AA41" s="266"/>
      <c r="AB41" s="266"/>
      <c r="AC41" s="266"/>
      <c r="AD41" s="266"/>
      <c r="AE41" s="266"/>
      <c r="AF41" s="266"/>
      <c r="AG41" s="132"/>
      <c r="AH41" s="132"/>
      <c r="AI41" s="132"/>
      <c r="AJ41" s="132"/>
      <c r="AK41" s="132"/>
      <c r="AL41" s="132"/>
      <c r="AM41" s="132"/>
      <c r="AN41" s="132"/>
      <c r="AO41" s="132"/>
      <c r="AP41" s="132"/>
    </row>
    <row r="42" spans="3:42" ht="13.35" customHeight="1" x14ac:dyDescent="0.2">
      <c r="C42" s="56">
        <v>32</v>
      </c>
      <c r="D42" s="243">
        <f>sts!F39*(1-$H$6)+(sts!F39*(1-$H$6))*$H$8</f>
        <v>1079.75</v>
      </c>
      <c r="E42" s="243">
        <f>sts!G39*(1-$H$6)+(sts!G39*(1-$H$6))*$H$8</f>
        <v>1162.9000000000001</v>
      </c>
      <c r="F42" s="243">
        <f>sts!H39*(1-$H$6)+(sts!H39*(1-$H$6))*$H$8</f>
        <v>1398.45</v>
      </c>
      <c r="G42" s="243">
        <f>sts!I39*(1-$H$6)+(sts!I39*(1-$H$6))*$H$8</f>
        <v>1483.05</v>
      </c>
      <c r="H42" s="243">
        <f>sts!J39*(1-$H$6)+(sts!J39*(1-$H$6))*$H$8</f>
        <v>1522.5</v>
      </c>
      <c r="I42" s="243">
        <f>sts!C39*(1-$H$6)+(sts!C39*(1-$H$6))*$H$8</f>
        <v>1733.3</v>
      </c>
      <c r="J42" s="128"/>
      <c r="K42" s="243">
        <f>sts!D39*(1-$H$7)+(sts!D39*(1-$H$7))*$H$8</f>
        <v>1733.3</v>
      </c>
      <c r="L42" s="243">
        <f>sts!E39*(1-$H$7)+(sts!E39*(1-$H$7))*$H$8</f>
        <v>1773.5</v>
      </c>
      <c r="M42" s="243">
        <f>sts!K39*(1-$H$7)+(sts!K39*(1-$H$7))*$H$8</f>
        <v>2522.0500000000002</v>
      </c>
      <c r="N42" s="244">
        <f>sts!L39*(1-$H$7)+(sts!L39*(1-$H$7))*$H$8</f>
        <v>0</v>
      </c>
      <c r="O42" s="130"/>
      <c r="P42" s="130"/>
      <c r="Q42" s="130"/>
      <c r="R42" s="130"/>
      <c r="S42" s="130"/>
      <c r="T42" s="266" t="s">
        <v>55</v>
      </c>
      <c r="U42" s="266"/>
      <c r="V42" s="266"/>
      <c r="W42" s="266"/>
      <c r="X42" s="266"/>
      <c r="Y42" s="266"/>
      <c r="Z42" s="266"/>
      <c r="AA42" s="266"/>
      <c r="AB42" s="266"/>
      <c r="AC42" s="266"/>
      <c r="AD42" s="266"/>
      <c r="AE42" s="266"/>
      <c r="AF42" s="266"/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</row>
    <row r="43" spans="3:42" ht="13.35" customHeight="1" x14ac:dyDescent="0.2">
      <c r="C43" s="56">
        <v>33</v>
      </c>
      <c r="D43" s="243">
        <f>sts!F40*(1-$H$6)+(sts!F40*(1-$H$6))*$H$8</f>
        <v>1091.4000000000001</v>
      </c>
      <c r="E43" s="243">
        <f>sts!G40*(1-$H$6)+(sts!G40*(1-$H$6))*$H$8</f>
        <v>1176.7</v>
      </c>
      <c r="F43" s="243">
        <f>sts!H40*(1-$H$6)+(sts!H40*(1-$H$6))*$H$8</f>
        <v>1414.9</v>
      </c>
      <c r="G43" s="243">
        <f>sts!I40*(1-$H$6)+(sts!I40*(1-$H$6))*$H$8</f>
        <v>1499.5</v>
      </c>
      <c r="H43" s="243">
        <f>sts!J40*(1-$H$6)+(sts!J40*(1-$H$6))*$H$8</f>
        <v>1540.85</v>
      </c>
      <c r="I43" s="243">
        <f>sts!C40*(1-$H$6)+(sts!C40*(1-$H$6))*$H$8</f>
        <v>1750.2</v>
      </c>
      <c r="J43" s="128"/>
      <c r="K43" s="243">
        <f>sts!D40*(1-$H$7)+(sts!D40*(1-$H$7))*$H$8</f>
        <v>1750.2</v>
      </c>
      <c r="L43" s="243">
        <f>sts!E40*(1-$H$7)+(sts!E40*(1-$H$7))*$H$8</f>
        <v>1792.3</v>
      </c>
      <c r="M43" s="243">
        <f>sts!K40*(1-$H$7)+(sts!K40*(1-$H$7))*$H$8</f>
        <v>2544.6999999999998</v>
      </c>
      <c r="N43" s="244">
        <f>sts!L40*(1-$H$7)+(sts!L40*(1-$H$7))*$H$8</f>
        <v>0</v>
      </c>
      <c r="O43" s="130"/>
      <c r="P43" s="130"/>
      <c r="Q43" s="130"/>
      <c r="R43" s="130"/>
      <c r="S43" s="130"/>
      <c r="T43" s="266" t="s">
        <v>56</v>
      </c>
      <c r="U43" s="266"/>
      <c r="V43" s="266"/>
      <c r="W43" s="266"/>
      <c r="X43" s="266"/>
      <c r="Y43" s="266"/>
      <c r="Z43" s="266"/>
      <c r="AA43" s="266"/>
      <c r="AB43" s="266"/>
      <c r="AC43" s="266"/>
      <c r="AD43" s="266"/>
      <c r="AE43" s="266"/>
      <c r="AF43" s="266"/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</row>
    <row r="44" spans="3:42" ht="13.35" customHeight="1" x14ac:dyDescent="0.2">
      <c r="C44" s="56">
        <v>34</v>
      </c>
      <c r="D44" s="243">
        <f>sts!F41*(1-$H$6)+(sts!F41*(1-$H$6))*$H$8</f>
        <v>1103.4000000000001</v>
      </c>
      <c r="E44" s="243">
        <f>sts!G41*(1-$H$6)+(sts!G41*(1-$H$6))*$H$8</f>
        <v>1192.45</v>
      </c>
      <c r="F44" s="243">
        <f>sts!H41*(1-$H$6)+(sts!H41*(1-$H$6))*$H$8</f>
        <v>1433.5</v>
      </c>
      <c r="G44" s="243">
        <f>sts!I41*(1-$H$6)+(sts!I41*(1-$H$6))*$H$8</f>
        <v>1518.15</v>
      </c>
      <c r="H44" s="243">
        <f>sts!J41*(1-$H$6)+(sts!J41*(1-$H$6))*$H$8</f>
        <v>1559.55</v>
      </c>
      <c r="I44" s="243">
        <f>sts!C41*(1-$H$6)+(sts!C41*(1-$H$6))*$H$8</f>
        <v>1769.15</v>
      </c>
      <c r="J44" s="128"/>
      <c r="K44" s="243">
        <f>sts!D41*(1-$H$7)+(sts!D41*(1-$H$7))*$H$8</f>
        <v>1769.15</v>
      </c>
      <c r="L44" s="243">
        <f>sts!E41*(1-$H$7)+(sts!E41*(1-$H$7))*$H$8</f>
        <v>1811.45</v>
      </c>
      <c r="M44" s="243">
        <f>sts!K41*(1-$H$7)+(sts!K41*(1-$H$7))*$H$8</f>
        <v>2567.75</v>
      </c>
      <c r="N44" s="244">
        <f>sts!L41*(1-$H$7)+(sts!L41*(1-$H$7))*$H$8</f>
        <v>0</v>
      </c>
      <c r="O44" s="130"/>
      <c r="P44" s="130"/>
      <c r="Q44" s="130"/>
      <c r="R44" s="130"/>
      <c r="S44" s="130"/>
      <c r="T44" s="266" t="s">
        <v>57</v>
      </c>
      <c r="U44" s="266"/>
      <c r="V44" s="266"/>
      <c r="W44" s="266"/>
      <c r="X44" s="266"/>
      <c r="Y44" s="266"/>
      <c r="Z44" s="266"/>
      <c r="AA44" s="266"/>
      <c r="AB44" s="266"/>
      <c r="AC44" s="266"/>
      <c r="AD44" s="266"/>
      <c r="AE44" s="266"/>
      <c r="AF44" s="266"/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</row>
    <row r="45" spans="3:42" ht="13.35" customHeight="1" x14ac:dyDescent="0.2">
      <c r="C45" s="56">
        <v>35</v>
      </c>
      <c r="D45" s="243">
        <f>sts!F42*(1-$H$6)+(sts!F42*(1-$H$6))*$H$8</f>
        <v>1115.5</v>
      </c>
      <c r="E45" s="243">
        <f>sts!G42*(1-$H$6)+(sts!G42*(1-$H$6))*$H$8</f>
        <v>1208.25</v>
      </c>
      <c r="F45" s="243">
        <f>sts!H42*(1-$H$6)+(sts!H42*(1-$H$6))*$H$8</f>
        <v>1452</v>
      </c>
      <c r="G45" s="243">
        <f>sts!I42*(1-$H$6)+(sts!I42*(1-$H$6))*$H$8</f>
        <v>1536.65</v>
      </c>
      <c r="H45" s="243">
        <f>sts!J42*(1-$H$6)+(sts!J42*(1-$H$6))*$H$8</f>
        <v>1580.05</v>
      </c>
      <c r="I45" s="243">
        <f>sts!C42*(1-$H$6)+(sts!C42*(1-$H$6))*$H$8</f>
        <v>1787.95</v>
      </c>
      <c r="J45" s="128"/>
      <c r="K45" s="243">
        <f>sts!D42*(1-$H$7)+(sts!D42*(1-$H$7))*$H$8</f>
        <v>1787.95</v>
      </c>
      <c r="L45" s="243">
        <f>sts!E42*(1-$H$7)+(sts!E42*(1-$H$7))*$H$8</f>
        <v>1832.3</v>
      </c>
      <c r="M45" s="243">
        <f>sts!K42*(1-$H$7)+(sts!K42*(1-$H$7))*$H$8</f>
        <v>2590.5</v>
      </c>
      <c r="N45" s="244">
        <f>sts!L42*(1-$H$7)+(sts!L42*(1-$H$7))*$H$8</f>
        <v>0</v>
      </c>
      <c r="O45" s="130"/>
      <c r="P45" s="130"/>
      <c r="Q45" s="130"/>
      <c r="R45" s="130"/>
      <c r="S45" s="130"/>
      <c r="T45" s="266" t="s">
        <v>58</v>
      </c>
      <c r="U45" s="266"/>
      <c r="V45" s="266"/>
      <c r="W45" s="266"/>
      <c r="X45" s="266"/>
      <c r="Y45" s="266"/>
      <c r="Z45" s="266"/>
      <c r="AA45" s="266"/>
      <c r="AB45" s="266"/>
      <c r="AC45" s="266"/>
      <c r="AD45" s="266"/>
      <c r="AE45" s="266"/>
      <c r="AF45" s="266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</row>
    <row r="46" spans="3:42" ht="13.35" customHeight="1" x14ac:dyDescent="0.2">
      <c r="C46" s="56">
        <v>40</v>
      </c>
      <c r="D46" s="243">
        <f>sts!F43*(1-$H$6)+(sts!F43*(1-$H$6))*$H$8</f>
        <v>1182.7</v>
      </c>
      <c r="E46" s="243">
        <f>sts!G43*(1-$H$6)+(sts!G43*(1-$H$6))*$H$8</f>
        <v>1269.7</v>
      </c>
      <c r="F46" s="243">
        <f>sts!H43*(1-$H$6)+(sts!H43*(1-$H$6))*$H$8</f>
        <v>1557.3</v>
      </c>
      <c r="G46" s="243">
        <f>sts!I43*(1-$H$6)+(sts!I43*(1-$H$6))*$H$8</f>
        <v>1641.65</v>
      </c>
      <c r="H46" s="243">
        <f>sts!J43*(1-$H$6)+(sts!J43*(1-$H$6))*$H$8</f>
        <v>1694.9</v>
      </c>
      <c r="I46" s="243">
        <f>sts!C43*(1-$H$6)+(sts!C43*(1-$H$6))*$H$8</f>
        <v>1895.15</v>
      </c>
      <c r="J46" s="128"/>
      <c r="K46" s="243">
        <f>sts!D43*(1-$H$7)+(sts!D43*(1-$H$7))*$H$8</f>
        <v>1895.15</v>
      </c>
      <c r="L46" s="243">
        <f>sts!E43*(1-$H$7)+(sts!E43*(1-$H$7))*$H$8</f>
        <v>1949.5</v>
      </c>
      <c r="M46" s="243">
        <f>sts!K43*(1-$H$7)+(sts!K43*(1-$H$7))*$H$8</f>
        <v>2702.75</v>
      </c>
      <c r="N46" s="244">
        <f>sts!L43*(1-$H$7)+(sts!L43*(1-$H$7))*$H$8</f>
        <v>0</v>
      </c>
      <c r="O46" s="130"/>
      <c r="P46" s="130"/>
      <c r="Q46" s="130"/>
      <c r="R46" s="130"/>
      <c r="S46" s="130"/>
      <c r="T46" s="262" t="s">
        <v>59</v>
      </c>
      <c r="U46" s="262"/>
      <c r="V46" s="262"/>
      <c r="W46" s="262"/>
      <c r="X46" s="262"/>
      <c r="Y46" s="262"/>
      <c r="Z46" s="262"/>
      <c r="AA46" s="262"/>
      <c r="AB46" s="262"/>
      <c r="AC46" s="262"/>
      <c r="AD46" s="262"/>
      <c r="AE46" s="262"/>
      <c r="AF46" s="26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</row>
    <row r="47" spans="3:42" ht="13.35" customHeight="1" x14ac:dyDescent="0.2">
      <c r="C47" s="56">
        <v>45</v>
      </c>
      <c r="D47" s="243">
        <f>sts!F44*(1-$H$6)+(sts!F44*(1-$H$6))*$H$8</f>
        <v>1249.95</v>
      </c>
      <c r="E47" s="243">
        <f>sts!G44*(1-$H$6)+(sts!G44*(1-$H$6))*$H$8</f>
        <v>1331.2</v>
      </c>
      <c r="F47" s="243">
        <f>sts!H44*(1-$H$6)+(sts!H44*(1-$H$6))*$H$8</f>
        <v>1664.45</v>
      </c>
      <c r="G47" s="243">
        <f>sts!I44*(1-$H$6)+(sts!I44*(1-$H$6))*$H$8</f>
        <v>1744.95</v>
      </c>
      <c r="H47" s="243">
        <f>sts!J44*(1-$H$6)+(sts!J44*(1-$H$6))*$H$8</f>
        <v>1812.1</v>
      </c>
      <c r="I47" s="243">
        <f>sts!C44*(1-$H$6)+(sts!C44*(1-$H$6))*$H$8</f>
        <v>2000.6</v>
      </c>
      <c r="J47" s="128"/>
      <c r="K47" s="243">
        <f>sts!D44*(1-$H$7)+(sts!D44*(1-$H$7))*$H$8</f>
        <v>2000.6</v>
      </c>
      <c r="L47" s="243">
        <f>sts!E44*(1-$H$7)+(sts!E44*(1-$H$7))*$H$8</f>
        <v>2069</v>
      </c>
      <c r="M47" s="243">
        <f>sts!K44*(1-$H$7)+(sts!K44*(1-$H$7))*$H$8</f>
        <v>2812.9</v>
      </c>
      <c r="N47" s="244">
        <f>sts!L44*(1-$H$7)+(sts!L44*(1-$H$7))*$H$8</f>
        <v>0</v>
      </c>
      <c r="O47" s="130"/>
      <c r="P47" s="130"/>
      <c r="Q47" s="130"/>
      <c r="R47" s="130"/>
      <c r="S47" s="130"/>
      <c r="T47" s="262"/>
      <c r="U47" s="262"/>
      <c r="V47" s="262"/>
      <c r="W47" s="262"/>
      <c r="X47" s="262"/>
      <c r="Y47" s="262"/>
      <c r="Z47" s="262"/>
      <c r="AA47" s="262"/>
      <c r="AB47" s="262"/>
      <c r="AC47" s="262"/>
      <c r="AD47" s="262"/>
      <c r="AE47" s="262"/>
      <c r="AF47" s="262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</row>
    <row r="48" spans="3:42" ht="13.35" customHeight="1" x14ac:dyDescent="0.2">
      <c r="C48" s="56">
        <v>50</v>
      </c>
      <c r="D48" s="243">
        <f>sts!F45*(1-$H$6)+(sts!F45*(1-$H$6))*$H$8</f>
        <v>1317.3</v>
      </c>
      <c r="E48" s="243">
        <f>sts!G45*(1-$H$6)+(sts!G45*(1-$H$6))*$H$8</f>
        <v>1392.5</v>
      </c>
      <c r="F48" s="243">
        <f>sts!H45*(1-$H$6)+(sts!H45*(1-$H$6))*$H$8</f>
        <v>1769.5</v>
      </c>
      <c r="G48" s="243">
        <f>sts!I45*(1-$H$6)+(sts!I45*(1-$H$6))*$H$8</f>
        <v>1845.65</v>
      </c>
      <c r="H48" s="243">
        <f>sts!J45*(1-$H$6)+(sts!J45*(1-$H$6))*$H$8</f>
        <v>1929.1</v>
      </c>
      <c r="I48" s="243">
        <f>sts!C45*(1-$H$6)+(sts!C45*(1-$H$6))*$H$8</f>
        <v>2103.25</v>
      </c>
      <c r="J48" s="128"/>
      <c r="K48" s="243">
        <f>sts!D45*(1-$H$7)+(sts!D45*(1-$H$7))*$H$8</f>
        <v>2103.25</v>
      </c>
      <c r="L48" s="243">
        <f>sts!E45*(1-$H$7)+(sts!E45*(1-$H$7))*$H$8</f>
        <v>2188.4499999999998</v>
      </c>
      <c r="M48" s="243">
        <f>sts!K45*(1-$H$7)+(sts!K45*(1-$H$7))*$H$8</f>
        <v>2925.15</v>
      </c>
      <c r="N48" s="244">
        <f>sts!L45*(1-$H$7)+(sts!L45*(1-$H$7))*$H$8</f>
        <v>0</v>
      </c>
      <c r="O48" s="130"/>
      <c r="P48" s="130"/>
      <c r="Q48" s="130"/>
      <c r="R48" s="130"/>
      <c r="S48" s="130"/>
      <c r="T48" s="220"/>
      <c r="U48" s="220"/>
      <c r="V48" s="220"/>
      <c r="W48" s="220"/>
      <c r="X48" s="220"/>
      <c r="Y48" s="220"/>
      <c r="Z48" s="220"/>
      <c r="AA48" s="220"/>
      <c r="AB48" s="220"/>
      <c r="AC48" s="220"/>
      <c r="AD48" s="220"/>
      <c r="AE48" s="220"/>
      <c r="AF48" s="220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</row>
    <row r="49" spans="3:42" ht="13.35" customHeight="1" x14ac:dyDescent="0.2">
      <c r="C49" s="56">
        <v>55</v>
      </c>
      <c r="D49" s="243">
        <f>sts!F46*(1-$H$6)+(sts!F46*(1-$H$6))*$H$8</f>
        <v>1386.65</v>
      </c>
      <c r="E49" s="243">
        <f>sts!G46*(1-$H$6)+(sts!G46*(1-$H$6))*$H$8</f>
        <v>1453.75</v>
      </c>
      <c r="F49" s="243">
        <f>sts!H46*(1-$H$6)+(sts!H46*(1-$H$6))*$H$8</f>
        <v>1876.6</v>
      </c>
      <c r="G49" s="243">
        <f>sts!I46*(1-$H$6)+(sts!I46*(1-$H$6))*$H$8</f>
        <v>1948.8</v>
      </c>
      <c r="H49" s="243">
        <f>sts!J46*(1-$H$6)+(sts!J46*(1-$H$6))*$H$8</f>
        <v>2044.15</v>
      </c>
      <c r="I49" s="243">
        <f>sts!C46*(1-$H$6)+(sts!C46*(1-$H$6))*$H$8</f>
        <v>2208.4499999999998</v>
      </c>
      <c r="J49" s="128"/>
      <c r="K49" s="243">
        <f>sts!D46*(1-$H$7)+(sts!D46*(1-$H$7))*$H$8</f>
        <v>2208.4499999999998</v>
      </c>
      <c r="L49" s="243">
        <f>sts!E46*(1-$H$7)+(sts!E46*(1-$H$7))*$H$8</f>
        <v>2305.6999999999998</v>
      </c>
      <c r="M49" s="243">
        <f>sts!K46*(1-$H$7)+(sts!K46*(1-$H$7))*$H$8</f>
        <v>3035.3</v>
      </c>
      <c r="N49" s="244">
        <f>sts!L46*(1-$H$7)+(sts!L46*(1-$H$7))*$H$8</f>
        <v>0</v>
      </c>
      <c r="O49" s="130"/>
      <c r="P49" s="130"/>
      <c r="Q49" s="130"/>
      <c r="R49" s="130"/>
      <c r="S49" s="130"/>
      <c r="T49" s="263"/>
      <c r="U49" s="263"/>
      <c r="V49" s="263"/>
      <c r="W49" s="263"/>
      <c r="X49" s="263"/>
      <c r="Y49" s="263"/>
      <c r="Z49" s="263"/>
      <c r="AA49" s="263"/>
      <c r="AB49" s="263"/>
      <c r="AC49" s="263"/>
      <c r="AD49" s="263"/>
      <c r="AE49" s="263"/>
      <c r="AF49" s="263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</row>
    <row r="50" spans="3:42" ht="13.35" customHeight="1" x14ac:dyDescent="0.2">
      <c r="C50" s="56">
        <v>60</v>
      </c>
      <c r="D50" s="243">
        <f>sts!F47*(1-$H$6)+(sts!F47*(1-$H$6))*$H$8</f>
        <v>1453.75</v>
      </c>
      <c r="E50" s="243">
        <f>sts!G47*(1-$H$6)+(sts!G47*(1-$H$6))*$H$8</f>
        <v>1513.25</v>
      </c>
      <c r="F50" s="243">
        <f>sts!H47*(1-$H$6)+(sts!H47*(1-$H$6))*$H$8</f>
        <v>1981.85</v>
      </c>
      <c r="G50" s="243">
        <f>sts!I47*(1-$H$6)+(sts!I47*(1-$H$6))*$H$8</f>
        <v>2049.9</v>
      </c>
      <c r="H50" s="243">
        <f>sts!J47*(1-$H$6)+(sts!J47*(1-$H$6))*$H$8</f>
        <v>2161.1999999999998</v>
      </c>
      <c r="I50" s="243">
        <f>sts!C47*(1-$H$6)+(sts!C47*(1-$H$6))*$H$8</f>
        <v>2311.6</v>
      </c>
      <c r="J50" s="128"/>
      <c r="K50" s="243">
        <f>sts!D47*(1-$H$7)+(sts!D47*(1-$H$7))*$H$8</f>
        <v>2311.6</v>
      </c>
      <c r="L50" s="243">
        <f>sts!E47*(1-$H$7)+(sts!E47*(1-$H$7))*$H$8</f>
        <v>2425.1999999999998</v>
      </c>
      <c r="M50" s="243">
        <f>sts!K47*(1-$H$7)+(sts!K47*(1-$H$7))*$H$8</f>
        <v>3147.75</v>
      </c>
      <c r="N50" s="244">
        <f>sts!L47*(1-$H$7)+(sts!L47*(1-$H$7))*$H$8</f>
        <v>0</v>
      </c>
      <c r="O50" s="130"/>
      <c r="P50" s="130"/>
      <c r="Q50" s="130"/>
      <c r="R50" s="130"/>
      <c r="S50" s="130"/>
      <c r="T50" s="264" t="s">
        <v>658</v>
      </c>
      <c r="U50" s="264"/>
      <c r="V50" s="264"/>
      <c r="W50" s="264"/>
      <c r="X50" s="264"/>
      <c r="Y50" s="264"/>
      <c r="Z50" s="264"/>
      <c r="AA50" s="264"/>
      <c r="AB50" s="264"/>
      <c r="AC50" s="264"/>
      <c r="AD50" s="264"/>
      <c r="AE50" s="264"/>
      <c r="AF50" s="264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</row>
    <row r="51" spans="3:42" ht="13.35" customHeight="1" x14ac:dyDescent="0.2">
      <c r="C51" s="56">
        <v>65</v>
      </c>
      <c r="D51" s="243">
        <f>sts!F48*(1-$H$6)+(sts!F48*(1-$H$6))*$H$8</f>
        <v>1521.2</v>
      </c>
      <c r="E51" s="243">
        <f>sts!G48*(1-$H$6)+(sts!G48*(1-$H$6))*$H$8</f>
        <v>1574.65</v>
      </c>
      <c r="F51" s="243">
        <f>sts!H48*(1-$H$6)+(sts!H48*(1-$H$6))*$H$8</f>
        <v>2089.15</v>
      </c>
      <c r="G51" s="243">
        <f>sts!I48*(1-$H$6)+(sts!I48*(1-$H$6))*$H$8</f>
        <v>2153.0500000000002</v>
      </c>
      <c r="H51" s="243">
        <f>sts!J48*(1-$H$6)+(sts!J48*(1-$H$6))*$H$8</f>
        <v>2278.25</v>
      </c>
      <c r="I51" s="243">
        <f>sts!C48*(1-$H$6)+(sts!C48*(1-$H$6))*$H$8</f>
        <v>2416.85</v>
      </c>
      <c r="J51" s="128"/>
      <c r="K51" s="243">
        <f>sts!D48*(1-$H$7)+(sts!D48*(1-$H$7))*$H$8</f>
        <v>2416.85</v>
      </c>
      <c r="L51" s="243">
        <f>sts!E48*(1-$H$7)+(sts!E48*(1-$H$7))*$H$8</f>
        <v>2544.5</v>
      </c>
      <c r="M51" s="243">
        <f>sts!K48*(1-$H$7)+(sts!K48*(1-$H$7))*$H$8</f>
        <v>3259.75</v>
      </c>
      <c r="N51" s="244">
        <f>sts!L48*(1-$H$7)+(sts!L48*(1-$H$7))*$H$8</f>
        <v>0</v>
      </c>
      <c r="O51" s="130"/>
      <c r="P51" s="130"/>
      <c r="Q51" s="130"/>
      <c r="R51" s="130"/>
      <c r="S51" s="130"/>
      <c r="T51" s="264"/>
      <c r="U51" s="264"/>
      <c r="V51" s="264"/>
      <c r="W51" s="264"/>
      <c r="X51" s="264"/>
      <c r="Y51" s="264"/>
      <c r="Z51" s="264"/>
      <c r="AA51" s="264"/>
      <c r="AB51" s="264"/>
      <c r="AC51" s="264"/>
      <c r="AD51" s="264"/>
      <c r="AE51" s="264"/>
      <c r="AF51" s="264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</row>
    <row r="52" spans="3:42" ht="13.35" customHeight="1" x14ac:dyDescent="0.2">
      <c r="C52" s="56">
        <v>70</v>
      </c>
      <c r="D52" s="243">
        <f>sts!F49*(1-$H$6)+(sts!F49*(1-$H$6))*$H$8</f>
        <v>1588.45</v>
      </c>
      <c r="E52" s="243">
        <f>sts!G49*(1-$H$6)+(sts!G49*(1-$H$6))*$H$8</f>
        <v>1636.1</v>
      </c>
      <c r="F52" s="243">
        <f>sts!H49*(1-$H$6)+(sts!H49*(1-$H$6))*$H$8</f>
        <v>2194.1</v>
      </c>
      <c r="G52" s="243">
        <f>sts!I49*(1-$H$6)+(sts!I49*(1-$H$6))*$H$8</f>
        <v>2254</v>
      </c>
      <c r="H52" s="243">
        <f>sts!J49*(1-$H$6)+(sts!J49*(1-$H$6))*$H$8</f>
        <v>2395.35</v>
      </c>
      <c r="I52" s="243">
        <f>sts!C49*(1-$H$6)+(sts!C49*(1-$H$6))*$H$8</f>
        <v>2519.8000000000002</v>
      </c>
      <c r="J52" s="128"/>
      <c r="K52" s="243">
        <f>sts!D49*(1-$H$7)+(sts!D49*(1-$H$7))*$H$8</f>
        <v>2519.8000000000002</v>
      </c>
      <c r="L52" s="243">
        <f>sts!E49*(1-$H$7)+(sts!E49*(1-$H$7))*$H$8</f>
        <v>2664</v>
      </c>
      <c r="M52" s="243">
        <f>sts!K49*(1-$H$7)+(sts!K49*(1-$H$7))*$H$8</f>
        <v>3370.05</v>
      </c>
      <c r="N52" s="244">
        <f>sts!L49*(1-$H$7)+(sts!L49*(1-$H$7))*$H$8</f>
        <v>0</v>
      </c>
      <c r="O52" s="130"/>
      <c r="P52" s="130"/>
      <c r="Q52" s="130"/>
      <c r="R52" s="130"/>
      <c r="S52" s="130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  <c r="AE52" s="143"/>
      <c r="AF52" s="130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</row>
    <row r="53" spans="3:42" ht="11.25" x14ac:dyDescent="0.2">
      <c r="C53" s="130"/>
      <c r="D53" s="130"/>
      <c r="E53" s="130"/>
      <c r="F53" s="130"/>
      <c r="G53" s="130"/>
      <c r="H53" s="130"/>
      <c r="I53" s="130"/>
      <c r="J53" s="128"/>
      <c r="K53" s="128"/>
      <c r="L53" s="128"/>
      <c r="M53" s="130"/>
      <c r="N53" s="130"/>
      <c r="O53" s="130"/>
      <c r="P53" s="130"/>
      <c r="Q53" s="130"/>
      <c r="R53" s="130"/>
      <c r="S53" s="130"/>
      <c r="T53" s="143"/>
      <c r="U53" s="143"/>
      <c r="V53" s="143"/>
      <c r="W53" s="143"/>
      <c r="X53" s="143"/>
      <c r="Y53" s="143"/>
      <c r="Z53" s="143"/>
      <c r="AA53" s="143"/>
      <c r="AB53" s="143"/>
      <c r="AC53" s="143"/>
      <c r="AD53" s="143"/>
      <c r="AE53" s="143"/>
      <c r="AF53" s="130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</row>
    <row r="54" spans="3:42" ht="11.25" x14ac:dyDescent="0.2">
      <c r="C54" s="130"/>
      <c r="D54" s="130"/>
      <c r="E54" s="130"/>
      <c r="F54" s="130"/>
      <c r="G54" s="130"/>
      <c r="H54" s="130"/>
      <c r="I54" s="130"/>
      <c r="J54" s="128"/>
      <c r="K54" s="128"/>
      <c r="L54" s="128"/>
      <c r="M54" s="130"/>
      <c r="N54" s="130"/>
      <c r="O54" s="130"/>
      <c r="P54" s="130"/>
      <c r="Q54" s="130"/>
      <c r="R54" s="130"/>
      <c r="S54" s="130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  <c r="AF54" s="130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</row>
    <row r="55" spans="3:42" ht="11.25" x14ac:dyDescent="0.2">
      <c r="C55" s="130"/>
      <c r="D55" s="130"/>
      <c r="E55" s="130"/>
      <c r="F55" s="130"/>
      <c r="G55" s="130"/>
      <c r="H55" s="130"/>
      <c r="I55" s="130"/>
      <c r="J55" s="128"/>
      <c r="K55" s="128"/>
      <c r="L55" s="128"/>
      <c r="M55" s="130"/>
      <c r="N55" s="130"/>
      <c r="O55" s="130"/>
      <c r="P55" s="130"/>
      <c r="Q55" s="130"/>
      <c r="R55" s="130"/>
      <c r="S55" s="130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143"/>
      <c r="AF55" s="130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</row>
    <row r="56" spans="3:42" ht="11.25" x14ac:dyDescent="0.2">
      <c r="C56" s="130"/>
      <c r="D56" s="130"/>
      <c r="E56" s="130"/>
      <c r="F56" s="130"/>
      <c r="G56" s="130"/>
      <c r="H56" s="130"/>
      <c r="I56" s="130"/>
      <c r="J56" s="128"/>
      <c r="K56" s="128"/>
      <c r="L56" s="128"/>
      <c r="M56" s="130"/>
      <c r="N56" s="130"/>
      <c r="O56" s="130"/>
      <c r="P56" s="130"/>
      <c r="Q56" s="130"/>
      <c r="R56" s="130"/>
      <c r="S56" s="130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  <c r="AF56" s="130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</row>
    <row r="57" spans="3:42" ht="11.25" x14ac:dyDescent="0.2">
      <c r="C57" s="130"/>
      <c r="D57" s="130"/>
      <c r="E57" s="130"/>
      <c r="F57" s="130"/>
      <c r="G57" s="130"/>
      <c r="H57" s="130"/>
      <c r="I57" s="130"/>
      <c r="J57" s="128"/>
      <c r="K57" s="128"/>
      <c r="L57" s="128"/>
      <c r="M57" s="130"/>
      <c r="N57" s="130"/>
      <c r="O57" s="130"/>
      <c r="P57" s="130"/>
      <c r="Q57" s="130"/>
      <c r="R57" s="130"/>
      <c r="S57" s="130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143"/>
      <c r="AF57" s="130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</row>
    <row r="58" spans="3:42" ht="11.25" x14ac:dyDescent="0.2">
      <c r="C58" s="130"/>
      <c r="D58" s="130"/>
      <c r="E58" s="130"/>
      <c r="F58" s="130"/>
      <c r="G58" s="130"/>
      <c r="H58" s="130"/>
      <c r="I58" s="130"/>
      <c r="J58" s="128"/>
      <c r="K58" s="128"/>
      <c r="L58" s="128"/>
      <c r="M58" s="130"/>
      <c r="N58" s="130"/>
      <c r="O58" s="130"/>
      <c r="P58" s="130"/>
      <c r="Q58" s="130"/>
      <c r="R58" s="130"/>
      <c r="S58" s="130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  <c r="AF58" s="130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</row>
    <row r="59" spans="3:42" ht="11.25" x14ac:dyDescent="0.2">
      <c r="C59" s="130"/>
      <c r="D59" s="130"/>
      <c r="E59" s="130"/>
      <c r="F59" s="130"/>
      <c r="G59" s="130"/>
      <c r="H59" s="130"/>
      <c r="I59" s="130"/>
      <c r="J59" s="128"/>
      <c r="K59" s="128"/>
      <c r="L59" s="128"/>
      <c r="M59" s="130"/>
      <c r="N59" s="130"/>
      <c r="O59" s="130"/>
      <c r="P59" s="130"/>
      <c r="Q59" s="130"/>
      <c r="R59" s="130"/>
      <c r="S59" s="130"/>
      <c r="T59" s="143"/>
      <c r="U59" s="143"/>
      <c r="V59" s="143"/>
      <c r="W59" s="143"/>
      <c r="X59" s="143"/>
      <c r="Y59" s="143"/>
      <c r="Z59" s="143"/>
      <c r="AA59" s="143"/>
      <c r="AB59" s="143"/>
      <c r="AC59" s="143"/>
      <c r="AD59" s="143"/>
      <c r="AE59" s="143"/>
      <c r="AF59" s="130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</row>
    <row r="60" spans="3:42" ht="11.25" x14ac:dyDescent="0.2">
      <c r="C60" s="130"/>
      <c r="D60" s="130"/>
      <c r="E60" s="130"/>
      <c r="F60" s="130"/>
      <c r="G60" s="130"/>
      <c r="H60" s="130"/>
      <c r="I60" s="130"/>
      <c r="J60" s="128"/>
      <c r="K60" s="128"/>
      <c r="L60" s="128"/>
      <c r="M60" s="130"/>
      <c r="N60" s="130"/>
      <c r="O60" s="130"/>
      <c r="P60" s="130"/>
      <c r="Q60" s="130"/>
      <c r="R60" s="130"/>
      <c r="S60" s="130"/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  <c r="AE60" s="143"/>
      <c r="AF60" s="130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</row>
    <row r="61" spans="3:42" ht="11.25" x14ac:dyDescent="0.2">
      <c r="C61" s="130"/>
      <c r="D61" s="130"/>
      <c r="E61" s="130"/>
      <c r="F61" s="130"/>
      <c r="G61" s="130"/>
      <c r="H61" s="130"/>
      <c r="I61" s="130"/>
      <c r="J61" s="128"/>
      <c r="K61" s="128"/>
      <c r="L61" s="128"/>
      <c r="M61" s="130"/>
      <c r="N61" s="130"/>
      <c r="O61" s="130"/>
      <c r="P61" s="130"/>
      <c r="Q61" s="130"/>
      <c r="R61" s="130"/>
      <c r="S61" s="130"/>
      <c r="T61" s="143"/>
      <c r="U61" s="143"/>
      <c r="V61" s="143"/>
      <c r="W61" s="143"/>
      <c r="X61" s="143"/>
      <c r="Y61" s="143"/>
      <c r="Z61" s="143"/>
      <c r="AA61" s="143"/>
      <c r="AB61" s="143"/>
      <c r="AC61" s="143"/>
      <c r="AD61" s="143"/>
      <c r="AE61" s="143"/>
      <c r="AF61" s="130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</row>
    <row r="62" spans="3:42" ht="11.25" x14ac:dyDescent="0.2">
      <c r="C62" s="130"/>
      <c r="D62" s="130"/>
      <c r="E62" s="130"/>
      <c r="F62" s="130"/>
      <c r="G62" s="130"/>
      <c r="H62" s="130"/>
      <c r="I62" s="130"/>
      <c r="J62" s="128"/>
      <c r="K62" s="128"/>
      <c r="L62" s="128"/>
      <c r="M62" s="130"/>
      <c r="N62" s="130"/>
      <c r="O62" s="130"/>
      <c r="P62" s="130"/>
      <c r="Q62" s="130"/>
      <c r="R62" s="130"/>
      <c r="S62" s="130"/>
      <c r="T62" s="143"/>
      <c r="U62" s="143"/>
      <c r="V62" s="143"/>
      <c r="W62" s="143"/>
      <c r="X62" s="143"/>
      <c r="Y62" s="143"/>
      <c r="Z62" s="143"/>
      <c r="AA62" s="143"/>
      <c r="AB62" s="143"/>
      <c r="AC62" s="143"/>
      <c r="AD62" s="143"/>
      <c r="AE62" s="143"/>
      <c r="AF62" s="130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</row>
    <row r="63" spans="3:42" x14ac:dyDescent="0.2">
      <c r="C63" s="130"/>
      <c r="D63" s="130"/>
      <c r="E63" s="130"/>
      <c r="F63" s="130"/>
      <c r="G63" s="130"/>
      <c r="H63" s="130"/>
      <c r="I63" s="130"/>
      <c r="J63" s="128"/>
      <c r="K63" s="128"/>
      <c r="L63" s="128"/>
      <c r="M63" s="130"/>
      <c r="N63" s="130"/>
      <c r="O63" s="130"/>
      <c r="P63" s="130"/>
      <c r="Q63" s="130"/>
      <c r="R63" s="130"/>
      <c r="S63" s="130"/>
      <c r="T63" s="143"/>
      <c r="U63" s="143"/>
      <c r="V63" s="143"/>
      <c r="W63" s="143"/>
      <c r="X63" s="143"/>
      <c r="Y63" s="143"/>
      <c r="Z63" s="143"/>
      <c r="AA63" s="143"/>
      <c r="AB63" s="143"/>
      <c r="AC63" s="143"/>
      <c r="AD63" s="143"/>
      <c r="AE63" s="143"/>
      <c r="AF63" s="130"/>
      <c r="AP63" s="142"/>
    </row>
    <row r="64" spans="3:42" x14ac:dyDescent="0.2">
      <c r="C64" s="130"/>
      <c r="D64" s="130"/>
      <c r="E64" s="130"/>
      <c r="F64" s="130"/>
      <c r="G64" s="130"/>
      <c r="H64" s="130"/>
      <c r="I64" s="130"/>
      <c r="J64" s="128"/>
      <c r="K64" s="128"/>
      <c r="L64" s="128"/>
      <c r="M64" s="130"/>
      <c r="N64" s="130"/>
      <c r="O64" s="130"/>
      <c r="P64" s="130"/>
      <c r="Q64" s="130"/>
      <c r="R64" s="130"/>
      <c r="S64" s="130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  <c r="AF64" s="130"/>
      <c r="AP64" s="142"/>
    </row>
    <row r="65" spans="10:42" x14ac:dyDescent="0.2">
      <c r="J65" s="128"/>
      <c r="K65" s="128"/>
      <c r="L65" s="128"/>
      <c r="M65" s="130"/>
      <c r="N65" s="130"/>
      <c r="O65" s="130"/>
      <c r="P65" s="130"/>
      <c r="Q65" s="130"/>
      <c r="R65" s="130"/>
      <c r="S65" s="130"/>
      <c r="T65" s="143"/>
      <c r="U65" s="143"/>
      <c r="V65" s="143"/>
      <c r="W65" s="143"/>
      <c r="X65" s="143"/>
      <c r="Y65" s="143"/>
      <c r="Z65" s="143"/>
      <c r="AA65" s="143"/>
      <c r="AB65" s="143"/>
      <c r="AC65" s="143"/>
      <c r="AD65" s="143"/>
      <c r="AE65" s="143"/>
      <c r="AF65" s="130"/>
      <c r="AP65" s="142"/>
    </row>
    <row r="66" spans="10:42" x14ac:dyDescent="0.2">
      <c r="J66" s="128"/>
      <c r="K66" s="128"/>
      <c r="L66" s="128"/>
      <c r="M66" s="130"/>
      <c r="N66" s="130"/>
      <c r="O66" s="130"/>
      <c r="P66" s="130"/>
      <c r="Q66" s="130"/>
      <c r="R66" s="130"/>
      <c r="S66" s="130"/>
      <c r="T66" s="143"/>
      <c r="U66" s="143"/>
      <c r="V66" s="143"/>
      <c r="W66" s="143"/>
      <c r="X66" s="143"/>
      <c r="Y66" s="143"/>
      <c r="Z66" s="143"/>
      <c r="AA66" s="143"/>
      <c r="AB66" s="143"/>
      <c r="AC66" s="143"/>
      <c r="AD66" s="143"/>
      <c r="AE66" s="143"/>
      <c r="AF66" s="130"/>
      <c r="AP66" s="142"/>
    </row>
    <row r="67" spans="10:42" x14ac:dyDescent="0.2">
      <c r="J67" s="128"/>
      <c r="K67" s="128"/>
      <c r="L67" s="128"/>
      <c r="M67" s="130"/>
      <c r="N67" s="130"/>
      <c r="O67" s="130"/>
      <c r="P67" s="130"/>
      <c r="Q67" s="130"/>
      <c r="R67" s="130"/>
      <c r="S67" s="130"/>
      <c r="T67" s="143"/>
      <c r="U67" s="143"/>
      <c r="V67" s="143"/>
      <c r="W67" s="143"/>
      <c r="X67" s="143"/>
      <c r="Y67" s="143"/>
      <c r="Z67" s="143"/>
      <c r="AA67" s="143"/>
      <c r="AB67" s="143"/>
      <c r="AC67" s="143"/>
      <c r="AD67" s="143"/>
      <c r="AE67" s="143"/>
      <c r="AF67" s="130"/>
      <c r="AP67" s="142"/>
    </row>
    <row r="68" spans="10:42" x14ac:dyDescent="0.2">
      <c r="J68" s="128"/>
      <c r="K68" s="128"/>
      <c r="L68" s="128"/>
      <c r="M68" s="130"/>
      <c r="N68" s="130"/>
      <c r="O68" s="130"/>
      <c r="P68" s="130"/>
      <c r="Q68" s="130"/>
      <c r="R68" s="130"/>
      <c r="S68" s="130"/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143"/>
      <c r="AE68" s="143"/>
      <c r="AF68" s="130"/>
      <c r="AP68" s="142"/>
    </row>
    <row r="69" spans="10:42" x14ac:dyDescent="0.2">
      <c r="J69" s="128"/>
      <c r="K69" s="128"/>
      <c r="L69" s="128"/>
      <c r="M69" s="130"/>
      <c r="N69" s="130"/>
      <c r="O69" s="130"/>
      <c r="P69" s="130"/>
      <c r="Q69" s="130"/>
      <c r="R69" s="130"/>
      <c r="S69" s="130"/>
      <c r="T69" s="143"/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  <c r="AE69" s="143"/>
      <c r="AF69" s="130"/>
      <c r="AP69" s="142"/>
    </row>
    <row r="70" spans="10:42" x14ac:dyDescent="0.2">
      <c r="J70" s="128"/>
      <c r="K70" s="128"/>
      <c r="L70" s="128"/>
      <c r="M70" s="130"/>
      <c r="N70" s="130"/>
      <c r="O70" s="130"/>
      <c r="P70" s="130"/>
      <c r="Q70" s="130"/>
      <c r="R70" s="130"/>
      <c r="S70" s="130"/>
      <c r="T70" s="143"/>
      <c r="U70" s="143"/>
      <c r="V70" s="143"/>
      <c r="W70" s="143"/>
      <c r="X70" s="143"/>
      <c r="Y70" s="143"/>
      <c r="Z70" s="143"/>
      <c r="AA70" s="143"/>
      <c r="AB70" s="143"/>
      <c r="AC70" s="143"/>
      <c r="AD70" s="143"/>
      <c r="AE70" s="143"/>
      <c r="AF70" s="130"/>
      <c r="AP70" s="142"/>
    </row>
    <row r="71" spans="10:42" x14ac:dyDescent="0.2">
      <c r="J71" s="128"/>
      <c r="K71" s="128"/>
      <c r="L71" s="128"/>
      <c r="M71" s="130"/>
      <c r="N71" s="130"/>
      <c r="O71" s="130"/>
      <c r="P71" s="130"/>
      <c r="Q71" s="130"/>
      <c r="R71" s="130"/>
      <c r="S71" s="130"/>
      <c r="T71" s="143"/>
      <c r="U71" s="143"/>
      <c r="V71" s="143"/>
      <c r="W71" s="143"/>
      <c r="X71" s="143"/>
      <c r="Y71" s="143"/>
      <c r="Z71" s="143"/>
      <c r="AA71" s="143"/>
      <c r="AB71" s="143"/>
      <c r="AC71" s="143"/>
      <c r="AD71" s="143"/>
      <c r="AE71" s="143"/>
      <c r="AF71" s="130"/>
      <c r="AP71" s="142"/>
    </row>
    <row r="72" spans="10:42" x14ac:dyDescent="0.2">
      <c r="J72" s="167"/>
      <c r="K72" s="167"/>
      <c r="L72" s="167"/>
      <c r="M72" s="130"/>
      <c r="N72" s="130"/>
      <c r="O72" s="130"/>
      <c r="P72" s="130"/>
      <c r="Q72" s="130"/>
      <c r="R72" s="130"/>
      <c r="S72" s="130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  <c r="AE72" s="143"/>
      <c r="AF72" s="130"/>
      <c r="AP72" s="142"/>
    </row>
    <row r="73" spans="10:42" x14ac:dyDescent="0.2">
      <c r="J73" s="167"/>
      <c r="K73" s="167"/>
      <c r="L73" s="167"/>
      <c r="M73" s="130"/>
      <c r="N73" s="130"/>
      <c r="O73" s="130"/>
      <c r="P73" s="130"/>
      <c r="Q73" s="130"/>
      <c r="R73" s="130"/>
      <c r="S73" s="130"/>
      <c r="T73" s="143"/>
      <c r="U73" s="143"/>
      <c r="V73" s="143"/>
      <c r="W73" s="143"/>
      <c r="X73" s="143"/>
      <c r="Y73" s="143"/>
      <c r="Z73" s="143"/>
      <c r="AA73" s="143"/>
      <c r="AB73" s="143"/>
      <c r="AC73" s="143"/>
      <c r="AD73" s="143"/>
      <c r="AE73" s="143"/>
      <c r="AF73" s="130"/>
      <c r="AP73" s="142"/>
    </row>
    <row r="74" spans="10:42" x14ac:dyDescent="0.2">
      <c r="J74" s="167"/>
      <c r="K74" s="167"/>
      <c r="L74" s="167"/>
      <c r="M74" s="130"/>
      <c r="N74" s="130"/>
      <c r="O74" s="130"/>
      <c r="P74" s="130"/>
      <c r="Q74" s="130"/>
      <c r="R74" s="130"/>
      <c r="S74" s="130"/>
      <c r="T74" s="143"/>
      <c r="U74" s="143"/>
      <c r="V74" s="143"/>
      <c r="W74" s="143"/>
      <c r="X74" s="143"/>
      <c r="Y74" s="143"/>
      <c r="Z74" s="143"/>
      <c r="AA74" s="143"/>
      <c r="AB74" s="143"/>
      <c r="AC74" s="143"/>
      <c r="AD74" s="143"/>
      <c r="AE74" s="143"/>
      <c r="AF74" s="130"/>
      <c r="AP74" s="142"/>
    </row>
    <row r="75" spans="10:42" x14ac:dyDescent="0.2">
      <c r="J75" s="167"/>
      <c r="K75" s="167"/>
      <c r="L75" s="167"/>
      <c r="M75" s="130"/>
      <c r="N75" s="130"/>
      <c r="O75" s="130"/>
      <c r="P75" s="130"/>
      <c r="Q75" s="130"/>
      <c r="R75" s="130"/>
      <c r="S75" s="130"/>
      <c r="T75" s="143"/>
      <c r="U75" s="143"/>
      <c r="V75" s="143"/>
      <c r="W75" s="143"/>
      <c r="X75" s="143"/>
      <c r="Y75" s="143"/>
      <c r="Z75" s="143"/>
      <c r="AA75" s="143"/>
      <c r="AB75" s="143"/>
      <c r="AC75" s="143"/>
      <c r="AD75" s="143"/>
      <c r="AE75" s="143"/>
      <c r="AF75" s="130"/>
      <c r="AP75" s="142"/>
    </row>
    <row r="76" spans="10:42" x14ac:dyDescent="0.2">
      <c r="J76" s="167"/>
      <c r="K76" s="167"/>
      <c r="L76" s="167"/>
      <c r="M76" s="130"/>
      <c r="N76" s="130"/>
      <c r="O76" s="130"/>
      <c r="P76" s="130"/>
      <c r="Q76" s="130"/>
      <c r="R76" s="130"/>
      <c r="S76" s="130"/>
      <c r="T76" s="143"/>
      <c r="U76" s="143"/>
      <c r="V76" s="143"/>
      <c r="W76" s="143"/>
      <c r="X76" s="143"/>
      <c r="Y76" s="143"/>
      <c r="Z76" s="143"/>
      <c r="AA76" s="143"/>
      <c r="AB76" s="143"/>
      <c r="AC76" s="143"/>
      <c r="AD76" s="143"/>
      <c r="AE76" s="143"/>
      <c r="AF76" s="130"/>
      <c r="AP76" s="142"/>
    </row>
    <row r="77" spans="10:42" x14ac:dyDescent="0.2">
      <c r="J77" s="167"/>
      <c r="K77" s="167"/>
      <c r="L77" s="167"/>
      <c r="M77" s="130"/>
      <c r="N77" s="130"/>
      <c r="O77" s="130"/>
      <c r="P77" s="130"/>
      <c r="Q77" s="130"/>
      <c r="R77" s="130"/>
      <c r="S77" s="130"/>
      <c r="T77" s="143"/>
      <c r="U77" s="143"/>
      <c r="V77" s="143"/>
      <c r="W77" s="143"/>
      <c r="X77" s="143"/>
      <c r="Y77" s="143"/>
      <c r="Z77" s="143"/>
      <c r="AA77" s="143"/>
      <c r="AB77" s="143"/>
      <c r="AC77" s="143"/>
      <c r="AD77" s="143"/>
      <c r="AE77" s="143"/>
      <c r="AF77" s="130"/>
      <c r="AP77" s="142"/>
    </row>
    <row r="78" spans="10:42" x14ac:dyDescent="0.2">
      <c r="J78" s="167"/>
      <c r="K78" s="167"/>
      <c r="L78" s="167"/>
      <c r="M78" s="130"/>
      <c r="N78" s="130"/>
      <c r="O78" s="130"/>
      <c r="P78" s="130"/>
      <c r="Q78" s="130"/>
      <c r="R78" s="130"/>
      <c r="S78" s="130"/>
      <c r="T78" s="130"/>
      <c r="U78" s="130"/>
      <c r="V78" s="130"/>
      <c r="W78" s="130"/>
      <c r="X78" s="130"/>
      <c r="Y78" s="130"/>
      <c r="Z78" s="130"/>
      <c r="AA78" s="130"/>
      <c r="AB78" s="130"/>
      <c r="AC78" s="130"/>
      <c r="AD78" s="130"/>
      <c r="AE78" s="130"/>
      <c r="AF78" s="130"/>
      <c r="AP78" s="130"/>
    </row>
    <row r="79" spans="10:42" x14ac:dyDescent="0.2">
      <c r="J79" s="167"/>
      <c r="K79" s="167"/>
      <c r="L79" s="167"/>
      <c r="M79" s="130"/>
      <c r="N79" s="130"/>
      <c r="O79" s="130"/>
      <c r="P79" s="130"/>
      <c r="Q79" s="130"/>
      <c r="R79" s="130"/>
      <c r="S79" s="130"/>
      <c r="T79" s="130"/>
      <c r="U79" s="130"/>
      <c r="V79" s="130"/>
      <c r="W79" s="130"/>
      <c r="X79" s="130"/>
      <c r="Y79" s="130"/>
      <c r="Z79" s="130"/>
      <c r="AA79" s="130"/>
      <c r="AB79" s="130"/>
      <c r="AC79" s="130"/>
      <c r="AD79" s="130"/>
      <c r="AE79" s="130"/>
      <c r="AF79" s="130"/>
      <c r="AP79" s="130"/>
    </row>
    <row r="80" spans="10:42" x14ac:dyDescent="0.2">
      <c r="J80" s="167"/>
      <c r="K80" s="167"/>
      <c r="L80" s="167"/>
      <c r="M80" s="130"/>
      <c r="N80" s="130"/>
      <c r="O80" s="130"/>
      <c r="P80" s="130"/>
      <c r="Q80" s="130"/>
      <c r="R80" s="130"/>
      <c r="S80" s="130"/>
      <c r="T80" s="130"/>
      <c r="U80" s="130"/>
      <c r="V80" s="130"/>
      <c r="W80" s="130"/>
      <c r="X80" s="130"/>
      <c r="Y80" s="130"/>
      <c r="Z80" s="130"/>
      <c r="AA80" s="130"/>
      <c r="AB80" s="130"/>
      <c r="AC80" s="130"/>
      <c r="AD80" s="130"/>
      <c r="AE80" s="130"/>
      <c r="AF80" s="130"/>
      <c r="AP80" s="130"/>
    </row>
    <row r="81" spans="32:41" x14ac:dyDescent="0.2">
      <c r="AF81" s="130"/>
    </row>
    <row r="82" spans="32:41" x14ac:dyDescent="0.2">
      <c r="AF82" s="130"/>
    </row>
    <row r="83" spans="32:41" x14ac:dyDescent="0.2">
      <c r="AF83" s="130"/>
    </row>
    <row r="84" spans="32:41" x14ac:dyDescent="0.2">
      <c r="AF84" s="130"/>
    </row>
    <row r="85" spans="32:41" x14ac:dyDescent="0.2">
      <c r="AF85" s="130"/>
    </row>
    <row r="86" spans="32:41" x14ac:dyDescent="0.2">
      <c r="AF86" s="130"/>
    </row>
    <row r="87" spans="32:41" x14ac:dyDescent="0.2">
      <c r="AF87" s="130"/>
    </row>
    <row r="88" spans="32:41" x14ac:dyDescent="0.2">
      <c r="AF88" s="130"/>
    </row>
    <row r="89" spans="32:41" x14ac:dyDescent="0.2">
      <c r="AF89" s="130"/>
    </row>
    <row r="90" spans="32:41" x14ac:dyDescent="0.2">
      <c r="AF90" s="130"/>
    </row>
    <row r="91" spans="32:41" x14ac:dyDescent="0.2">
      <c r="AF91" s="130"/>
    </row>
    <row r="92" spans="32:41" x14ac:dyDescent="0.2">
      <c r="AF92" s="130"/>
    </row>
    <row r="93" spans="32:41" ht="11.25" x14ac:dyDescent="0.2">
      <c r="AF93" s="130"/>
      <c r="AG93" s="132"/>
      <c r="AH93" s="132"/>
      <c r="AI93" s="132"/>
      <c r="AJ93" s="132"/>
      <c r="AK93" s="132"/>
      <c r="AL93" s="132"/>
      <c r="AM93" s="132"/>
      <c r="AN93" s="132"/>
      <c r="AO93" s="132"/>
    </row>
    <row r="94" spans="32:41" ht="11.25" x14ac:dyDescent="0.2">
      <c r="AF94" s="130"/>
      <c r="AG94" s="132"/>
      <c r="AH94" s="132"/>
      <c r="AI94" s="132"/>
      <c r="AJ94" s="132"/>
      <c r="AK94" s="132"/>
      <c r="AL94" s="132"/>
      <c r="AM94" s="132"/>
      <c r="AN94" s="132"/>
      <c r="AO94" s="132"/>
    </row>
    <row r="95" spans="32:41" ht="11.25" x14ac:dyDescent="0.2">
      <c r="AF95" s="130"/>
      <c r="AG95" s="132"/>
      <c r="AH95" s="132"/>
      <c r="AI95" s="132"/>
      <c r="AJ95" s="132"/>
      <c r="AK95" s="132"/>
      <c r="AL95" s="132"/>
      <c r="AM95" s="132"/>
      <c r="AN95" s="132"/>
      <c r="AO95" s="132"/>
    </row>
    <row r="96" spans="32:41" ht="11.25" x14ac:dyDescent="0.2">
      <c r="AF96" s="130"/>
      <c r="AG96" s="132"/>
      <c r="AH96" s="132"/>
      <c r="AI96" s="132"/>
      <c r="AJ96" s="132"/>
      <c r="AK96" s="132"/>
      <c r="AL96" s="132"/>
      <c r="AM96" s="132"/>
      <c r="AN96" s="132"/>
      <c r="AO96" s="132"/>
    </row>
    <row r="97" spans="32:32" x14ac:dyDescent="0.2">
      <c r="AF97" s="130"/>
    </row>
    <row r="98" spans="32:32" x14ac:dyDescent="0.2">
      <c r="AF98" s="130"/>
    </row>
    <row r="99" spans="32:32" x14ac:dyDescent="0.2">
      <c r="AF99" s="130"/>
    </row>
    <row r="100" spans="32:32" x14ac:dyDescent="0.2">
      <c r="AF100" s="130"/>
    </row>
    <row r="101" spans="32:32" x14ac:dyDescent="0.2">
      <c r="AF101" s="130"/>
    </row>
    <row r="102" spans="32:32" x14ac:dyDescent="0.2">
      <c r="AF102" s="130"/>
    </row>
    <row r="103" spans="32:32" x14ac:dyDescent="0.2">
      <c r="AF103" s="130"/>
    </row>
    <row r="104" spans="32:32" x14ac:dyDescent="0.2">
      <c r="AF104" s="130"/>
    </row>
    <row r="105" spans="32:32" x14ac:dyDescent="0.2">
      <c r="AF105" s="130"/>
    </row>
    <row r="106" spans="32:32" x14ac:dyDescent="0.2">
      <c r="AF106" s="130"/>
    </row>
    <row r="107" spans="32:32" x14ac:dyDescent="0.2">
      <c r="AF107" s="130"/>
    </row>
    <row r="108" spans="32:32" x14ac:dyDescent="0.2">
      <c r="AF108" s="130"/>
    </row>
    <row r="109" spans="32:32" x14ac:dyDescent="0.2">
      <c r="AF109" s="130"/>
    </row>
    <row r="110" spans="32:32" x14ac:dyDescent="0.2">
      <c r="AF110" s="130"/>
    </row>
    <row r="111" spans="32:32" x14ac:dyDescent="0.2">
      <c r="AF111" s="130"/>
    </row>
    <row r="112" spans="32:32" x14ac:dyDescent="0.2">
      <c r="AF112" s="130"/>
    </row>
    <row r="113" spans="32:32" x14ac:dyDescent="0.2">
      <c r="AF113" s="130"/>
    </row>
    <row r="114" spans="32:32" x14ac:dyDescent="0.2">
      <c r="AF114" s="130"/>
    </row>
    <row r="115" spans="32:32" x14ac:dyDescent="0.2">
      <c r="AF115" s="130"/>
    </row>
    <row r="116" spans="32:32" x14ac:dyDescent="0.2">
      <c r="AF116" s="130"/>
    </row>
    <row r="117" spans="32:32" x14ac:dyDescent="0.2">
      <c r="AF117" s="130"/>
    </row>
    <row r="118" spans="32:32" x14ac:dyDescent="0.2">
      <c r="AF118" s="130"/>
    </row>
    <row r="119" spans="32:32" x14ac:dyDescent="0.2">
      <c r="AF119" s="130"/>
    </row>
    <row r="120" spans="32:32" x14ac:dyDescent="0.2">
      <c r="AF120" s="130"/>
    </row>
    <row r="121" spans="32:32" x14ac:dyDescent="0.2">
      <c r="AF121" s="130"/>
    </row>
    <row r="122" spans="32:32" x14ac:dyDescent="0.2">
      <c r="AF122" s="130"/>
    </row>
    <row r="123" spans="32:32" x14ac:dyDescent="0.2">
      <c r="AF123" s="130"/>
    </row>
    <row r="124" spans="32:32" x14ac:dyDescent="0.2">
      <c r="AF124" s="130"/>
    </row>
    <row r="125" spans="32:32" x14ac:dyDescent="0.2">
      <c r="AF125" s="130"/>
    </row>
    <row r="126" spans="32:32" x14ac:dyDescent="0.2">
      <c r="AF126" s="130"/>
    </row>
    <row r="127" spans="32:32" x14ac:dyDescent="0.2">
      <c r="AF127" s="130"/>
    </row>
    <row r="128" spans="32:32" x14ac:dyDescent="0.2">
      <c r="AF128" s="130"/>
    </row>
    <row r="129" spans="32:32" x14ac:dyDescent="0.2">
      <c r="AF129" s="130"/>
    </row>
    <row r="130" spans="32:32" x14ac:dyDescent="0.2">
      <c r="AF130" s="130"/>
    </row>
    <row r="131" spans="32:32" x14ac:dyDescent="0.2">
      <c r="AF131" s="130"/>
    </row>
    <row r="132" spans="32:32" x14ac:dyDescent="0.2">
      <c r="AF132" s="130"/>
    </row>
    <row r="133" spans="32:32" x14ac:dyDescent="0.2">
      <c r="AF133" s="130"/>
    </row>
    <row r="134" spans="32:32" x14ac:dyDescent="0.2">
      <c r="AF134" s="130"/>
    </row>
    <row r="135" spans="32:32" x14ac:dyDescent="0.2">
      <c r="AF135" s="130"/>
    </row>
    <row r="136" spans="32:32" x14ac:dyDescent="0.2">
      <c r="AF136" s="130"/>
    </row>
    <row r="137" spans="32:32" x14ac:dyDescent="0.2">
      <c r="AF137" s="130"/>
    </row>
    <row r="138" spans="32:32" x14ac:dyDescent="0.2">
      <c r="AF138" s="130"/>
    </row>
    <row r="139" spans="32:32" x14ac:dyDescent="0.2">
      <c r="AF139" s="130"/>
    </row>
    <row r="140" spans="32:32" x14ac:dyDescent="0.2">
      <c r="AF140" s="130"/>
    </row>
    <row r="141" spans="32:32" x14ac:dyDescent="0.2">
      <c r="AF141" s="130"/>
    </row>
    <row r="142" spans="32:32" x14ac:dyDescent="0.2">
      <c r="AF142" s="130"/>
    </row>
    <row r="143" spans="32:32" x14ac:dyDescent="0.2">
      <c r="AF143" s="130"/>
    </row>
    <row r="144" spans="32:32" x14ac:dyDescent="0.2">
      <c r="AF144" s="130"/>
    </row>
    <row r="145" spans="32:32" x14ac:dyDescent="0.2">
      <c r="AF145" s="130"/>
    </row>
    <row r="146" spans="32:32" x14ac:dyDescent="0.2">
      <c r="AF146" s="130"/>
    </row>
    <row r="147" spans="32:32" x14ac:dyDescent="0.2">
      <c r="AF147" s="130"/>
    </row>
    <row r="148" spans="32:32" x14ac:dyDescent="0.2">
      <c r="AF148" s="130"/>
    </row>
    <row r="149" spans="32:32" x14ac:dyDescent="0.2">
      <c r="AF149" s="130"/>
    </row>
    <row r="150" spans="32:32" x14ac:dyDescent="0.2">
      <c r="AF150" s="130"/>
    </row>
    <row r="151" spans="32:32" x14ac:dyDescent="0.2">
      <c r="AF151" s="130"/>
    </row>
    <row r="152" spans="32:32" x14ac:dyDescent="0.2">
      <c r="AF152" s="130"/>
    </row>
    <row r="153" spans="32:32" x14ac:dyDescent="0.2">
      <c r="AF153" s="130"/>
    </row>
    <row r="154" spans="32:32" x14ac:dyDescent="0.2">
      <c r="AF154" s="130"/>
    </row>
    <row r="155" spans="32:32" x14ac:dyDescent="0.2">
      <c r="AF155" s="130"/>
    </row>
    <row r="156" spans="32:32" x14ac:dyDescent="0.2">
      <c r="AF156" s="130"/>
    </row>
    <row r="157" spans="32:32" x14ac:dyDescent="0.2">
      <c r="AF157" s="130"/>
    </row>
    <row r="158" spans="32:32" x14ac:dyDescent="0.2">
      <c r="AF158" s="130"/>
    </row>
    <row r="159" spans="32:32" x14ac:dyDescent="0.2">
      <c r="AF159" s="130"/>
    </row>
    <row r="160" spans="32:32" x14ac:dyDescent="0.2">
      <c r="AF160" s="130"/>
    </row>
    <row r="161" spans="32:32" x14ac:dyDescent="0.2">
      <c r="AF161" s="130"/>
    </row>
    <row r="162" spans="32:32" x14ac:dyDescent="0.2">
      <c r="AF162" s="130"/>
    </row>
    <row r="163" spans="32:32" x14ac:dyDescent="0.2">
      <c r="AF163" s="130"/>
    </row>
    <row r="164" spans="32:32" x14ac:dyDescent="0.2">
      <c r="AF164" s="130"/>
    </row>
    <row r="165" spans="32:32" x14ac:dyDescent="0.2">
      <c r="AF165" s="130"/>
    </row>
    <row r="166" spans="32:32" x14ac:dyDescent="0.2">
      <c r="AF166" s="130"/>
    </row>
    <row r="167" spans="32:32" x14ac:dyDescent="0.2">
      <c r="AF167" s="130"/>
    </row>
    <row r="168" spans="32:32" x14ac:dyDescent="0.2">
      <c r="AF168" s="130"/>
    </row>
    <row r="169" spans="32:32" x14ac:dyDescent="0.2">
      <c r="AF169" s="130"/>
    </row>
    <row r="170" spans="32:32" x14ac:dyDescent="0.2">
      <c r="AF170" s="130"/>
    </row>
    <row r="171" spans="32:32" x14ac:dyDescent="0.2">
      <c r="AF171" s="130"/>
    </row>
    <row r="172" spans="32:32" x14ac:dyDescent="0.2">
      <c r="AF172" s="130"/>
    </row>
    <row r="173" spans="32:32" x14ac:dyDescent="0.2">
      <c r="AF173" s="130"/>
    </row>
    <row r="174" spans="32:32" x14ac:dyDescent="0.2">
      <c r="AF174" s="130"/>
    </row>
    <row r="175" spans="32:32" x14ac:dyDescent="0.2">
      <c r="AF175" s="130"/>
    </row>
    <row r="176" spans="32:32" x14ac:dyDescent="0.2">
      <c r="AF176" s="130"/>
    </row>
    <row r="177" spans="32:32" x14ac:dyDescent="0.2">
      <c r="AF177" s="130"/>
    </row>
    <row r="178" spans="32:32" x14ac:dyDescent="0.2">
      <c r="AF178" s="130"/>
    </row>
    <row r="179" spans="32:32" x14ac:dyDescent="0.2">
      <c r="AF179" s="130"/>
    </row>
    <row r="180" spans="32:32" x14ac:dyDescent="0.2">
      <c r="AF180" s="130"/>
    </row>
    <row r="181" spans="32:32" x14ac:dyDescent="0.2">
      <c r="AF181" s="130"/>
    </row>
    <row r="182" spans="32:32" x14ac:dyDescent="0.2">
      <c r="AF182" s="130"/>
    </row>
    <row r="183" spans="32:32" x14ac:dyDescent="0.2">
      <c r="AF183" s="130"/>
    </row>
    <row r="184" spans="32:32" x14ac:dyDescent="0.2">
      <c r="AF184" s="130"/>
    </row>
    <row r="185" spans="32:32" x14ac:dyDescent="0.2">
      <c r="AF185" s="130"/>
    </row>
    <row r="186" spans="32:32" x14ac:dyDescent="0.2">
      <c r="AF186" s="130"/>
    </row>
    <row r="187" spans="32:32" x14ac:dyDescent="0.2">
      <c r="AF187" s="130"/>
    </row>
    <row r="188" spans="32:32" x14ac:dyDescent="0.2">
      <c r="AF188" s="130"/>
    </row>
    <row r="189" spans="32:32" x14ac:dyDescent="0.2">
      <c r="AF189" s="130"/>
    </row>
    <row r="190" spans="32:32" x14ac:dyDescent="0.2">
      <c r="AF190" s="130"/>
    </row>
    <row r="191" spans="32:32" x14ac:dyDescent="0.2">
      <c r="AF191" s="130"/>
    </row>
    <row r="192" spans="32:32" x14ac:dyDescent="0.2">
      <c r="AF192" s="130"/>
    </row>
    <row r="193" spans="32:32" x14ac:dyDescent="0.2">
      <c r="AF193" s="130"/>
    </row>
    <row r="194" spans="32:32" x14ac:dyDescent="0.2">
      <c r="AF194" s="130"/>
    </row>
    <row r="195" spans="32:32" x14ac:dyDescent="0.2">
      <c r="AF195" s="130"/>
    </row>
    <row r="196" spans="32:32" x14ac:dyDescent="0.2">
      <c r="AF196" s="130"/>
    </row>
    <row r="197" spans="32:32" x14ac:dyDescent="0.2">
      <c r="AF197" s="130"/>
    </row>
    <row r="198" spans="32:32" x14ac:dyDescent="0.2">
      <c r="AF198" s="130"/>
    </row>
    <row r="199" spans="32:32" x14ac:dyDescent="0.2">
      <c r="AF199" s="130"/>
    </row>
    <row r="200" spans="32:32" x14ac:dyDescent="0.2">
      <c r="AF200" s="130"/>
    </row>
    <row r="201" spans="32:32" x14ac:dyDescent="0.2">
      <c r="AF201" s="130"/>
    </row>
    <row r="202" spans="32:32" x14ac:dyDescent="0.2">
      <c r="AF202" s="130"/>
    </row>
    <row r="203" spans="32:32" x14ac:dyDescent="0.2">
      <c r="AF203" s="130"/>
    </row>
    <row r="204" spans="32:32" x14ac:dyDescent="0.2">
      <c r="AF204" s="130"/>
    </row>
    <row r="205" spans="32:32" x14ac:dyDescent="0.2">
      <c r="AF205" s="130"/>
    </row>
    <row r="206" spans="32:32" x14ac:dyDescent="0.2">
      <c r="AF206" s="130"/>
    </row>
    <row r="207" spans="32:32" x14ac:dyDescent="0.2">
      <c r="AF207" s="130"/>
    </row>
    <row r="208" spans="32:32" x14ac:dyDescent="0.2">
      <c r="AF208" s="130"/>
    </row>
    <row r="209" spans="32:32" x14ac:dyDescent="0.2">
      <c r="AF209" s="130"/>
    </row>
    <row r="210" spans="32:32" x14ac:dyDescent="0.2">
      <c r="AF210" s="130"/>
    </row>
    <row r="211" spans="32:32" x14ac:dyDescent="0.2">
      <c r="AF211" s="130"/>
    </row>
    <row r="212" spans="32:32" x14ac:dyDescent="0.2">
      <c r="AF212" s="130"/>
    </row>
    <row r="213" spans="32:32" x14ac:dyDescent="0.2">
      <c r="AF213" s="130"/>
    </row>
    <row r="214" spans="32:32" x14ac:dyDescent="0.2">
      <c r="AF214" s="130"/>
    </row>
    <row r="215" spans="32:32" x14ac:dyDescent="0.2">
      <c r="AF215" s="130"/>
    </row>
    <row r="216" spans="32:32" x14ac:dyDescent="0.2">
      <c r="AF216" s="130"/>
    </row>
    <row r="217" spans="32:32" x14ac:dyDescent="0.2">
      <c r="AF217" s="130"/>
    </row>
    <row r="218" spans="32:32" x14ac:dyDescent="0.2">
      <c r="AF218" s="130"/>
    </row>
    <row r="219" spans="32:32" x14ac:dyDescent="0.2">
      <c r="AF219" s="130"/>
    </row>
    <row r="220" spans="32:32" x14ac:dyDescent="0.2">
      <c r="AF220" s="130"/>
    </row>
    <row r="221" spans="32:32" x14ac:dyDescent="0.2">
      <c r="AF221" s="130"/>
    </row>
    <row r="222" spans="32:32" x14ac:dyDescent="0.2">
      <c r="AF222" s="130"/>
    </row>
    <row r="223" spans="32:32" x14ac:dyDescent="0.2">
      <c r="AF223" s="130"/>
    </row>
    <row r="224" spans="32:32" x14ac:dyDescent="0.2">
      <c r="AF224" s="130"/>
    </row>
    <row r="225" spans="32:32" x14ac:dyDescent="0.2">
      <c r="AF225" s="130"/>
    </row>
    <row r="226" spans="32:32" x14ac:dyDescent="0.2">
      <c r="AF226" s="130"/>
    </row>
    <row r="227" spans="32:32" x14ac:dyDescent="0.2">
      <c r="AF227" s="130"/>
    </row>
    <row r="228" spans="32:32" x14ac:dyDescent="0.2">
      <c r="AF228" s="130"/>
    </row>
    <row r="229" spans="32:32" x14ac:dyDescent="0.2">
      <c r="AF229" s="130"/>
    </row>
    <row r="230" spans="32:32" x14ac:dyDescent="0.2">
      <c r="AF230" s="130"/>
    </row>
    <row r="231" spans="32:32" x14ac:dyDescent="0.2">
      <c r="AF231" s="130"/>
    </row>
    <row r="232" spans="32:32" x14ac:dyDescent="0.2">
      <c r="AF232" s="130"/>
    </row>
    <row r="233" spans="32:32" x14ac:dyDescent="0.2">
      <c r="AF233" s="130"/>
    </row>
    <row r="234" spans="32:32" x14ac:dyDescent="0.2">
      <c r="AF234" s="130"/>
    </row>
    <row r="235" spans="32:32" x14ac:dyDescent="0.2">
      <c r="AF235" s="130"/>
    </row>
    <row r="236" spans="32:32" x14ac:dyDescent="0.2">
      <c r="AF236" s="130"/>
    </row>
    <row r="237" spans="32:32" x14ac:dyDescent="0.2">
      <c r="AF237" s="130"/>
    </row>
    <row r="238" spans="32:32" x14ac:dyDescent="0.2">
      <c r="AF238" s="130"/>
    </row>
    <row r="239" spans="32:32" x14ac:dyDescent="0.2">
      <c r="AF239" s="130"/>
    </row>
    <row r="240" spans="32:32" x14ac:dyDescent="0.2">
      <c r="AF240" s="130"/>
    </row>
    <row r="241" spans="32:32" x14ac:dyDescent="0.2">
      <c r="AF241" s="130"/>
    </row>
    <row r="242" spans="32:32" x14ac:dyDescent="0.2">
      <c r="AF242" s="130"/>
    </row>
    <row r="243" spans="32:32" x14ac:dyDescent="0.2">
      <c r="AF243" s="130"/>
    </row>
    <row r="244" spans="32:32" x14ac:dyDescent="0.2">
      <c r="AF244" s="130"/>
    </row>
    <row r="245" spans="32:32" x14ac:dyDescent="0.2">
      <c r="AF245" s="130"/>
    </row>
    <row r="246" spans="32:32" x14ac:dyDescent="0.2">
      <c r="AF246" s="130"/>
    </row>
    <row r="247" spans="32:32" x14ac:dyDescent="0.2">
      <c r="AF247" s="130"/>
    </row>
    <row r="248" spans="32:32" x14ac:dyDescent="0.2">
      <c r="AF248" s="130"/>
    </row>
    <row r="249" spans="32:32" x14ac:dyDescent="0.2">
      <c r="AF249" s="130"/>
    </row>
    <row r="250" spans="32:32" x14ac:dyDescent="0.2">
      <c r="AF250" s="130"/>
    </row>
    <row r="251" spans="32:32" x14ac:dyDescent="0.2">
      <c r="AF251" s="130"/>
    </row>
    <row r="252" spans="32:32" x14ac:dyDescent="0.2">
      <c r="AF252" s="130"/>
    </row>
    <row r="253" spans="32:32" x14ac:dyDescent="0.2">
      <c r="AF253" s="130"/>
    </row>
    <row r="254" spans="32:32" x14ac:dyDescent="0.2">
      <c r="AF254" s="130"/>
    </row>
    <row r="255" spans="32:32" x14ac:dyDescent="0.2">
      <c r="AF255" s="130"/>
    </row>
    <row r="256" spans="32:32" x14ac:dyDescent="0.2">
      <c r="AF256" s="130"/>
    </row>
    <row r="257" spans="32:32" x14ac:dyDescent="0.2">
      <c r="AF257" s="130"/>
    </row>
    <row r="258" spans="32:32" x14ac:dyDescent="0.2">
      <c r="AF258" s="130"/>
    </row>
    <row r="259" spans="32:32" x14ac:dyDescent="0.2">
      <c r="AF259" s="130"/>
    </row>
    <row r="260" spans="32:32" x14ac:dyDescent="0.2">
      <c r="AF260" s="130"/>
    </row>
    <row r="261" spans="32:32" x14ac:dyDescent="0.2">
      <c r="AF261" s="130"/>
    </row>
    <row r="262" spans="32:32" x14ac:dyDescent="0.2">
      <c r="AF262" s="130"/>
    </row>
    <row r="263" spans="32:32" x14ac:dyDescent="0.2">
      <c r="AF263" s="130"/>
    </row>
    <row r="264" spans="32:32" x14ac:dyDescent="0.2">
      <c r="AF264" s="130"/>
    </row>
    <row r="265" spans="32:32" x14ac:dyDescent="0.2">
      <c r="AF265" s="130"/>
    </row>
    <row r="266" spans="32:32" x14ac:dyDescent="0.2">
      <c r="AF266" s="130"/>
    </row>
    <row r="267" spans="32:32" x14ac:dyDescent="0.2">
      <c r="AF267" s="130"/>
    </row>
    <row r="268" spans="32:32" x14ac:dyDescent="0.2">
      <c r="AF268" s="130"/>
    </row>
    <row r="269" spans="32:32" x14ac:dyDescent="0.2">
      <c r="AF269" s="130"/>
    </row>
    <row r="270" spans="32:32" x14ac:dyDescent="0.2">
      <c r="AF270" s="130"/>
    </row>
    <row r="271" spans="32:32" x14ac:dyDescent="0.2">
      <c r="AF271" s="130"/>
    </row>
    <row r="272" spans="32:32" x14ac:dyDescent="0.2">
      <c r="AF272" s="130"/>
    </row>
    <row r="273" spans="32:32" x14ac:dyDescent="0.2">
      <c r="AF273" s="130"/>
    </row>
    <row r="274" spans="32:32" x14ac:dyDescent="0.2">
      <c r="AF274" s="130"/>
    </row>
    <row r="275" spans="32:32" x14ac:dyDescent="0.2">
      <c r="AF275" s="130"/>
    </row>
    <row r="276" spans="32:32" x14ac:dyDescent="0.2">
      <c r="AF276" s="130"/>
    </row>
    <row r="277" spans="32:32" x14ac:dyDescent="0.2">
      <c r="AF277" s="130"/>
    </row>
    <row r="278" spans="32:32" x14ac:dyDescent="0.2">
      <c r="AF278" s="130"/>
    </row>
    <row r="279" spans="32:32" x14ac:dyDescent="0.2">
      <c r="AF279" s="130"/>
    </row>
    <row r="280" spans="32:32" x14ac:dyDescent="0.2">
      <c r="AF280" s="130"/>
    </row>
    <row r="281" spans="32:32" x14ac:dyDescent="0.2">
      <c r="AF281" s="130"/>
    </row>
    <row r="282" spans="32:32" x14ac:dyDescent="0.2">
      <c r="AF282" s="130"/>
    </row>
    <row r="283" spans="32:32" x14ac:dyDescent="0.2">
      <c r="AF283" s="130"/>
    </row>
    <row r="284" spans="32:32" x14ac:dyDescent="0.2">
      <c r="AF284" s="130"/>
    </row>
    <row r="285" spans="32:32" x14ac:dyDescent="0.2">
      <c r="AF285" s="130"/>
    </row>
    <row r="286" spans="32:32" x14ac:dyDescent="0.2">
      <c r="AF286" s="130"/>
    </row>
    <row r="287" spans="32:32" x14ac:dyDescent="0.2">
      <c r="AF287" s="130"/>
    </row>
    <row r="288" spans="32:32" x14ac:dyDescent="0.2">
      <c r="AF288" s="130"/>
    </row>
    <row r="289" spans="32:32" x14ac:dyDescent="0.2">
      <c r="AF289" s="130"/>
    </row>
    <row r="290" spans="32:32" x14ac:dyDescent="0.2">
      <c r="AF290" s="130"/>
    </row>
    <row r="291" spans="32:32" x14ac:dyDescent="0.2">
      <c r="AF291" s="130"/>
    </row>
    <row r="292" spans="32:32" x14ac:dyDescent="0.2">
      <c r="AF292" s="130"/>
    </row>
    <row r="293" spans="32:32" x14ac:dyDescent="0.2">
      <c r="AF293" s="130"/>
    </row>
    <row r="294" spans="32:32" x14ac:dyDescent="0.2">
      <c r="AF294" s="130"/>
    </row>
    <row r="295" spans="32:32" x14ac:dyDescent="0.2">
      <c r="AF295" s="130"/>
    </row>
    <row r="296" spans="32:32" x14ac:dyDescent="0.2">
      <c r="AF296" s="130"/>
    </row>
    <row r="297" spans="32:32" x14ac:dyDescent="0.2">
      <c r="AF297" s="130"/>
    </row>
    <row r="298" spans="32:32" x14ac:dyDescent="0.2">
      <c r="AF298" s="130"/>
    </row>
    <row r="299" spans="32:32" x14ac:dyDescent="0.2">
      <c r="AF299" s="130"/>
    </row>
    <row r="300" spans="32:32" x14ac:dyDescent="0.2">
      <c r="AF300" s="130"/>
    </row>
    <row r="301" spans="32:32" x14ac:dyDescent="0.2">
      <c r="AF301" s="130"/>
    </row>
    <row r="302" spans="32:32" x14ac:dyDescent="0.2">
      <c r="AF302" s="130"/>
    </row>
    <row r="303" spans="32:32" x14ac:dyDescent="0.2">
      <c r="AF303" s="130"/>
    </row>
    <row r="304" spans="32:32" x14ac:dyDescent="0.2">
      <c r="AF304" s="130"/>
    </row>
    <row r="305" spans="32:32" x14ac:dyDescent="0.2">
      <c r="AF305" s="130"/>
    </row>
    <row r="306" spans="32:32" x14ac:dyDescent="0.2">
      <c r="AF306" s="130"/>
    </row>
    <row r="307" spans="32:32" x14ac:dyDescent="0.2">
      <c r="AF307" s="130"/>
    </row>
    <row r="308" spans="32:32" x14ac:dyDescent="0.2">
      <c r="AF308" s="130"/>
    </row>
    <row r="309" spans="32:32" x14ac:dyDescent="0.2">
      <c r="AF309" s="130"/>
    </row>
    <row r="310" spans="32:32" x14ac:dyDescent="0.2">
      <c r="AF310" s="130"/>
    </row>
    <row r="311" spans="32:32" x14ac:dyDescent="0.2">
      <c r="AF311" s="130"/>
    </row>
    <row r="312" spans="32:32" x14ac:dyDescent="0.2">
      <c r="AF312" s="130"/>
    </row>
    <row r="313" spans="32:32" x14ac:dyDescent="0.2">
      <c r="AF313" s="130"/>
    </row>
    <row r="314" spans="32:32" x14ac:dyDescent="0.2">
      <c r="AF314" s="130"/>
    </row>
    <row r="315" spans="32:32" x14ac:dyDescent="0.2">
      <c r="AF315" s="130"/>
    </row>
    <row r="316" spans="32:32" x14ac:dyDescent="0.2">
      <c r="AF316" s="130"/>
    </row>
    <row r="317" spans="32:32" x14ac:dyDescent="0.2">
      <c r="AF317" s="130"/>
    </row>
    <row r="318" spans="32:32" x14ac:dyDescent="0.2">
      <c r="AF318" s="130"/>
    </row>
    <row r="319" spans="32:32" x14ac:dyDescent="0.2">
      <c r="AF319" s="130"/>
    </row>
    <row r="320" spans="32:32" x14ac:dyDescent="0.2">
      <c r="AF320" s="130"/>
    </row>
    <row r="321" spans="32:32" x14ac:dyDescent="0.2">
      <c r="AF321" s="130"/>
    </row>
    <row r="322" spans="32:32" x14ac:dyDescent="0.2">
      <c r="AF322" s="130"/>
    </row>
    <row r="323" spans="32:32" x14ac:dyDescent="0.2">
      <c r="AF323" s="130"/>
    </row>
    <row r="324" spans="32:32" x14ac:dyDescent="0.2">
      <c r="AF324" s="130"/>
    </row>
    <row r="325" spans="32:32" x14ac:dyDescent="0.2">
      <c r="AF325" s="130"/>
    </row>
    <row r="326" spans="32:32" x14ac:dyDescent="0.2">
      <c r="AF326" s="130"/>
    </row>
    <row r="327" spans="32:32" x14ac:dyDescent="0.2">
      <c r="AF327" s="130"/>
    </row>
    <row r="328" spans="32:32" x14ac:dyDescent="0.2">
      <c r="AF328" s="130"/>
    </row>
    <row r="329" spans="32:32" x14ac:dyDescent="0.2">
      <c r="AF329" s="130"/>
    </row>
    <row r="330" spans="32:32" x14ac:dyDescent="0.2">
      <c r="AF330" s="130"/>
    </row>
    <row r="331" spans="32:32" x14ac:dyDescent="0.2">
      <c r="AF331" s="130"/>
    </row>
    <row r="332" spans="32:32" x14ac:dyDescent="0.2">
      <c r="AF332" s="130"/>
    </row>
    <row r="333" spans="32:32" x14ac:dyDescent="0.2">
      <c r="AF333" s="130"/>
    </row>
    <row r="334" spans="32:32" x14ac:dyDescent="0.2">
      <c r="AF334" s="130"/>
    </row>
    <row r="335" spans="32:32" x14ac:dyDescent="0.2">
      <c r="AF335" s="130"/>
    </row>
    <row r="336" spans="32:32" x14ac:dyDescent="0.2">
      <c r="AF336" s="130"/>
    </row>
    <row r="337" spans="32:32" x14ac:dyDescent="0.2">
      <c r="AF337" s="130"/>
    </row>
    <row r="338" spans="32:32" x14ac:dyDescent="0.2">
      <c r="AF338" s="130"/>
    </row>
    <row r="339" spans="32:32" x14ac:dyDescent="0.2">
      <c r="AF339" s="130"/>
    </row>
    <row r="340" spans="32:32" x14ac:dyDescent="0.2">
      <c r="AF340" s="130"/>
    </row>
    <row r="341" spans="32:32" x14ac:dyDescent="0.2">
      <c r="AF341" s="130"/>
    </row>
    <row r="342" spans="32:32" x14ac:dyDescent="0.2">
      <c r="AF342" s="130"/>
    </row>
    <row r="343" spans="32:32" x14ac:dyDescent="0.2">
      <c r="AF343" s="130"/>
    </row>
    <row r="344" spans="32:32" x14ac:dyDescent="0.2">
      <c r="AF344" s="130"/>
    </row>
    <row r="345" spans="32:32" x14ac:dyDescent="0.2">
      <c r="AF345" s="130"/>
    </row>
    <row r="346" spans="32:32" x14ac:dyDescent="0.2">
      <c r="AF346" s="130"/>
    </row>
    <row r="347" spans="32:32" x14ac:dyDescent="0.2">
      <c r="AF347" s="130"/>
    </row>
    <row r="348" spans="32:32" x14ac:dyDescent="0.2">
      <c r="AF348" s="130"/>
    </row>
    <row r="349" spans="32:32" x14ac:dyDescent="0.2">
      <c r="AF349" s="130"/>
    </row>
    <row r="350" spans="32:32" x14ac:dyDescent="0.2">
      <c r="AF350" s="130"/>
    </row>
    <row r="351" spans="32:32" x14ac:dyDescent="0.2">
      <c r="AF351" s="130"/>
    </row>
    <row r="352" spans="32:32" x14ac:dyDescent="0.2">
      <c r="AF352" s="130"/>
    </row>
    <row r="353" spans="32:32" x14ac:dyDescent="0.2">
      <c r="AF353" s="130"/>
    </row>
    <row r="354" spans="32:32" x14ac:dyDescent="0.2">
      <c r="AF354" s="130"/>
    </row>
    <row r="355" spans="32:32" x14ac:dyDescent="0.2">
      <c r="AF355" s="130"/>
    </row>
    <row r="356" spans="32:32" x14ac:dyDescent="0.2">
      <c r="AF356" s="130"/>
    </row>
    <row r="357" spans="32:32" x14ac:dyDescent="0.2">
      <c r="AF357" s="130"/>
    </row>
    <row r="358" spans="32:32" x14ac:dyDescent="0.2">
      <c r="AF358" s="130"/>
    </row>
    <row r="359" spans="32:32" x14ac:dyDescent="0.2">
      <c r="AF359" s="130"/>
    </row>
    <row r="360" spans="32:32" x14ac:dyDescent="0.2">
      <c r="AF360" s="130"/>
    </row>
    <row r="361" spans="32:32" x14ac:dyDescent="0.2">
      <c r="AF361" s="130"/>
    </row>
    <row r="362" spans="32:32" x14ac:dyDescent="0.2">
      <c r="AF362" s="130"/>
    </row>
    <row r="363" spans="32:32" x14ac:dyDescent="0.2">
      <c r="AF363" s="130"/>
    </row>
    <row r="364" spans="32:32" x14ac:dyDescent="0.2">
      <c r="AF364" s="130"/>
    </row>
    <row r="365" spans="32:32" x14ac:dyDescent="0.2">
      <c r="AF365" s="130"/>
    </row>
    <row r="366" spans="32:32" x14ac:dyDescent="0.2">
      <c r="AF366" s="130"/>
    </row>
    <row r="367" spans="32:32" x14ac:dyDescent="0.2">
      <c r="AF367" s="130"/>
    </row>
    <row r="368" spans="32:32" x14ac:dyDescent="0.2">
      <c r="AF368" s="130"/>
    </row>
    <row r="369" spans="32:32" x14ac:dyDescent="0.2">
      <c r="AF369" s="130"/>
    </row>
    <row r="370" spans="32:32" x14ac:dyDescent="0.2">
      <c r="AF370" s="130"/>
    </row>
    <row r="371" spans="32:32" x14ac:dyDescent="0.2">
      <c r="AF371" s="130"/>
    </row>
    <row r="372" spans="32:32" x14ac:dyDescent="0.2">
      <c r="AF372" s="130"/>
    </row>
    <row r="373" spans="32:32" x14ac:dyDescent="0.2">
      <c r="AF373" s="130"/>
    </row>
    <row r="374" spans="32:32" x14ac:dyDescent="0.2">
      <c r="AF374" s="130"/>
    </row>
    <row r="375" spans="32:32" x14ac:dyDescent="0.2">
      <c r="AF375" s="130"/>
    </row>
    <row r="376" spans="32:32" x14ac:dyDescent="0.2">
      <c r="AF376" s="130"/>
    </row>
    <row r="377" spans="32:32" x14ac:dyDescent="0.2">
      <c r="AF377" s="130"/>
    </row>
    <row r="378" spans="32:32" x14ac:dyDescent="0.2">
      <c r="AF378" s="130"/>
    </row>
    <row r="379" spans="32:32" x14ac:dyDescent="0.2">
      <c r="AF379" s="130"/>
    </row>
    <row r="380" spans="32:32" x14ac:dyDescent="0.2">
      <c r="AF380" s="130"/>
    </row>
    <row r="381" spans="32:32" x14ac:dyDescent="0.2">
      <c r="AF381" s="130"/>
    </row>
    <row r="382" spans="32:32" x14ac:dyDescent="0.2">
      <c r="AF382" s="130"/>
    </row>
    <row r="383" spans="32:32" x14ac:dyDescent="0.2">
      <c r="AF383" s="130"/>
    </row>
    <row r="384" spans="32:32" x14ac:dyDescent="0.2">
      <c r="AF384" s="130"/>
    </row>
    <row r="385" spans="32:32" x14ac:dyDescent="0.2">
      <c r="AF385" s="130"/>
    </row>
    <row r="386" spans="32:32" x14ac:dyDescent="0.2">
      <c r="AF386" s="130"/>
    </row>
    <row r="387" spans="32:32" x14ac:dyDescent="0.2">
      <c r="AF387" s="130"/>
    </row>
    <row r="388" spans="32:32" x14ac:dyDescent="0.2">
      <c r="AF388" s="130"/>
    </row>
    <row r="389" spans="32:32" x14ac:dyDescent="0.2">
      <c r="AF389" s="130"/>
    </row>
    <row r="390" spans="32:32" x14ac:dyDescent="0.2">
      <c r="AF390" s="130"/>
    </row>
    <row r="391" spans="32:32" x14ac:dyDescent="0.2">
      <c r="AF391" s="130"/>
    </row>
    <row r="392" spans="32:32" x14ac:dyDescent="0.2">
      <c r="AF392" s="130"/>
    </row>
    <row r="393" spans="32:32" x14ac:dyDescent="0.2">
      <c r="AF393" s="130"/>
    </row>
    <row r="394" spans="32:32" x14ac:dyDescent="0.2">
      <c r="AF394" s="130"/>
    </row>
    <row r="395" spans="32:32" x14ac:dyDescent="0.2">
      <c r="AF395" s="130"/>
    </row>
    <row r="396" spans="32:32" x14ac:dyDescent="0.2">
      <c r="AF396" s="130"/>
    </row>
    <row r="397" spans="32:32" x14ac:dyDescent="0.2">
      <c r="AF397" s="130"/>
    </row>
    <row r="398" spans="32:32" x14ac:dyDescent="0.2">
      <c r="AF398" s="130"/>
    </row>
    <row r="399" spans="32:32" x14ac:dyDescent="0.2">
      <c r="AF399" s="130"/>
    </row>
    <row r="400" spans="32:32" x14ac:dyDescent="0.2">
      <c r="AF400" s="130"/>
    </row>
    <row r="401" spans="32:32" x14ac:dyDescent="0.2">
      <c r="AF401" s="130"/>
    </row>
    <row r="402" spans="32:32" x14ac:dyDescent="0.2">
      <c r="AF402" s="130"/>
    </row>
    <row r="403" spans="32:32" x14ac:dyDescent="0.2">
      <c r="AF403" s="130"/>
    </row>
    <row r="404" spans="32:32" x14ac:dyDescent="0.2">
      <c r="AF404" s="130"/>
    </row>
    <row r="405" spans="32:32" x14ac:dyDescent="0.2">
      <c r="AF405" s="130"/>
    </row>
    <row r="406" spans="32:32" x14ac:dyDescent="0.2">
      <c r="AF406" s="130"/>
    </row>
    <row r="407" spans="32:32" x14ac:dyDescent="0.2">
      <c r="AF407" s="130"/>
    </row>
    <row r="408" spans="32:32" x14ac:dyDescent="0.2">
      <c r="AF408" s="130"/>
    </row>
    <row r="409" spans="32:32" x14ac:dyDescent="0.2">
      <c r="AF409" s="130"/>
    </row>
    <row r="410" spans="32:32" x14ac:dyDescent="0.2">
      <c r="AF410" s="130"/>
    </row>
    <row r="411" spans="32:32" x14ac:dyDescent="0.2">
      <c r="AF411" s="130"/>
    </row>
    <row r="412" spans="32:32" x14ac:dyDescent="0.2">
      <c r="AF412" s="130"/>
    </row>
    <row r="413" spans="32:32" x14ac:dyDescent="0.2">
      <c r="AF413" s="130"/>
    </row>
    <row r="414" spans="32:32" x14ac:dyDescent="0.2">
      <c r="AF414" s="130"/>
    </row>
    <row r="415" spans="32:32" x14ac:dyDescent="0.2">
      <c r="AF415" s="130"/>
    </row>
    <row r="416" spans="32:32" x14ac:dyDescent="0.2">
      <c r="AF416" s="130"/>
    </row>
    <row r="417" spans="32:32" x14ac:dyDescent="0.2">
      <c r="AF417" s="130"/>
    </row>
    <row r="418" spans="32:32" x14ac:dyDescent="0.2">
      <c r="AF418" s="130"/>
    </row>
    <row r="419" spans="32:32" x14ac:dyDescent="0.2">
      <c r="AF419" s="130"/>
    </row>
    <row r="420" spans="32:32" x14ac:dyDescent="0.2">
      <c r="AF420" s="130"/>
    </row>
    <row r="421" spans="32:32" x14ac:dyDescent="0.2">
      <c r="AF421" s="130"/>
    </row>
    <row r="422" spans="32:32" x14ac:dyDescent="0.2">
      <c r="AF422" s="130"/>
    </row>
    <row r="423" spans="32:32" x14ac:dyDescent="0.2">
      <c r="AF423" s="130"/>
    </row>
    <row r="424" spans="32:32" x14ac:dyDescent="0.2">
      <c r="AF424" s="130"/>
    </row>
    <row r="425" spans="32:32" x14ac:dyDescent="0.2">
      <c r="AF425" s="130"/>
    </row>
    <row r="426" spans="32:32" x14ac:dyDescent="0.2">
      <c r="AF426" s="130"/>
    </row>
    <row r="427" spans="32:32" x14ac:dyDescent="0.2">
      <c r="AF427" s="130"/>
    </row>
    <row r="428" spans="32:32" x14ac:dyDescent="0.2">
      <c r="AF428" s="130"/>
    </row>
    <row r="429" spans="32:32" x14ac:dyDescent="0.2">
      <c r="AF429" s="130"/>
    </row>
    <row r="430" spans="32:32" x14ac:dyDescent="0.2">
      <c r="AF430" s="130"/>
    </row>
    <row r="431" spans="32:32" x14ac:dyDescent="0.2">
      <c r="AF431" s="130"/>
    </row>
    <row r="432" spans="32:32" x14ac:dyDescent="0.2">
      <c r="AF432" s="130"/>
    </row>
    <row r="433" spans="32:32" x14ac:dyDescent="0.2">
      <c r="AF433" s="130"/>
    </row>
    <row r="434" spans="32:32" x14ac:dyDescent="0.2">
      <c r="AF434" s="130"/>
    </row>
    <row r="435" spans="32:32" x14ac:dyDescent="0.2">
      <c r="AF435" s="130"/>
    </row>
    <row r="436" spans="32:32" x14ac:dyDescent="0.2">
      <c r="AF436" s="130"/>
    </row>
    <row r="437" spans="32:32" x14ac:dyDescent="0.2">
      <c r="AF437" s="130"/>
    </row>
    <row r="438" spans="32:32" x14ac:dyDescent="0.2">
      <c r="AF438" s="130"/>
    </row>
    <row r="439" spans="32:32" x14ac:dyDescent="0.2">
      <c r="AF439" s="130"/>
    </row>
    <row r="440" spans="32:32" x14ac:dyDescent="0.2">
      <c r="AF440" s="130"/>
    </row>
    <row r="441" spans="32:32" x14ac:dyDescent="0.2">
      <c r="AF441" s="130"/>
    </row>
    <row r="442" spans="32:32" x14ac:dyDescent="0.2">
      <c r="AF442" s="130"/>
    </row>
    <row r="443" spans="32:32" x14ac:dyDescent="0.2">
      <c r="AF443" s="130"/>
    </row>
    <row r="444" spans="32:32" x14ac:dyDescent="0.2">
      <c r="AF444" s="130"/>
    </row>
    <row r="445" spans="32:32" x14ac:dyDescent="0.2">
      <c r="AF445" s="130"/>
    </row>
    <row r="446" spans="32:32" x14ac:dyDescent="0.2">
      <c r="AF446" s="130"/>
    </row>
    <row r="447" spans="32:32" x14ac:dyDescent="0.2">
      <c r="AF447" s="130"/>
    </row>
    <row r="448" spans="32:32" x14ac:dyDescent="0.2">
      <c r="AF448" s="130"/>
    </row>
    <row r="449" spans="32:32" x14ac:dyDescent="0.2">
      <c r="AF449" s="130"/>
    </row>
    <row r="450" spans="32:32" x14ac:dyDescent="0.2">
      <c r="AF450" s="130"/>
    </row>
    <row r="451" spans="32:32" x14ac:dyDescent="0.2">
      <c r="AF451" s="130"/>
    </row>
    <row r="452" spans="32:32" x14ac:dyDescent="0.2">
      <c r="AF452" s="130"/>
    </row>
    <row r="453" spans="32:32" x14ac:dyDescent="0.2">
      <c r="AF453" s="130"/>
    </row>
    <row r="454" spans="32:32" x14ac:dyDescent="0.2">
      <c r="AF454" s="130"/>
    </row>
    <row r="455" spans="32:32" x14ac:dyDescent="0.2">
      <c r="AF455" s="130"/>
    </row>
    <row r="456" spans="32:32" x14ac:dyDescent="0.2">
      <c r="AF456" s="130"/>
    </row>
    <row r="457" spans="32:32" x14ac:dyDescent="0.2">
      <c r="AF457" s="130"/>
    </row>
    <row r="458" spans="32:32" x14ac:dyDescent="0.2">
      <c r="AF458" s="130"/>
    </row>
    <row r="459" spans="32:32" x14ac:dyDescent="0.2">
      <c r="AF459" s="130"/>
    </row>
    <row r="460" spans="32:32" x14ac:dyDescent="0.2">
      <c r="AF460" s="130"/>
    </row>
    <row r="461" spans="32:32" x14ac:dyDescent="0.2">
      <c r="AF461" s="130"/>
    </row>
    <row r="462" spans="32:32" x14ac:dyDescent="0.2">
      <c r="AF462" s="130"/>
    </row>
    <row r="463" spans="32:32" x14ac:dyDescent="0.2">
      <c r="AF463" s="130"/>
    </row>
    <row r="464" spans="32:32" x14ac:dyDescent="0.2">
      <c r="AF464" s="130"/>
    </row>
    <row r="465" spans="32:32" x14ac:dyDescent="0.2">
      <c r="AF465" s="130"/>
    </row>
    <row r="466" spans="32:32" x14ac:dyDescent="0.2">
      <c r="AF466" s="130"/>
    </row>
    <row r="467" spans="32:32" x14ac:dyDescent="0.2">
      <c r="AF467" s="130"/>
    </row>
    <row r="468" spans="32:32" x14ac:dyDescent="0.2">
      <c r="AF468" s="130"/>
    </row>
    <row r="469" spans="32:32" x14ac:dyDescent="0.2">
      <c r="AF469" s="130"/>
    </row>
    <row r="470" spans="32:32" x14ac:dyDescent="0.2">
      <c r="AF470" s="130"/>
    </row>
    <row r="471" spans="32:32" x14ac:dyDescent="0.2">
      <c r="AF471" s="130"/>
    </row>
    <row r="472" spans="32:32" x14ac:dyDescent="0.2">
      <c r="AF472" s="130"/>
    </row>
    <row r="473" spans="32:32" x14ac:dyDescent="0.2">
      <c r="AF473" s="130"/>
    </row>
    <row r="474" spans="32:32" x14ac:dyDescent="0.2">
      <c r="AF474" s="130"/>
    </row>
    <row r="475" spans="32:32" x14ac:dyDescent="0.2">
      <c r="AF475" s="130"/>
    </row>
    <row r="476" spans="32:32" x14ac:dyDescent="0.2">
      <c r="AF476" s="130"/>
    </row>
    <row r="477" spans="32:32" x14ac:dyDescent="0.2">
      <c r="AF477" s="130"/>
    </row>
    <row r="478" spans="32:32" x14ac:dyDescent="0.2">
      <c r="AF478" s="130"/>
    </row>
    <row r="479" spans="32:32" x14ac:dyDescent="0.2">
      <c r="AF479" s="130"/>
    </row>
    <row r="480" spans="32:32" x14ac:dyDescent="0.2">
      <c r="AF480" s="130"/>
    </row>
    <row r="481" spans="32:32" x14ac:dyDescent="0.2">
      <c r="AF481" s="130"/>
    </row>
    <row r="482" spans="32:32" x14ac:dyDescent="0.2">
      <c r="AF482" s="130"/>
    </row>
    <row r="483" spans="32:32" x14ac:dyDescent="0.2">
      <c r="AF483" s="130"/>
    </row>
    <row r="484" spans="32:32" x14ac:dyDescent="0.2">
      <c r="AF484" s="130"/>
    </row>
    <row r="485" spans="32:32" x14ac:dyDescent="0.2">
      <c r="AF485" s="130"/>
    </row>
    <row r="486" spans="32:32" x14ac:dyDescent="0.2">
      <c r="AF486" s="130"/>
    </row>
    <row r="487" spans="32:32" x14ac:dyDescent="0.2">
      <c r="AF487" s="130"/>
    </row>
    <row r="488" spans="32:32" x14ac:dyDescent="0.2">
      <c r="AF488" s="130"/>
    </row>
    <row r="489" spans="32:32" x14ac:dyDescent="0.2">
      <c r="AF489" s="130"/>
    </row>
    <row r="490" spans="32:32" x14ac:dyDescent="0.2">
      <c r="AF490" s="130"/>
    </row>
    <row r="491" spans="32:32" x14ac:dyDescent="0.2">
      <c r="AF491" s="130"/>
    </row>
    <row r="492" spans="32:32" x14ac:dyDescent="0.2">
      <c r="AF492" s="130"/>
    </row>
    <row r="493" spans="32:32" x14ac:dyDescent="0.2">
      <c r="AF493" s="130"/>
    </row>
    <row r="494" spans="32:32" x14ac:dyDescent="0.2">
      <c r="AF494" s="130"/>
    </row>
    <row r="495" spans="32:32" x14ac:dyDescent="0.2">
      <c r="AF495" s="130"/>
    </row>
    <row r="496" spans="32:32" x14ac:dyDescent="0.2">
      <c r="AF496" s="130"/>
    </row>
    <row r="497" spans="32:32" x14ac:dyDescent="0.2">
      <c r="AF497" s="130"/>
    </row>
    <row r="498" spans="32:32" x14ac:dyDescent="0.2">
      <c r="AF498" s="130"/>
    </row>
    <row r="499" spans="32:32" x14ac:dyDescent="0.2">
      <c r="AF499" s="130"/>
    </row>
    <row r="500" spans="32:32" x14ac:dyDescent="0.2">
      <c r="AF500" s="130"/>
    </row>
    <row r="501" spans="32:32" x14ac:dyDescent="0.2">
      <c r="AF501" s="130"/>
    </row>
    <row r="502" spans="32:32" x14ac:dyDescent="0.2">
      <c r="AF502" s="130"/>
    </row>
    <row r="503" spans="32:32" x14ac:dyDescent="0.2">
      <c r="AF503" s="130"/>
    </row>
    <row r="504" spans="32:32" x14ac:dyDescent="0.2">
      <c r="AF504" s="130"/>
    </row>
    <row r="505" spans="32:32" x14ac:dyDescent="0.2">
      <c r="AF505" s="130"/>
    </row>
    <row r="506" spans="32:32" x14ac:dyDescent="0.2">
      <c r="AF506" s="130"/>
    </row>
    <row r="507" spans="32:32" x14ac:dyDescent="0.2">
      <c r="AF507" s="130"/>
    </row>
    <row r="508" spans="32:32" x14ac:dyDescent="0.2">
      <c r="AF508" s="130"/>
    </row>
    <row r="509" spans="32:32" x14ac:dyDescent="0.2">
      <c r="AF509" s="130"/>
    </row>
    <row r="510" spans="32:32" x14ac:dyDescent="0.2">
      <c r="AF510" s="130"/>
    </row>
    <row r="511" spans="32:32" x14ac:dyDescent="0.2">
      <c r="AF511" s="130"/>
    </row>
    <row r="512" spans="32:32" x14ac:dyDescent="0.2">
      <c r="AF512" s="130"/>
    </row>
    <row r="513" spans="32:32" x14ac:dyDescent="0.2">
      <c r="AF513" s="130"/>
    </row>
    <row r="514" spans="32:32" x14ac:dyDescent="0.2">
      <c r="AF514" s="130"/>
    </row>
    <row r="515" spans="32:32" x14ac:dyDescent="0.2">
      <c r="AF515" s="130"/>
    </row>
    <row r="516" spans="32:32" x14ac:dyDescent="0.2">
      <c r="AF516" s="130"/>
    </row>
    <row r="517" spans="32:32" x14ac:dyDescent="0.2">
      <c r="AF517" s="130"/>
    </row>
    <row r="518" spans="32:32" x14ac:dyDescent="0.2">
      <c r="AF518" s="130"/>
    </row>
    <row r="519" spans="32:32" x14ac:dyDescent="0.2">
      <c r="AF519" s="130"/>
    </row>
    <row r="520" spans="32:32" x14ac:dyDescent="0.2">
      <c r="AF520" s="130"/>
    </row>
    <row r="521" spans="32:32" x14ac:dyDescent="0.2">
      <c r="AF521" s="130"/>
    </row>
    <row r="522" spans="32:32" x14ac:dyDescent="0.2">
      <c r="AF522" s="130"/>
    </row>
    <row r="523" spans="32:32" x14ac:dyDescent="0.2">
      <c r="AF523" s="130"/>
    </row>
    <row r="524" spans="32:32" x14ac:dyDescent="0.2">
      <c r="AF524" s="130"/>
    </row>
    <row r="525" spans="32:32" x14ac:dyDescent="0.2">
      <c r="AF525" s="130"/>
    </row>
    <row r="526" spans="32:32" x14ac:dyDescent="0.2">
      <c r="AF526" s="130"/>
    </row>
    <row r="527" spans="32:32" x14ac:dyDescent="0.2">
      <c r="AF527" s="130"/>
    </row>
    <row r="528" spans="32:32" x14ac:dyDescent="0.2">
      <c r="AF528" s="130"/>
    </row>
    <row r="529" spans="32:32" x14ac:dyDescent="0.2">
      <c r="AF529" s="130"/>
    </row>
    <row r="530" spans="32:32" x14ac:dyDescent="0.2">
      <c r="AF530" s="130"/>
    </row>
    <row r="531" spans="32:32" x14ac:dyDescent="0.2">
      <c r="AF531" s="130"/>
    </row>
    <row r="532" spans="32:32" x14ac:dyDescent="0.2">
      <c r="AF532" s="130"/>
    </row>
    <row r="533" spans="32:32" x14ac:dyDescent="0.2">
      <c r="AF533" s="130"/>
    </row>
    <row r="534" spans="32:32" x14ac:dyDescent="0.2">
      <c r="AF534" s="130"/>
    </row>
    <row r="535" spans="32:32" x14ac:dyDescent="0.2">
      <c r="AF535" s="130"/>
    </row>
    <row r="536" spans="32:32" x14ac:dyDescent="0.2">
      <c r="AF536" s="130"/>
    </row>
    <row r="537" spans="32:32" x14ac:dyDescent="0.2">
      <c r="AF537" s="130"/>
    </row>
    <row r="538" spans="32:32" x14ac:dyDescent="0.2">
      <c r="AF538" s="130"/>
    </row>
    <row r="539" spans="32:32" x14ac:dyDescent="0.2">
      <c r="AF539" s="130"/>
    </row>
    <row r="540" spans="32:32" x14ac:dyDescent="0.2">
      <c r="AF540" s="130"/>
    </row>
    <row r="541" spans="32:32" x14ac:dyDescent="0.2">
      <c r="AF541" s="130"/>
    </row>
    <row r="542" spans="32:32" x14ac:dyDescent="0.2">
      <c r="AF542" s="130"/>
    </row>
    <row r="543" spans="32:32" x14ac:dyDescent="0.2">
      <c r="AF543" s="130"/>
    </row>
    <row r="544" spans="32:32" x14ac:dyDescent="0.2">
      <c r="AF544" s="130"/>
    </row>
    <row r="545" spans="32:32" x14ac:dyDescent="0.2">
      <c r="AF545" s="130"/>
    </row>
    <row r="546" spans="32:32" x14ac:dyDescent="0.2">
      <c r="AF546" s="130"/>
    </row>
    <row r="547" spans="32:32" x14ac:dyDescent="0.2">
      <c r="AF547" s="130"/>
    </row>
    <row r="548" spans="32:32" x14ac:dyDescent="0.2">
      <c r="AF548" s="130"/>
    </row>
    <row r="549" spans="32:32" x14ac:dyDescent="0.2">
      <c r="AF549" s="130"/>
    </row>
    <row r="550" spans="32:32" x14ac:dyDescent="0.2">
      <c r="AF550" s="130"/>
    </row>
    <row r="551" spans="32:32" x14ac:dyDescent="0.2">
      <c r="AF551" s="130"/>
    </row>
    <row r="552" spans="32:32" x14ac:dyDescent="0.2">
      <c r="AF552" s="130"/>
    </row>
    <row r="553" spans="32:32" x14ac:dyDescent="0.2">
      <c r="AF553" s="130"/>
    </row>
    <row r="554" spans="32:32" x14ac:dyDescent="0.2">
      <c r="AF554" s="130"/>
    </row>
    <row r="555" spans="32:32" x14ac:dyDescent="0.2">
      <c r="AF555" s="130"/>
    </row>
    <row r="556" spans="32:32" x14ac:dyDescent="0.2">
      <c r="AF556" s="130"/>
    </row>
    <row r="557" spans="32:32" x14ac:dyDescent="0.2">
      <c r="AF557" s="130"/>
    </row>
    <row r="558" spans="32:32" x14ac:dyDescent="0.2">
      <c r="AF558" s="130"/>
    </row>
    <row r="559" spans="32:32" x14ac:dyDescent="0.2">
      <c r="AF559" s="130"/>
    </row>
    <row r="560" spans="32:32" x14ac:dyDescent="0.2">
      <c r="AF560" s="130"/>
    </row>
    <row r="561" spans="32:32" x14ac:dyDescent="0.2">
      <c r="AF561" s="130"/>
    </row>
    <row r="562" spans="32:32" x14ac:dyDescent="0.2">
      <c r="AF562" s="130"/>
    </row>
    <row r="563" spans="32:32" x14ac:dyDescent="0.2">
      <c r="AF563" s="130"/>
    </row>
    <row r="564" spans="32:32" x14ac:dyDescent="0.2">
      <c r="AF564" s="130"/>
    </row>
    <row r="565" spans="32:32" x14ac:dyDescent="0.2">
      <c r="AF565" s="130"/>
    </row>
    <row r="566" spans="32:32" x14ac:dyDescent="0.2">
      <c r="AF566" s="130"/>
    </row>
    <row r="567" spans="32:32" x14ac:dyDescent="0.2">
      <c r="AF567" s="130"/>
    </row>
    <row r="568" spans="32:32" x14ac:dyDescent="0.2">
      <c r="AF568" s="130"/>
    </row>
    <row r="569" spans="32:32" x14ac:dyDescent="0.2">
      <c r="AF569" s="130"/>
    </row>
    <row r="570" spans="32:32" x14ac:dyDescent="0.2">
      <c r="AF570" s="130"/>
    </row>
    <row r="571" spans="32:32" x14ac:dyDescent="0.2">
      <c r="AF571" s="130"/>
    </row>
    <row r="572" spans="32:32" x14ac:dyDescent="0.2">
      <c r="AF572" s="130"/>
    </row>
    <row r="573" spans="32:32" x14ac:dyDescent="0.2">
      <c r="AF573" s="130"/>
    </row>
    <row r="574" spans="32:32" x14ac:dyDescent="0.2">
      <c r="AF574" s="130"/>
    </row>
    <row r="575" spans="32:32" x14ac:dyDescent="0.2">
      <c r="AF575" s="130"/>
    </row>
    <row r="576" spans="32:32" x14ac:dyDescent="0.2">
      <c r="AF576" s="130"/>
    </row>
    <row r="577" spans="32:32" x14ac:dyDescent="0.2">
      <c r="AF577" s="130"/>
    </row>
    <row r="578" spans="32:32" x14ac:dyDescent="0.2">
      <c r="AF578" s="130"/>
    </row>
    <row r="579" spans="32:32" x14ac:dyDescent="0.2">
      <c r="AF579" s="130"/>
    </row>
    <row r="580" spans="32:32" x14ac:dyDescent="0.2">
      <c r="AF580" s="130"/>
    </row>
    <row r="581" spans="32:32" x14ac:dyDescent="0.2">
      <c r="AF581" s="130"/>
    </row>
    <row r="582" spans="32:32" x14ac:dyDescent="0.2">
      <c r="AF582" s="130"/>
    </row>
    <row r="583" spans="32:32" x14ac:dyDescent="0.2">
      <c r="AF583" s="130"/>
    </row>
    <row r="584" spans="32:32" x14ac:dyDescent="0.2">
      <c r="AF584" s="130"/>
    </row>
    <row r="585" spans="32:32" x14ac:dyDescent="0.2">
      <c r="AF585" s="130"/>
    </row>
    <row r="586" spans="32:32" x14ac:dyDescent="0.2">
      <c r="AF586" s="130"/>
    </row>
    <row r="587" spans="32:32" x14ac:dyDescent="0.2">
      <c r="AF587" s="130"/>
    </row>
    <row r="588" spans="32:32" x14ac:dyDescent="0.2">
      <c r="AF588" s="130"/>
    </row>
    <row r="589" spans="32:32" x14ac:dyDescent="0.2">
      <c r="AF589" s="130"/>
    </row>
    <row r="590" spans="32:32" x14ac:dyDescent="0.2">
      <c r="AF590" s="130"/>
    </row>
    <row r="591" spans="32:32" x14ac:dyDescent="0.2">
      <c r="AF591" s="130"/>
    </row>
    <row r="592" spans="32:32" x14ac:dyDescent="0.2">
      <c r="AF592" s="130"/>
    </row>
    <row r="593" spans="32:32" x14ac:dyDescent="0.2">
      <c r="AF593" s="130"/>
    </row>
    <row r="594" spans="32:32" x14ac:dyDescent="0.2">
      <c r="AF594" s="130"/>
    </row>
    <row r="595" spans="32:32" x14ac:dyDescent="0.2">
      <c r="AF595" s="130"/>
    </row>
    <row r="596" spans="32:32" x14ac:dyDescent="0.2">
      <c r="AF596" s="130"/>
    </row>
    <row r="597" spans="32:32" x14ac:dyDescent="0.2">
      <c r="AF597" s="130"/>
    </row>
    <row r="598" spans="32:32" x14ac:dyDescent="0.2">
      <c r="AF598" s="130"/>
    </row>
    <row r="599" spans="32:32" x14ac:dyDescent="0.2">
      <c r="AF599" s="130"/>
    </row>
    <row r="600" spans="32:32" x14ac:dyDescent="0.2">
      <c r="AF600" s="130"/>
    </row>
    <row r="601" spans="32:32" x14ac:dyDescent="0.2">
      <c r="AF601" s="130"/>
    </row>
    <row r="602" spans="32:32" x14ac:dyDescent="0.2">
      <c r="AF602" s="130"/>
    </row>
    <row r="603" spans="32:32" x14ac:dyDescent="0.2">
      <c r="AF603" s="130"/>
    </row>
    <row r="604" spans="32:32" x14ac:dyDescent="0.2">
      <c r="AF604" s="130"/>
    </row>
    <row r="605" spans="32:32" x14ac:dyDescent="0.2">
      <c r="AF605" s="130"/>
    </row>
    <row r="606" spans="32:32" x14ac:dyDescent="0.2">
      <c r="AF606" s="130"/>
    </row>
    <row r="607" spans="32:32" x14ac:dyDescent="0.2">
      <c r="AF607" s="130"/>
    </row>
    <row r="608" spans="32:32" x14ac:dyDescent="0.2">
      <c r="AF608" s="130"/>
    </row>
    <row r="609" spans="32:32" x14ac:dyDescent="0.2">
      <c r="AF609" s="130"/>
    </row>
    <row r="610" spans="32:32" x14ac:dyDescent="0.2">
      <c r="AF610" s="130"/>
    </row>
    <row r="611" spans="32:32" x14ac:dyDescent="0.2">
      <c r="AF611" s="130"/>
    </row>
    <row r="612" spans="32:32" x14ac:dyDescent="0.2">
      <c r="AF612" s="130"/>
    </row>
    <row r="613" spans="32:32" x14ac:dyDescent="0.2">
      <c r="AF613" s="130"/>
    </row>
    <row r="614" spans="32:32" x14ac:dyDescent="0.2">
      <c r="AF614" s="130"/>
    </row>
    <row r="615" spans="32:32" x14ac:dyDescent="0.2">
      <c r="AF615" s="130"/>
    </row>
    <row r="616" spans="32:32" x14ac:dyDescent="0.2">
      <c r="AF616" s="130"/>
    </row>
    <row r="617" spans="32:32" x14ac:dyDescent="0.2">
      <c r="AF617" s="130"/>
    </row>
    <row r="618" spans="32:32" x14ac:dyDescent="0.2">
      <c r="AF618" s="130"/>
    </row>
    <row r="619" spans="32:32" x14ac:dyDescent="0.2">
      <c r="AF619" s="130"/>
    </row>
    <row r="620" spans="32:32" x14ac:dyDescent="0.2">
      <c r="AF620" s="130"/>
    </row>
    <row r="621" spans="32:32" x14ac:dyDescent="0.2">
      <c r="AF621" s="130"/>
    </row>
    <row r="622" spans="32:32" x14ac:dyDescent="0.2">
      <c r="AF622" s="130"/>
    </row>
    <row r="623" spans="32:32" x14ac:dyDescent="0.2">
      <c r="AF623" s="130"/>
    </row>
    <row r="624" spans="32:32" x14ac:dyDescent="0.2">
      <c r="AF624" s="130"/>
    </row>
    <row r="625" spans="32:32" x14ac:dyDescent="0.2">
      <c r="AF625" s="130"/>
    </row>
    <row r="626" spans="32:32" x14ac:dyDescent="0.2">
      <c r="AF626" s="130"/>
    </row>
    <row r="627" spans="32:32" x14ac:dyDescent="0.2">
      <c r="AF627" s="130"/>
    </row>
    <row r="628" spans="32:32" x14ac:dyDescent="0.2">
      <c r="AF628" s="130"/>
    </row>
    <row r="629" spans="32:32" x14ac:dyDescent="0.2">
      <c r="AF629" s="130"/>
    </row>
    <row r="630" spans="32:32" x14ac:dyDescent="0.2">
      <c r="AF630" s="130"/>
    </row>
    <row r="631" spans="32:32" x14ac:dyDescent="0.2">
      <c r="AF631" s="130"/>
    </row>
    <row r="632" spans="32:32" x14ac:dyDescent="0.2">
      <c r="AF632" s="130"/>
    </row>
    <row r="633" spans="32:32" x14ac:dyDescent="0.2">
      <c r="AF633" s="130"/>
    </row>
    <row r="634" spans="32:32" x14ac:dyDescent="0.2">
      <c r="AF634" s="130"/>
    </row>
    <row r="635" spans="32:32" x14ac:dyDescent="0.2">
      <c r="AF635" s="130"/>
    </row>
    <row r="636" spans="32:32" x14ac:dyDescent="0.2">
      <c r="AF636" s="130"/>
    </row>
    <row r="637" spans="32:32" x14ac:dyDescent="0.2">
      <c r="AF637" s="130"/>
    </row>
    <row r="638" spans="32:32" x14ac:dyDescent="0.2">
      <c r="AF638" s="130"/>
    </row>
    <row r="639" spans="32:32" x14ac:dyDescent="0.2">
      <c r="AF639" s="130"/>
    </row>
    <row r="640" spans="32:32" x14ac:dyDescent="0.2">
      <c r="AF640" s="130"/>
    </row>
    <row r="641" spans="32:32" x14ac:dyDescent="0.2">
      <c r="AF641" s="130"/>
    </row>
    <row r="642" spans="32:32" x14ac:dyDescent="0.2">
      <c r="AF642" s="130"/>
    </row>
    <row r="643" spans="32:32" x14ac:dyDescent="0.2">
      <c r="AF643" s="130"/>
    </row>
    <row r="644" spans="32:32" x14ac:dyDescent="0.2">
      <c r="AF644" s="130"/>
    </row>
    <row r="645" spans="32:32" x14ac:dyDescent="0.2">
      <c r="AF645" s="130"/>
    </row>
    <row r="646" spans="32:32" x14ac:dyDescent="0.2">
      <c r="AF646" s="130"/>
    </row>
    <row r="647" spans="32:32" x14ac:dyDescent="0.2">
      <c r="AF647" s="130"/>
    </row>
    <row r="648" spans="32:32" x14ac:dyDescent="0.2">
      <c r="AF648" s="130"/>
    </row>
    <row r="649" spans="32:32" x14ac:dyDescent="0.2">
      <c r="AF649" s="130"/>
    </row>
    <row r="650" spans="32:32" x14ac:dyDescent="0.2">
      <c r="AF650" s="130"/>
    </row>
    <row r="651" spans="32:32" x14ac:dyDescent="0.2">
      <c r="AF651" s="130"/>
    </row>
    <row r="652" spans="32:32" x14ac:dyDescent="0.2">
      <c r="AF652" s="130"/>
    </row>
    <row r="653" spans="32:32" x14ac:dyDescent="0.2">
      <c r="AF653" s="130"/>
    </row>
    <row r="654" spans="32:32" x14ac:dyDescent="0.2">
      <c r="AF654" s="130"/>
    </row>
    <row r="655" spans="32:32" x14ac:dyDescent="0.2">
      <c r="AF655" s="130"/>
    </row>
    <row r="656" spans="32:32" x14ac:dyDescent="0.2">
      <c r="AF656" s="130"/>
    </row>
    <row r="657" spans="32:32" x14ac:dyDescent="0.2">
      <c r="AF657" s="130"/>
    </row>
    <row r="658" spans="32:32" x14ac:dyDescent="0.2">
      <c r="AF658" s="130"/>
    </row>
    <row r="659" spans="32:32" x14ac:dyDescent="0.2">
      <c r="AF659" s="130"/>
    </row>
    <row r="660" spans="32:32" x14ac:dyDescent="0.2">
      <c r="AF660" s="130"/>
    </row>
    <row r="661" spans="32:32" x14ac:dyDescent="0.2">
      <c r="AF661" s="130"/>
    </row>
    <row r="662" spans="32:32" x14ac:dyDescent="0.2">
      <c r="AF662" s="130"/>
    </row>
    <row r="663" spans="32:32" x14ac:dyDescent="0.2">
      <c r="AF663" s="130"/>
    </row>
    <row r="664" spans="32:32" x14ac:dyDescent="0.2">
      <c r="AF664" s="130"/>
    </row>
    <row r="665" spans="32:32" x14ac:dyDescent="0.2">
      <c r="AF665" s="130"/>
    </row>
    <row r="666" spans="32:32" x14ac:dyDescent="0.2">
      <c r="AF666" s="130"/>
    </row>
    <row r="667" spans="32:32" x14ac:dyDescent="0.2">
      <c r="AF667" s="130"/>
    </row>
    <row r="668" spans="32:32" x14ac:dyDescent="0.2">
      <c r="AF668" s="130"/>
    </row>
    <row r="669" spans="32:32" x14ac:dyDescent="0.2">
      <c r="AF669" s="130"/>
    </row>
    <row r="670" spans="32:32" x14ac:dyDescent="0.2">
      <c r="AF670" s="130"/>
    </row>
    <row r="671" spans="32:32" x14ac:dyDescent="0.2">
      <c r="AF671" s="130"/>
    </row>
    <row r="672" spans="32:32" x14ac:dyDescent="0.2">
      <c r="AF672" s="130"/>
    </row>
    <row r="673" spans="32:32" x14ac:dyDescent="0.2">
      <c r="AF673" s="130"/>
    </row>
    <row r="674" spans="32:32" x14ac:dyDescent="0.2">
      <c r="AF674" s="130"/>
    </row>
    <row r="675" spans="32:32" x14ac:dyDescent="0.2">
      <c r="AF675" s="130"/>
    </row>
    <row r="676" spans="32:32" x14ac:dyDescent="0.2">
      <c r="AF676" s="130"/>
    </row>
    <row r="677" spans="32:32" x14ac:dyDescent="0.2">
      <c r="AF677" s="130"/>
    </row>
    <row r="678" spans="32:32" x14ac:dyDescent="0.2">
      <c r="AF678" s="130"/>
    </row>
    <row r="679" spans="32:32" x14ac:dyDescent="0.2">
      <c r="AF679" s="130"/>
    </row>
    <row r="680" spans="32:32" x14ac:dyDescent="0.2">
      <c r="AF680" s="130"/>
    </row>
    <row r="681" spans="32:32" x14ac:dyDescent="0.2">
      <c r="AF681" s="130"/>
    </row>
    <row r="682" spans="32:32" x14ac:dyDescent="0.2">
      <c r="AF682" s="130"/>
    </row>
    <row r="683" spans="32:32" x14ac:dyDescent="0.2">
      <c r="AF683" s="130"/>
    </row>
    <row r="684" spans="32:32" x14ac:dyDescent="0.2">
      <c r="AF684" s="130"/>
    </row>
    <row r="685" spans="32:32" x14ac:dyDescent="0.2">
      <c r="AF685" s="130"/>
    </row>
    <row r="686" spans="32:32" x14ac:dyDescent="0.2">
      <c r="AF686" s="130"/>
    </row>
    <row r="687" spans="32:32" x14ac:dyDescent="0.2">
      <c r="AF687" s="130"/>
    </row>
    <row r="688" spans="32:32" x14ac:dyDescent="0.2">
      <c r="AF688" s="130"/>
    </row>
    <row r="689" spans="32:32" x14ac:dyDescent="0.2">
      <c r="AF689" s="130"/>
    </row>
    <row r="690" spans="32:32" x14ac:dyDescent="0.2">
      <c r="AF690" s="130"/>
    </row>
    <row r="691" spans="32:32" x14ac:dyDescent="0.2">
      <c r="AF691" s="130"/>
    </row>
    <row r="692" spans="32:32" x14ac:dyDescent="0.2">
      <c r="AF692" s="130"/>
    </row>
    <row r="693" spans="32:32" x14ac:dyDescent="0.2">
      <c r="AF693" s="130"/>
    </row>
    <row r="694" spans="32:32" x14ac:dyDescent="0.2">
      <c r="AF694" s="130"/>
    </row>
    <row r="695" spans="32:32" x14ac:dyDescent="0.2">
      <c r="AF695" s="130"/>
    </row>
    <row r="696" spans="32:32" x14ac:dyDescent="0.2">
      <c r="AF696" s="130"/>
    </row>
    <row r="697" spans="32:32" x14ac:dyDescent="0.2">
      <c r="AF697" s="130"/>
    </row>
    <row r="698" spans="32:32" x14ac:dyDescent="0.2">
      <c r="AF698" s="130"/>
    </row>
    <row r="699" spans="32:32" x14ac:dyDescent="0.2">
      <c r="AF699" s="130"/>
    </row>
    <row r="700" spans="32:32" x14ac:dyDescent="0.2">
      <c r="AF700" s="130"/>
    </row>
    <row r="701" spans="32:32" x14ac:dyDescent="0.2">
      <c r="AF701" s="130"/>
    </row>
    <row r="702" spans="32:32" x14ac:dyDescent="0.2">
      <c r="AF702" s="130"/>
    </row>
    <row r="703" spans="32:32" x14ac:dyDescent="0.2">
      <c r="AF703" s="130"/>
    </row>
    <row r="704" spans="32:32" x14ac:dyDescent="0.2">
      <c r="AF704" s="130"/>
    </row>
    <row r="705" spans="32:32" x14ac:dyDescent="0.2">
      <c r="AF705" s="130"/>
    </row>
    <row r="706" spans="32:32" x14ac:dyDescent="0.2">
      <c r="AF706" s="130"/>
    </row>
    <row r="707" spans="32:32" x14ac:dyDescent="0.2">
      <c r="AF707" s="130"/>
    </row>
    <row r="708" spans="32:32" x14ac:dyDescent="0.2">
      <c r="AF708" s="130"/>
    </row>
    <row r="709" spans="32:32" x14ac:dyDescent="0.2">
      <c r="AF709" s="130"/>
    </row>
    <row r="710" spans="32:32" x14ac:dyDescent="0.2">
      <c r="AF710" s="130"/>
    </row>
    <row r="711" spans="32:32" x14ac:dyDescent="0.2">
      <c r="AF711" s="130"/>
    </row>
    <row r="712" spans="32:32" x14ac:dyDescent="0.2">
      <c r="AF712" s="130"/>
    </row>
    <row r="713" spans="32:32" x14ac:dyDescent="0.2">
      <c r="AF713" s="130"/>
    </row>
    <row r="714" spans="32:32" x14ac:dyDescent="0.2">
      <c r="AF714" s="130"/>
    </row>
    <row r="715" spans="32:32" x14ac:dyDescent="0.2">
      <c r="AF715" s="130"/>
    </row>
    <row r="716" spans="32:32" x14ac:dyDescent="0.2">
      <c r="AF716" s="130"/>
    </row>
    <row r="717" spans="32:32" x14ac:dyDescent="0.2">
      <c r="AF717" s="130"/>
    </row>
    <row r="718" spans="32:32" x14ac:dyDescent="0.2">
      <c r="AF718" s="130"/>
    </row>
    <row r="719" spans="32:32" x14ac:dyDescent="0.2">
      <c r="AF719" s="130"/>
    </row>
    <row r="720" spans="32:32" x14ac:dyDescent="0.2">
      <c r="AF720" s="130"/>
    </row>
    <row r="721" spans="32:32" x14ac:dyDescent="0.2">
      <c r="AF721" s="130"/>
    </row>
    <row r="722" spans="32:32" x14ac:dyDescent="0.2">
      <c r="AF722" s="130"/>
    </row>
    <row r="723" spans="32:32" x14ac:dyDescent="0.2">
      <c r="AF723" s="130"/>
    </row>
    <row r="724" spans="32:32" x14ac:dyDescent="0.2">
      <c r="AF724" s="130"/>
    </row>
    <row r="725" spans="32:32" x14ac:dyDescent="0.2">
      <c r="AF725" s="130"/>
    </row>
    <row r="726" spans="32:32" x14ac:dyDescent="0.2">
      <c r="AF726" s="130"/>
    </row>
    <row r="727" spans="32:32" x14ac:dyDescent="0.2">
      <c r="AF727" s="130"/>
    </row>
    <row r="728" spans="32:32" x14ac:dyDescent="0.2">
      <c r="AF728" s="130"/>
    </row>
    <row r="729" spans="32:32" x14ac:dyDescent="0.2">
      <c r="AF729" s="130"/>
    </row>
    <row r="730" spans="32:32" x14ac:dyDescent="0.2">
      <c r="AF730" s="130"/>
    </row>
    <row r="731" spans="32:32" x14ac:dyDescent="0.2">
      <c r="AF731" s="130"/>
    </row>
    <row r="732" spans="32:32" x14ac:dyDescent="0.2">
      <c r="AF732" s="130"/>
    </row>
    <row r="733" spans="32:32" x14ac:dyDescent="0.2">
      <c r="AF733" s="130"/>
    </row>
    <row r="734" spans="32:32" x14ac:dyDescent="0.2">
      <c r="AF734" s="130"/>
    </row>
    <row r="735" spans="32:32" x14ac:dyDescent="0.2">
      <c r="AF735" s="130"/>
    </row>
    <row r="736" spans="32:32" x14ac:dyDescent="0.2">
      <c r="AF736" s="130"/>
    </row>
    <row r="737" spans="32:32" x14ac:dyDescent="0.2">
      <c r="AF737" s="130"/>
    </row>
    <row r="738" spans="32:32" x14ac:dyDescent="0.2">
      <c r="AF738" s="130"/>
    </row>
    <row r="739" spans="32:32" x14ac:dyDescent="0.2">
      <c r="AF739" s="130"/>
    </row>
    <row r="740" spans="32:32" x14ac:dyDescent="0.2">
      <c r="AF740" s="130"/>
    </row>
    <row r="741" spans="32:32" x14ac:dyDescent="0.2">
      <c r="AF741" s="130"/>
    </row>
    <row r="742" spans="32:32" x14ac:dyDescent="0.2">
      <c r="AF742" s="130"/>
    </row>
    <row r="743" spans="32:32" x14ac:dyDescent="0.2">
      <c r="AF743" s="130"/>
    </row>
    <row r="744" spans="32:32" x14ac:dyDescent="0.2">
      <c r="AF744" s="130"/>
    </row>
    <row r="745" spans="32:32" x14ac:dyDescent="0.2">
      <c r="AF745" s="130"/>
    </row>
    <row r="746" spans="32:32" x14ac:dyDescent="0.2">
      <c r="AF746" s="130"/>
    </row>
    <row r="747" spans="32:32" x14ac:dyDescent="0.2">
      <c r="AF747" s="130"/>
    </row>
    <row r="748" spans="32:32" x14ac:dyDescent="0.2">
      <c r="AF748" s="130"/>
    </row>
    <row r="749" spans="32:32" x14ac:dyDescent="0.2">
      <c r="AF749" s="130"/>
    </row>
    <row r="750" spans="32:32" x14ac:dyDescent="0.2">
      <c r="AF750" s="130"/>
    </row>
  </sheetData>
  <protectedRanges>
    <protectedRange sqref="H8:L8" name="Zakres3"/>
    <protectedRange sqref="H7 J7:L7" name="Zakres2"/>
    <protectedRange sqref="T14 V14:X14 Z14:AA14 AC14:AD14" name="Range1_1_1_1_1"/>
  </protectedRanges>
  <mergeCells count="39">
    <mergeCell ref="P4:AA5"/>
    <mergeCell ref="T10:AF11"/>
    <mergeCell ref="T24:AF25"/>
    <mergeCell ref="T26:AF26"/>
    <mergeCell ref="T27:AF27"/>
    <mergeCell ref="W12:Z12"/>
    <mergeCell ref="AA12:AC12"/>
    <mergeCell ref="AD12:AF12"/>
    <mergeCell ref="T12:V12"/>
    <mergeCell ref="T14:V14"/>
    <mergeCell ref="W14:Z14"/>
    <mergeCell ref="AA14:AC14"/>
    <mergeCell ref="AD14:AF14"/>
    <mergeCell ref="X15:Z15"/>
    <mergeCell ref="AA15:AC15"/>
    <mergeCell ref="AD15:AF15"/>
    <mergeCell ref="T49:AF49"/>
    <mergeCell ref="T50:AF51"/>
    <mergeCell ref="T46:AF47"/>
    <mergeCell ref="T16:AB16"/>
    <mergeCell ref="AC16:AE16"/>
    <mergeCell ref="T17:AB17"/>
    <mergeCell ref="AC17:AE17"/>
    <mergeCell ref="T28:AF28"/>
    <mergeCell ref="T29:AF29"/>
    <mergeCell ref="T40:AF40"/>
    <mergeCell ref="T41:AF41"/>
    <mergeCell ref="T42:AF42"/>
    <mergeCell ref="U30:AF30"/>
    <mergeCell ref="T31:AF32"/>
    <mergeCell ref="U33:AF33"/>
    <mergeCell ref="T34:AF35"/>
    <mergeCell ref="T15:V15"/>
    <mergeCell ref="T43:AF43"/>
    <mergeCell ref="T44:AF44"/>
    <mergeCell ref="T45:AF45"/>
    <mergeCell ref="T37:AF37"/>
    <mergeCell ref="T38:AF38"/>
    <mergeCell ref="T36:AF36"/>
  </mergeCells>
  <phoneticPr fontId="15" type="noConversion"/>
  <conditionalFormatting sqref="D11:D52">
    <cfRule type="expression" dxfId="10" priority="12" stopIfTrue="1">
      <formula>$G$4=3</formula>
    </cfRule>
  </conditionalFormatting>
  <conditionalFormatting sqref="E11:E52">
    <cfRule type="expression" dxfId="9" priority="13" stopIfTrue="1">
      <formula>$G$4=4</formula>
    </cfRule>
  </conditionalFormatting>
  <conditionalFormatting sqref="F11:F52">
    <cfRule type="expression" dxfId="8" priority="14" stopIfTrue="1">
      <formula>$G$4=5</formula>
    </cfRule>
  </conditionalFormatting>
  <conditionalFormatting sqref="G11:G52">
    <cfRule type="expression" dxfId="7" priority="15" stopIfTrue="1">
      <formula>$G$4=6</formula>
    </cfRule>
  </conditionalFormatting>
  <conditionalFormatting sqref="G4:H4">
    <cfRule type="cellIs" dxfId="6" priority="1" stopIfTrue="1" operator="equal">
      <formula>0</formula>
    </cfRule>
  </conditionalFormatting>
  <conditionalFormatting sqref="H11:H52">
    <cfRule type="expression" dxfId="5" priority="11" stopIfTrue="1">
      <formula>$G$4=7</formula>
    </cfRule>
  </conditionalFormatting>
  <conditionalFormatting sqref="I11:I52">
    <cfRule type="expression" dxfId="4" priority="4" stopIfTrue="1">
      <formula>$G$4=706</formula>
    </cfRule>
  </conditionalFormatting>
  <conditionalFormatting sqref="K11:L52">
    <cfRule type="expression" dxfId="3" priority="10" stopIfTrue="1">
      <formula>$G$4=706</formula>
    </cfRule>
  </conditionalFormatting>
  <conditionalFormatting sqref="M11:M52">
    <cfRule type="expression" dxfId="2" priority="29" stopIfTrue="1">
      <formula>$G$4=8</formula>
    </cfRule>
  </conditionalFormatting>
  <conditionalFormatting sqref="N11:N52">
    <cfRule type="expression" dxfId="1" priority="24" stopIfTrue="1">
      <formula>$G$4="WW Standard 9"</formula>
    </cfRule>
  </conditionalFormatting>
  <conditionalFormatting sqref="P4:S5">
    <cfRule type="expression" dxfId="0" priority="7">
      <formula>$G$4=706</formula>
    </cfRule>
  </conditionalFormatting>
  <hyperlinks>
    <hyperlink ref="F8" r:id="rId1" xr:uid="{00000000-0004-0000-0400-000000000000}"/>
  </hyperlinks>
  <pageMargins left="0.75" right="0.75" top="1" bottom="1" header="0.5" footer="0.5"/>
  <pageSetup paperSize="9" scale="93" orientation="portrait" verticalDpi="300" r:id="rId2"/>
  <headerFooter alignWithMargins="0"/>
  <colBreaks count="1" manualBreakCount="1">
    <brk id="15" max="1048575" man="1"/>
  </col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2</xdr:col>
                    <xdr:colOff>0</xdr:colOff>
                    <xdr:row>2</xdr:row>
                    <xdr:rowOff>114300</xdr:rowOff>
                  </from>
                  <to>
                    <xdr:col>4</xdr:col>
                    <xdr:colOff>552450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4"/>
  <dimension ref="A1:EJ906"/>
  <sheetViews>
    <sheetView topLeftCell="A7" zoomScale="70" zoomScaleNormal="70" workbookViewId="0">
      <selection activeCell="C2" sqref="C2"/>
    </sheetView>
  </sheetViews>
  <sheetFormatPr defaultColWidth="9.42578125" defaultRowHeight="12.75" x14ac:dyDescent="0.2"/>
  <cols>
    <col min="1" max="1" width="12.5703125" style="17" customWidth="1"/>
    <col min="2" max="2" width="21.42578125" style="17" bestFit="1" customWidth="1"/>
    <col min="3" max="5" width="15.42578125" style="17" customWidth="1"/>
    <col min="6" max="11" width="12.5703125" style="17" customWidth="1"/>
    <col min="12" max="12" width="12.5703125" style="4" customWidth="1"/>
    <col min="13" max="13" width="8.42578125" style="4" customWidth="1"/>
    <col min="14" max="14" width="21.42578125" style="17" bestFit="1" customWidth="1"/>
    <col min="15" max="17" width="21.42578125" style="17" customWidth="1"/>
    <col min="18" max="23" width="12.5703125" style="17" customWidth="1"/>
    <col min="24" max="24" width="12.5703125" style="4" customWidth="1"/>
    <col min="25" max="41" width="1.42578125" style="4" customWidth="1"/>
    <col min="42" max="82" width="9.42578125" style="4"/>
    <col min="83" max="16384" width="9.42578125" style="5"/>
  </cols>
  <sheetData>
    <row r="1" spans="1:52" ht="21.2" customHeight="1" x14ac:dyDescent="0.3">
      <c r="A1" s="1" t="s">
        <v>62</v>
      </c>
      <c r="B1" s="2"/>
      <c r="C1" s="2"/>
      <c r="D1" s="2"/>
      <c r="E1" s="2"/>
      <c r="F1" s="6" t="s">
        <v>65</v>
      </c>
      <c r="G1" s="3"/>
      <c r="H1" s="3"/>
      <c r="I1" s="3"/>
      <c r="J1" s="3"/>
      <c r="K1" s="3"/>
      <c r="N1" s="2"/>
      <c r="O1" s="2"/>
      <c r="P1" s="2"/>
      <c r="Q1" s="6" t="s">
        <v>66</v>
      </c>
      <c r="R1" s="6"/>
      <c r="S1" s="3"/>
      <c r="T1" s="3"/>
      <c r="U1" s="3"/>
      <c r="V1" s="3"/>
      <c r="W1" s="3"/>
      <c r="Z1" s="4" t="s">
        <v>66</v>
      </c>
    </row>
    <row r="2" spans="1:52" ht="29.25" customHeight="1" x14ac:dyDescent="0.2">
      <c r="A2" s="6" t="s">
        <v>63</v>
      </c>
      <c r="B2" s="6" t="s">
        <v>64</v>
      </c>
      <c r="C2" s="6"/>
      <c r="D2" s="6"/>
      <c r="E2" s="6"/>
      <c r="F2" s="8"/>
      <c r="G2" s="2"/>
      <c r="H2" s="2"/>
      <c r="I2" s="2"/>
      <c r="J2" s="2"/>
      <c r="K2" s="7"/>
      <c r="N2" s="6" t="s">
        <v>64</v>
      </c>
      <c r="O2" s="6"/>
      <c r="P2" s="6"/>
      <c r="Q2" s="6"/>
      <c r="R2" s="8"/>
      <c r="S2" s="2"/>
      <c r="T2" s="2"/>
      <c r="U2" s="2"/>
      <c r="V2" s="2"/>
      <c r="W2" s="7"/>
      <c r="Y2" s="156" t="s">
        <v>64</v>
      </c>
      <c r="AH2" s="156" t="s">
        <v>64</v>
      </c>
    </row>
    <row r="3" spans="1:52" x14ac:dyDescent="0.2">
      <c r="A3" s="6" t="s">
        <v>67</v>
      </c>
      <c r="B3" s="6" t="s">
        <v>121</v>
      </c>
      <c r="C3" s="6"/>
      <c r="D3" s="6"/>
      <c r="E3" s="6"/>
      <c r="F3" s="2"/>
      <c r="G3" s="2"/>
      <c r="H3" s="2"/>
      <c r="I3" s="2"/>
      <c r="J3" s="2"/>
      <c r="K3" s="2"/>
      <c r="N3" s="6" t="s">
        <v>121</v>
      </c>
      <c r="O3" s="6"/>
      <c r="P3" s="6"/>
      <c r="Q3" s="6"/>
      <c r="R3" s="2"/>
      <c r="S3" s="2"/>
      <c r="T3" s="2"/>
      <c r="U3" s="2"/>
      <c r="V3" s="2"/>
      <c r="W3" s="2"/>
      <c r="Y3" s="156" t="s">
        <v>121</v>
      </c>
      <c r="AH3" s="156" t="s">
        <v>121</v>
      </c>
    </row>
    <row r="4" spans="1:52" x14ac:dyDescent="0.2">
      <c r="A4" s="6" t="s">
        <v>70</v>
      </c>
      <c r="B4" s="182">
        <v>45648</v>
      </c>
      <c r="C4" s="9"/>
      <c r="D4" s="9"/>
      <c r="E4" s="9"/>
      <c r="F4" s="2"/>
      <c r="G4" s="2"/>
      <c r="H4" s="2"/>
      <c r="I4" s="2"/>
      <c r="J4" s="2"/>
      <c r="K4" s="2"/>
      <c r="N4" s="182">
        <v>45284</v>
      </c>
      <c r="O4" s="9"/>
      <c r="P4" s="9"/>
      <c r="Q4" s="9"/>
      <c r="R4" s="2"/>
      <c r="S4" s="2"/>
      <c r="T4" s="2"/>
      <c r="U4" s="2"/>
      <c r="V4" s="2"/>
      <c r="W4" s="2"/>
      <c r="Y4" s="89">
        <v>43094</v>
      </c>
      <c r="Z4" s="90"/>
      <c r="AA4" s="90"/>
      <c r="AB4" s="90"/>
      <c r="AC4" s="90"/>
      <c r="AD4" s="90"/>
      <c r="AE4" s="90"/>
      <c r="AF4" s="91"/>
      <c r="AG4" s="91"/>
      <c r="AH4" s="89">
        <v>42370</v>
      </c>
      <c r="AI4" s="90"/>
      <c r="AJ4" s="90"/>
      <c r="AK4" s="90"/>
      <c r="AL4" s="90"/>
      <c r="AM4" s="90"/>
      <c r="AN4" s="90"/>
      <c r="AO4" s="91"/>
      <c r="AP4" s="91"/>
      <c r="AQ4" s="91"/>
      <c r="AR4" s="91"/>
      <c r="AS4" s="91"/>
    </row>
    <row r="5" spans="1:52" x14ac:dyDescent="0.2">
      <c r="A5" s="6" t="s">
        <v>71</v>
      </c>
      <c r="B5" s="157" t="s">
        <v>72</v>
      </c>
      <c r="C5" s="157"/>
      <c r="D5" s="157"/>
      <c r="E5" s="157"/>
      <c r="F5" s="2"/>
      <c r="G5" s="2"/>
      <c r="H5" s="2"/>
      <c r="I5" s="2"/>
      <c r="J5" s="2"/>
      <c r="K5" s="2"/>
      <c r="N5" s="157" t="s">
        <v>72</v>
      </c>
      <c r="O5" s="157"/>
      <c r="P5" s="157"/>
      <c r="Q5" s="157"/>
      <c r="R5" s="2"/>
      <c r="S5" s="2"/>
      <c r="T5" s="2"/>
      <c r="U5" s="2"/>
      <c r="V5" s="2"/>
      <c r="W5" s="2"/>
      <c r="Y5" s="101" t="s">
        <v>72</v>
      </c>
      <c r="Z5" s="90"/>
      <c r="AA5" s="90"/>
      <c r="AB5" s="90"/>
      <c r="AC5" s="90"/>
      <c r="AD5" s="90"/>
      <c r="AE5" s="90"/>
      <c r="AF5" s="91"/>
      <c r="AG5" s="91"/>
      <c r="AH5" s="101" t="s">
        <v>72</v>
      </c>
      <c r="AI5" s="90"/>
      <c r="AJ5" s="90"/>
      <c r="AK5" s="90"/>
      <c r="AL5" s="90"/>
      <c r="AM5" s="90"/>
      <c r="AN5" s="90"/>
      <c r="AO5" s="91"/>
      <c r="AP5" s="91"/>
      <c r="AQ5" s="91"/>
      <c r="AR5" s="91"/>
      <c r="AS5" s="91"/>
    </row>
    <row r="6" spans="1:52" x14ac:dyDescent="0.2">
      <c r="A6" s="6"/>
      <c r="B6" s="10"/>
      <c r="C6" s="10"/>
      <c r="D6" s="10"/>
      <c r="E6" s="10"/>
      <c r="F6" s="2"/>
      <c r="G6" s="2"/>
      <c r="H6" s="2"/>
      <c r="I6" s="2"/>
      <c r="J6" s="2"/>
      <c r="K6" s="2"/>
      <c r="N6" s="10"/>
      <c r="O6" s="10"/>
      <c r="P6" s="10"/>
      <c r="Q6" s="10"/>
      <c r="R6" s="2"/>
      <c r="S6" s="2"/>
      <c r="T6" s="2"/>
      <c r="U6" s="2"/>
      <c r="V6" s="2"/>
      <c r="W6" s="2"/>
      <c r="Y6" s="92"/>
      <c r="Z6" s="90"/>
      <c r="AA6" s="90"/>
      <c r="AB6" s="90"/>
      <c r="AC6" s="90"/>
      <c r="AD6" s="90"/>
      <c r="AE6" s="90"/>
      <c r="AF6" s="91"/>
      <c r="AG6" s="91"/>
      <c r="AH6" s="92"/>
      <c r="AI6" s="90"/>
      <c r="AJ6" s="90"/>
      <c r="AK6" s="90"/>
      <c r="AL6" s="90"/>
      <c r="AM6" s="90"/>
      <c r="AN6" s="90"/>
      <c r="AO6" s="91"/>
      <c r="AP6" s="91"/>
      <c r="AQ6" s="91"/>
      <c r="AR6" s="91"/>
      <c r="AS6" s="91"/>
    </row>
    <row r="7" spans="1:52" ht="33.75" customHeight="1" x14ac:dyDescent="0.2">
      <c r="A7" s="2"/>
      <c r="B7" s="11"/>
      <c r="C7" s="18" t="s">
        <v>75</v>
      </c>
      <c r="D7" s="18" t="s">
        <v>122</v>
      </c>
      <c r="E7" s="18" t="s">
        <v>123</v>
      </c>
      <c r="F7" s="18" t="s">
        <v>77</v>
      </c>
      <c r="G7" s="18" t="s">
        <v>78</v>
      </c>
      <c r="H7" s="18" t="s">
        <v>79</v>
      </c>
      <c r="I7" s="18" t="s">
        <v>80</v>
      </c>
      <c r="J7" s="18" t="s">
        <v>81</v>
      </c>
      <c r="K7" s="18" t="s">
        <v>82</v>
      </c>
      <c r="L7" s="18" t="s">
        <v>83</v>
      </c>
      <c r="N7" s="11"/>
      <c r="O7" s="18" t="s">
        <v>75</v>
      </c>
      <c r="P7" s="18" t="s">
        <v>122</v>
      </c>
      <c r="Q7" s="18" t="s">
        <v>123</v>
      </c>
      <c r="R7" s="18" t="s">
        <v>77</v>
      </c>
      <c r="S7" s="18" t="s">
        <v>78</v>
      </c>
      <c r="T7" s="18" t="s">
        <v>79</v>
      </c>
      <c r="U7" s="18" t="s">
        <v>80</v>
      </c>
      <c r="V7" s="18" t="s">
        <v>81</v>
      </c>
      <c r="W7" s="18" t="s">
        <v>82</v>
      </c>
      <c r="X7" s="18" t="s">
        <v>83</v>
      </c>
      <c r="Y7" s="93"/>
      <c r="Z7" s="99" t="s">
        <v>77</v>
      </c>
      <c r="AA7" s="99" t="s">
        <v>78</v>
      </c>
      <c r="AB7" s="99" t="s">
        <v>79</v>
      </c>
      <c r="AC7" s="99" t="s">
        <v>80</v>
      </c>
      <c r="AD7" s="99" t="s">
        <v>81</v>
      </c>
      <c r="AE7" s="99" t="s">
        <v>82</v>
      </c>
      <c r="AF7" s="99" t="s">
        <v>83</v>
      </c>
      <c r="AG7" s="185"/>
      <c r="AH7" s="93"/>
      <c r="AI7" s="99" t="s">
        <v>77</v>
      </c>
      <c r="AJ7" s="99" t="s">
        <v>78</v>
      </c>
      <c r="AK7" s="99" t="s">
        <v>79</v>
      </c>
      <c r="AL7" s="99" t="s">
        <v>80</v>
      </c>
      <c r="AM7" s="99" t="s">
        <v>81</v>
      </c>
      <c r="AN7" s="99" t="s">
        <v>82</v>
      </c>
      <c r="AO7" s="99" t="s">
        <v>83</v>
      </c>
      <c r="AP7" s="91"/>
      <c r="AQ7" s="245" t="s">
        <v>88</v>
      </c>
    </row>
    <row r="8" spans="1:52" ht="18.75" customHeight="1" x14ac:dyDescent="0.2">
      <c r="A8" s="13"/>
      <c r="B8" s="11">
        <v>1</v>
      </c>
      <c r="C8" s="158">
        <v>786.1</v>
      </c>
      <c r="D8" s="158">
        <v>786.1</v>
      </c>
      <c r="E8" s="158">
        <v>806.9</v>
      </c>
      <c r="F8" s="158">
        <v>455.75</v>
      </c>
      <c r="G8" s="158">
        <v>489.15</v>
      </c>
      <c r="H8" s="158">
        <v>530.1</v>
      </c>
      <c r="I8" s="158">
        <v>554.4</v>
      </c>
      <c r="J8" s="158">
        <v>574.85</v>
      </c>
      <c r="K8" s="158">
        <v>755.65</v>
      </c>
      <c r="L8" s="159"/>
      <c r="N8" s="11">
        <v>1</v>
      </c>
      <c r="O8" s="158">
        <v>678.45</v>
      </c>
      <c r="P8" s="158">
        <v>742</v>
      </c>
      <c r="Q8" s="158">
        <v>761.65</v>
      </c>
      <c r="R8" s="158">
        <v>430.15</v>
      </c>
      <c r="S8" s="158">
        <v>461.7</v>
      </c>
      <c r="T8" s="158">
        <v>500.35</v>
      </c>
      <c r="U8" s="158">
        <v>523.29999999999995</v>
      </c>
      <c r="V8" s="158">
        <v>542.6</v>
      </c>
      <c r="W8" s="158">
        <v>713.25</v>
      </c>
      <c r="X8" s="159"/>
      <c r="Y8" s="93">
        <v>1</v>
      </c>
      <c r="Z8" s="95">
        <v>296.8</v>
      </c>
      <c r="AA8" s="95">
        <v>318.60000000000002</v>
      </c>
      <c r="AB8" s="95">
        <v>345.2</v>
      </c>
      <c r="AC8" s="95">
        <v>361.1</v>
      </c>
      <c r="AD8" s="95">
        <v>374.45</v>
      </c>
      <c r="AE8" s="95">
        <v>480.25</v>
      </c>
      <c r="AF8" s="95"/>
      <c r="AG8" s="95"/>
      <c r="AH8" s="93">
        <v>1</v>
      </c>
      <c r="AI8" s="95">
        <v>284.55</v>
      </c>
      <c r="AJ8" s="95">
        <v>305.45</v>
      </c>
      <c r="AK8" s="95">
        <v>330.95</v>
      </c>
      <c r="AL8" s="95">
        <v>346.2</v>
      </c>
      <c r="AM8" s="95">
        <v>359</v>
      </c>
      <c r="AN8" s="95">
        <v>461.75</v>
      </c>
      <c r="AO8" s="95"/>
      <c r="AP8" s="91"/>
      <c r="AQ8" s="96">
        <f t="shared" ref="AQ8:AY8" si="0">C8/O8-1</f>
        <v>0.15867049893138763</v>
      </c>
      <c r="AR8" s="96">
        <f t="shared" si="0"/>
        <v>5.9433962264150875E-2</v>
      </c>
      <c r="AS8" s="96">
        <f t="shared" si="0"/>
        <v>5.9410490382721726E-2</v>
      </c>
      <c r="AT8" s="96">
        <f t="shared" si="0"/>
        <v>5.9514122980355744E-2</v>
      </c>
      <c r="AU8" s="96">
        <f t="shared" si="0"/>
        <v>5.9454191033138315E-2</v>
      </c>
      <c r="AV8" s="96">
        <f t="shared" si="0"/>
        <v>5.9458379134605721E-2</v>
      </c>
      <c r="AW8" s="96">
        <f t="shared" si="0"/>
        <v>5.9430536976877502E-2</v>
      </c>
      <c r="AX8" s="96">
        <f t="shared" si="0"/>
        <v>5.9436048654625928E-2</v>
      </c>
      <c r="AY8" s="96">
        <f t="shared" si="0"/>
        <v>5.944619698562903E-2</v>
      </c>
      <c r="AZ8" s="96"/>
    </row>
    <row r="9" spans="1:52" ht="15.75" x14ac:dyDescent="0.25">
      <c r="A9" s="14"/>
      <c r="B9" s="11">
        <v>2</v>
      </c>
      <c r="C9" s="158">
        <v>836.25</v>
      </c>
      <c r="D9" s="158">
        <v>836.25</v>
      </c>
      <c r="E9" s="158">
        <v>859.1</v>
      </c>
      <c r="F9" s="158">
        <v>491</v>
      </c>
      <c r="G9" s="158">
        <v>530.5</v>
      </c>
      <c r="H9" s="158">
        <v>579.15</v>
      </c>
      <c r="I9" s="158">
        <v>603.6</v>
      </c>
      <c r="J9" s="158">
        <v>626.1</v>
      </c>
      <c r="K9" s="158">
        <v>933.35</v>
      </c>
      <c r="L9" s="159"/>
      <c r="N9" s="11">
        <v>2</v>
      </c>
      <c r="O9" s="158">
        <v>726.6</v>
      </c>
      <c r="P9" s="158">
        <v>789.35</v>
      </c>
      <c r="Q9" s="158">
        <v>810.9</v>
      </c>
      <c r="R9" s="158">
        <v>463.45</v>
      </c>
      <c r="S9" s="158">
        <v>500.75</v>
      </c>
      <c r="T9" s="158">
        <v>546.65</v>
      </c>
      <c r="U9" s="158">
        <v>569.75</v>
      </c>
      <c r="V9" s="158">
        <v>590.95000000000005</v>
      </c>
      <c r="W9" s="158">
        <v>881</v>
      </c>
      <c r="X9" s="159"/>
      <c r="Y9" s="93">
        <v>2</v>
      </c>
      <c r="Z9" s="95">
        <v>319.85000000000002</v>
      </c>
      <c r="AA9" s="95">
        <v>345.55</v>
      </c>
      <c r="AB9" s="95">
        <v>377.25</v>
      </c>
      <c r="AC9" s="95">
        <v>393.2</v>
      </c>
      <c r="AD9" s="95">
        <v>407.75</v>
      </c>
      <c r="AE9" s="95">
        <v>593.29999999999995</v>
      </c>
      <c r="AF9" s="95"/>
      <c r="AG9" s="95"/>
      <c r="AH9" s="93">
        <v>2</v>
      </c>
      <c r="AI9" s="95">
        <v>306.64999999999998</v>
      </c>
      <c r="AJ9" s="95">
        <v>331.3</v>
      </c>
      <c r="AK9" s="95">
        <v>361.65</v>
      </c>
      <c r="AL9" s="95">
        <v>376.95</v>
      </c>
      <c r="AM9" s="95">
        <v>390.9</v>
      </c>
      <c r="AN9" s="95">
        <v>570.45000000000005</v>
      </c>
      <c r="AO9" s="95"/>
      <c r="AP9" s="91"/>
      <c r="AQ9" s="96">
        <f t="shared" ref="AQ9:AQ49" si="1">C9/O9-1</f>
        <v>0.15090834021469846</v>
      </c>
      <c r="AR9" s="96">
        <f t="shared" ref="AR9:AR49" si="2">D9/P9-1</f>
        <v>5.9415975169443191E-2</v>
      </c>
      <c r="AS9" s="96">
        <f t="shared" ref="AS9:AS49" si="3">E9/Q9-1</f>
        <v>5.9440128252558955E-2</v>
      </c>
      <c r="AT9" s="96">
        <f t="shared" ref="AT9:AT49" si="4">F9/R9-1</f>
        <v>5.9445463372532092E-2</v>
      </c>
      <c r="AU9" s="96">
        <f t="shared" ref="AU9:AU49" si="5">G9/S9-1</f>
        <v>5.9410883674488213E-2</v>
      </c>
      <c r="AV9" s="96">
        <f t="shared" ref="AV9:AV49" si="6">H9/T9-1</f>
        <v>5.9453032104637371E-2</v>
      </c>
      <c r="AW9" s="96">
        <f t="shared" ref="AW9:AW49" si="7">I9/U9-1</f>
        <v>5.9412022817024956E-2</v>
      </c>
      <c r="AX9" s="96">
        <f t="shared" ref="AX9:AX49" si="8">J9/V9-1</f>
        <v>5.9480497504018848E-2</v>
      </c>
      <c r="AY9" s="96">
        <f t="shared" ref="AY9:AY49" si="9">K9/W9-1</f>
        <v>5.9421112372304297E-2</v>
      </c>
    </row>
    <row r="10" spans="1:52" ht="15.75" x14ac:dyDescent="0.25">
      <c r="A10" s="14"/>
      <c r="B10" s="11">
        <v>3</v>
      </c>
      <c r="C10" s="158">
        <v>888.8</v>
      </c>
      <c r="D10" s="158">
        <v>888.8</v>
      </c>
      <c r="E10" s="158">
        <v>909.2</v>
      </c>
      <c r="F10" s="158">
        <v>528.54999999999995</v>
      </c>
      <c r="G10" s="158">
        <v>572</v>
      </c>
      <c r="H10" s="158">
        <v>628.5</v>
      </c>
      <c r="I10" s="158">
        <v>655.1</v>
      </c>
      <c r="J10" s="158">
        <v>675.15</v>
      </c>
      <c r="K10" s="158">
        <v>1113.5999999999999</v>
      </c>
      <c r="L10" s="159"/>
      <c r="N10" s="11">
        <v>3</v>
      </c>
      <c r="O10" s="158">
        <v>776.95</v>
      </c>
      <c r="P10" s="158">
        <v>838.95</v>
      </c>
      <c r="Q10" s="158">
        <v>858.2</v>
      </c>
      <c r="R10" s="158">
        <v>498.9</v>
      </c>
      <c r="S10" s="158">
        <v>539.9</v>
      </c>
      <c r="T10" s="158">
        <v>593.25</v>
      </c>
      <c r="U10" s="158">
        <v>618.35</v>
      </c>
      <c r="V10" s="158">
        <v>637.25</v>
      </c>
      <c r="W10" s="158">
        <v>1051.1500000000001</v>
      </c>
      <c r="X10" s="159"/>
      <c r="Y10" s="93">
        <v>3</v>
      </c>
      <c r="Z10" s="95">
        <v>344.25</v>
      </c>
      <c r="AA10" s="95">
        <v>372.55</v>
      </c>
      <c r="AB10" s="95">
        <v>409.35</v>
      </c>
      <c r="AC10" s="95">
        <v>426.7</v>
      </c>
      <c r="AD10" s="95">
        <v>439.8</v>
      </c>
      <c r="AE10" s="95">
        <v>707.8</v>
      </c>
      <c r="AF10" s="95"/>
      <c r="AG10" s="95"/>
      <c r="AH10" s="93">
        <v>3</v>
      </c>
      <c r="AI10" s="95">
        <v>330.05</v>
      </c>
      <c r="AJ10" s="95">
        <v>357.15</v>
      </c>
      <c r="AK10" s="95">
        <v>392.45</v>
      </c>
      <c r="AL10" s="95">
        <v>409.1</v>
      </c>
      <c r="AM10" s="95">
        <v>421.65</v>
      </c>
      <c r="AN10" s="95">
        <v>680.55</v>
      </c>
      <c r="AO10" s="95"/>
      <c r="AP10" s="91"/>
      <c r="AQ10" s="96">
        <f t="shared" si="1"/>
        <v>0.14396035780938266</v>
      </c>
      <c r="AR10" s="96">
        <f t="shared" si="2"/>
        <v>5.9419512485845205E-2</v>
      </c>
      <c r="AS10" s="96">
        <f t="shared" si="3"/>
        <v>5.9426707061291051E-2</v>
      </c>
      <c r="AT10" s="96">
        <f t="shared" si="4"/>
        <v>5.9430747644818593E-2</v>
      </c>
      <c r="AU10" s="96">
        <f t="shared" si="5"/>
        <v>5.9455454713835953E-2</v>
      </c>
      <c r="AV10" s="96">
        <f t="shared" si="6"/>
        <v>5.9418457648546141E-2</v>
      </c>
      <c r="AW10" s="96">
        <f t="shared" si="7"/>
        <v>5.9432360313738108E-2</v>
      </c>
      <c r="AX10" s="96">
        <f t="shared" si="8"/>
        <v>5.947430364848949E-2</v>
      </c>
      <c r="AY10" s="96">
        <f t="shared" si="9"/>
        <v>5.9411121153022606E-2</v>
      </c>
    </row>
    <row r="11" spans="1:52" ht="15.75" x14ac:dyDescent="0.25">
      <c r="A11" s="14"/>
      <c r="B11" s="11">
        <v>4</v>
      </c>
      <c r="C11" s="158">
        <v>941.25</v>
      </c>
      <c r="D11" s="158">
        <v>941.25</v>
      </c>
      <c r="E11" s="158">
        <v>961.3</v>
      </c>
      <c r="F11" s="158">
        <v>564</v>
      </c>
      <c r="G11" s="158">
        <v>615.29999999999995</v>
      </c>
      <c r="H11" s="158">
        <v>675.75</v>
      </c>
      <c r="I11" s="158">
        <v>706.5</v>
      </c>
      <c r="J11" s="158">
        <v>726.25</v>
      </c>
      <c r="K11" s="158">
        <v>1289.4000000000001</v>
      </c>
      <c r="L11" s="159"/>
      <c r="N11" s="11">
        <v>4</v>
      </c>
      <c r="O11" s="158">
        <v>827.2</v>
      </c>
      <c r="P11" s="158">
        <v>888.45</v>
      </c>
      <c r="Q11" s="158">
        <v>907.4</v>
      </c>
      <c r="R11" s="158">
        <v>532.35</v>
      </c>
      <c r="S11" s="158">
        <v>580.79999999999995</v>
      </c>
      <c r="T11" s="158">
        <v>637.85</v>
      </c>
      <c r="U11" s="158">
        <v>666.85</v>
      </c>
      <c r="V11" s="158">
        <v>685.5</v>
      </c>
      <c r="W11" s="158">
        <v>1217.0999999999999</v>
      </c>
      <c r="X11" s="159"/>
      <c r="Y11" s="93">
        <v>4</v>
      </c>
      <c r="Z11" s="95">
        <v>367.4</v>
      </c>
      <c r="AA11" s="95">
        <v>400.8</v>
      </c>
      <c r="AB11" s="95">
        <v>440.15</v>
      </c>
      <c r="AC11" s="95">
        <v>460.2</v>
      </c>
      <c r="AD11" s="95">
        <v>473.05</v>
      </c>
      <c r="AE11" s="95">
        <v>819.6</v>
      </c>
      <c r="AF11" s="95"/>
      <c r="AG11" s="95"/>
      <c r="AH11" s="93">
        <v>4</v>
      </c>
      <c r="AI11" s="95">
        <v>352.25</v>
      </c>
      <c r="AJ11" s="95">
        <v>384.25</v>
      </c>
      <c r="AK11" s="95">
        <v>422</v>
      </c>
      <c r="AL11" s="95">
        <v>441.2</v>
      </c>
      <c r="AM11" s="95">
        <v>453.5</v>
      </c>
      <c r="AN11" s="95">
        <v>788.05</v>
      </c>
      <c r="AO11" s="95"/>
      <c r="AP11" s="91"/>
      <c r="AQ11" s="96">
        <f t="shared" si="1"/>
        <v>0.13787475822050288</v>
      </c>
      <c r="AR11" s="96">
        <f t="shared" si="2"/>
        <v>5.9429343238223797E-2</v>
      </c>
      <c r="AS11" s="96">
        <f t="shared" si="3"/>
        <v>5.9400484901917627E-2</v>
      </c>
      <c r="AT11" s="96">
        <f t="shared" si="4"/>
        <v>5.9453367145674729E-2</v>
      </c>
      <c r="AU11" s="96">
        <f t="shared" si="5"/>
        <v>5.9400826446281085E-2</v>
      </c>
      <c r="AV11" s="96">
        <f t="shared" si="6"/>
        <v>5.9418358548247951E-2</v>
      </c>
      <c r="AW11" s="96">
        <f t="shared" si="7"/>
        <v>5.9458648871560271E-2</v>
      </c>
      <c r="AX11" s="96">
        <f t="shared" si="8"/>
        <v>5.9445660102115161E-2</v>
      </c>
      <c r="AY11" s="96">
        <f t="shared" si="9"/>
        <v>5.9403500123244024E-2</v>
      </c>
    </row>
    <row r="12" spans="1:52" ht="15.75" x14ac:dyDescent="0.25">
      <c r="A12" s="14"/>
      <c r="B12" s="11">
        <v>5</v>
      </c>
      <c r="C12" s="158">
        <v>993.35</v>
      </c>
      <c r="D12" s="158">
        <v>993.35</v>
      </c>
      <c r="E12" s="158">
        <v>1013.4</v>
      </c>
      <c r="F12" s="158">
        <v>601.5</v>
      </c>
      <c r="G12" s="158">
        <v>658.65</v>
      </c>
      <c r="H12" s="158">
        <v>724.95</v>
      </c>
      <c r="I12" s="158">
        <v>757.6</v>
      </c>
      <c r="J12" s="158">
        <v>777.25</v>
      </c>
      <c r="K12" s="158">
        <v>1467.4</v>
      </c>
      <c r="L12" s="159"/>
      <c r="N12" s="11">
        <v>5</v>
      </c>
      <c r="O12" s="158">
        <v>877.2</v>
      </c>
      <c r="P12" s="158">
        <v>937.65</v>
      </c>
      <c r="Q12" s="158">
        <v>956.55</v>
      </c>
      <c r="R12" s="158">
        <v>567.75</v>
      </c>
      <c r="S12" s="158">
        <v>621.70000000000005</v>
      </c>
      <c r="T12" s="158">
        <v>684.3</v>
      </c>
      <c r="U12" s="158">
        <v>715.1</v>
      </c>
      <c r="V12" s="158">
        <v>733.65</v>
      </c>
      <c r="W12" s="158">
        <v>1385.1</v>
      </c>
      <c r="X12" s="159"/>
      <c r="Y12" s="93">
        <v>5</v>
      </c>
      <c r="Z12" s="95">
        <v>391.8</v>
      </c>
      <c r="AA12" s="95">
        <v>429</v>
      </c>
      <c r="AB12" s="95">
        <v>472.25</v>
      </c>
      <c r="AC12" s="95">
        <v>493.5</v>
      </c>
      <c r="AD12" s="95">
        <v>506.3</v>
      </c>
      <c r="AE12" s="95">
        <v>932.7</v>
      </c>
      <c r="AF12" s="95"/>
      <c r="AG12" s="95"/>
      <c r="AH12" s="93">
        <v>5</v>
      </c>
      <c r="AI12" s="95">
        <v>375.6</v>
      </c>
      <c r="AJ12" s="95">
        <v>411.3</v>
      </c>
      <c r="AK12" s="95">
        <v>452.75</v>
      </c>
      <c r="AL12" s="95">
        <v>473.15</v>
      </c>
      <c r="AM12" s="95">
        <v>485.4</v>
      </c>
      <c r="AN12" s="95">
        <v>896.8</v>
      </c>
      <c r="AO12" s="95"/>
      <c r="AP12" s="91"/>
      <c r="AQ12" s="96">
        <f t="shared" si="1"/>
        <v>0.13240994072047418</v>
      </c>
      <c r="AR12" s="96">
        <f t="shared" si="2"/>
        <v>5.9403828720738128E-2</v>
      </c>
      <c r="AS12" s="96">
        <f t="shared" si="3"/>
        <v>5.9432334953740007E-2</v>
      </c>
      <c r="AT12" s="96">
        <f t="shared" si="4"/>
        <v>5.9445178335534976E-2</v>
      </c>
      <c r="AU12" s="96">
        <f t="shared" si="5"/>
        <v>5.9433810519543107E-2</v>
      </c>
      <c r="AV12" s="96">
        <f t="shared" si="6"/>
        <v>5.9403770276194701E-2</v>
      </c>
      <c r="AW12" s="96">
        <f t="shared" si="7"/>
        <v>5.943224723814855E-2</v>
      </c>
      <c r="AX12" s="96">
        <f t="shared" si="8"/>
        <v>5.9428882982348608E-2</v>
      </c>
      <c r="AY12" s="96">
        <f t="shared" si="9"/>
        <v>5.9418092556494218E-2</v>
      </c>
    </row>
    <row r="13" spans="1:52" ht="15.75" x14ac:dyDescent="0.25">
      <c r="A13" s="14"/>
      <c r="B13" s="11">
        <v>6</v>
      </c>
      <c r="C13" s="158">
        <v>1037.3499999999999</v>
      </c>
      <c r="D13" s="158">
        <v>1037.3499999999999</v>
      </c>
      <c r="E13" s="158">
        <v>1061.55</v>
      </c>
      <c r="F13" s="158">
        <v>635.1</v>
      </c>
      <c r="G13" s="158">
        <v>692.2</v>
      </c>
      <c r="H13" s="158">
        <v>767.75</v>
      </c>
      <c r="I13" s="158">
        <v>800.75</v>
      </c>
      <c r="J13" s="158">
        <v>824.45</v>
      </c>
      <c r="K13" s="158">
        <v>1556</v>
      </c>
      <c r="L13" s="159"/>
      <c r="N13" s="11">
        <v>6</v>
      </c>
      <c r="O13" s="158">
        <v>919.35</v>
      </c>
      <c r="P13" s="158">
        <v>979.15</v>
      </c>
      <c r="Q13" s="158">
        <v>1002</v>
      </c>
      <c r="R13" s="158">
        <v>599.45000000000005</v>
      </c>
      <c r="S13" s="158">
        <v>653.35</v>
      </c>
      <c r="T13" s="158">
        <v>724.7</v>
      </c>
      <c r="U13" s="158">
        <v>755.85</v>
      </c>
      <c r="V13" s="158">
        <v>778.2</v>
      </c>
      <c r="W13" s="158">
        <v>1468.75</v>
      </c>
      <c r="X13" s="159"/>
      <c r="Y13" s="93">
        <v>6</v>
      </c>
      <c r="Z13" s="95">
        <v>413.65</v>
      </c>
      <c r="AA13" s="95">
        <v>450.85</v>
      </c>
      <c r="AB13" s="95">
        <v>500.1</v>
      </c>
      <c r="AC13" s="95">
        <v>521.6</v>
      </c>
      <c r="AD13" s="95">
        <v>537.04999999999995</v>
      </c>
      <c r="AE13" s="95">
        <v>989.1</v>
      </c>
      <c r="AF13" s="95"/>
      <c r="AG13" s="95"/>
      <c r="AH13" s="93">
        <v>6</v>
      </c>
      <c r="AI13" s="95">
        <v>396.55</v>
      </c>
      <c r="AJ13" s="95">
        <v>432.25</v>
      </c>
      <c r="AK13" s="95">
        <v>479.45</v>
      </c>
      <c r="AL13" s="95">
        <v>500.05</v>
      </c>
      <c r="AM13" s="95">
        <v>514.9</v>
      </c>
      <c r="AN13" s="95">
        <v>951.05</v>
      </c>
      <c r="AO13" s="95"/>
      <c r="AP13" s="91"/>
      <c r="AQ13" s="96">
        <f t="shared" si="1"/>
        <v>0.12835155272747034</v>
      </c>
      <c r="AR13" s="96">
        <f t="shared" si="2"/>
        <v>5.9439309605269885E-2</v>
      </c>
      <c r="AS13" s="96">
        <f t="shared" si="3"/>
        <v>5.9431137724550887E-2</v>
      </c>
      <c r="AT13" s="96">
        <f t="shared" si="4"/>
        <v>5.9471181916757043E-2</v>
      </c>
      <c r="AU13" s="96">
        <f t="shared" si="5"/>
        <v>5.9462768806918254E-2</v>
      </c>
      <c r="AV13" s="96">
        <f t="shared" si="6"/>
        <v>5.9403891265351172E-2</v>
      </c>
      <c r="AW13" s="96">
        <f t="shared" si="7"/>
        <v>5.9403320764702006E-2</v>
      </c>
      <c r="AX13" s="96">
        <f t="shared" si="8"/>
        <v>5.94320226162941E-2</v>
      </c>
      <c r="AY13" s="96">
        <f t="shared" si="9"/>
        <v>5.9404255319148946E-2</v>
      </c>
    </row>
    <row r="14" spans="1:52" ht="15.75" x14ac:dyDescent="0.25">
      <c r="A14" s="14"/>
      <c r="B14" s="11">
        <v>7</v>
      </c>
      <c r="C14" s="158">
        <v>1083.45</v>
      </c>
      <c r="D14" s="158">
        <v>1083.45</v>
      </c>
      <c r="E14" s="158">
        <v>1107.3499999999999</v>
      </c>
      <c r="F14" s="158">
        <v>668.6</v>
      </c>
      <c r="G14" s="158">
        <v>727.75</v>
      </c>
      <c r="H14" s="158">
        <v>808.95</v>
      </c>
      <c r="I14" s="158">
        <v>845.95</v>
      </c>
      <c r="J14" s="158">
        <v>869.35</v>
      </c>
      <c r="K14" s="158">
        <v>1643.05</v>
      </c>
      <c r="L14" s="159"/>
      <c r="N14" s="11">
        <v>7</v>
      </c>
      <c r="O14" s="158">
        <v>963.55</v>
      </c>
      <c r="P14" s="158">
        <v>1022.7</v>
      </c>
      <c r="Q14" s="158">
        <v>1045.25</v>
      </c>
      <c r="R14" s="158">
        <v>631.1</v>
      </c>
      <c r="S14" s="158">
        <v>686.9</v>
      </c>
      <c r="T14" s="158">
        <v>763.55</v>
      </c>
      <c r="U14" s="158">
        <v>798.5</v>
      </c>
      <c r="V14" s="158">
        <v>820.6</v>
      </c>
      <c r="W14" s="158">
        <v>1550.9</v>
      </c>
      <c r="X14" s="159"/>
      <c r="Y14" s="93">
        <v>7</v>
      </c>
      <c r="Z14" s="95">
        <v>435.5</v>
      </c>
      <c r="AA14" s="95">
        <v>474.05</v>
      </c>
      <c r="AB14" s="95">
        <v>526.95000000000005</v>
      </c>
      <c r="AC14" s="95">
        <v>551.04999999999995</v>
      </c>
      <c r="AD14" s="95">
        <v>566.29999999999995</v>
      </c>
      <c r="AE14" s="95">
        <v>1044.4000000000001</v>
      </c>
      <c r="AF14" s="95"/>
      <c r="AG14" s="95"/>
      <c r="AH14" s="93">
        <v>7</v>
      </c>
      <c r="AI14" s="95">
        <v>417.5</v>
      </c>
      <c r="AJ14" s="95">
        <v>454.5</v>
      </c>
      <c r="AK14" s="95">
        <v>505.2</v>
      </c>
      <c r="AL14" s="95">
        <v>528.29999999999995</v>
      </c>
      <c r="AM14" s="95">
        <v>542.95000000000005</v>
      </c>
      <c r="AN14" s="95">
        <v>1004.2</v>
      </c>
      <c r="AO14" s="95"/>
      <c r="AP14" s="91"/>
      <c r="AQ14" s="96">
        <f t="shared" si="1"/>
        <v>0.1244356805562763</v>
      </c>
      <c r="AR14" s="96">
        <f t="shared" si="2"/>
        <v>5.9401584042241051E-2</v>
      </c>
      <c r="AS14" s="96">
        <f t="shared" si="3"/>
        <v>5.9411624013393949E-2</v>
      </c>
      <c r="AT14" s="96">
        <f t="shared" si="4"/>
        <v>5.9420060212327597E-2</v>
      </c>
      <c r="AU14" s="96">
        <f t="shared" si="5"/>
        <v>5.947008298151113E-2</v>
      </c>
      <c r="AV14" s="96">
        <f t="shared" si="6"/>
        <v>5.9459105494073849E-2</v>
      </c>
      <c r="AW14" s="96">
        <f t="shared" si="7"/>
        <v>5.9423919849718176E-2</v>
      </c>
      <c r="AX14" s="96">
        <f t="shared" si="8"/>
        <v>5.9407750426517136E-2</v>
      </c>
      <c r="AY14" s="96">
        <f t="shared" si="9"/>
        <v>5.9417112644271075E-2</v>
      </c>
    </row>
    <row r="15" spans="1:52" ht="15.75" x14ac:dyDescent="0.25">
      <c r="A15" s="14"/>
      <c r="B15" s="11">
        <v>8</v>
      </c>
      <c r="C15" s="158">
        <v>1129.4000000000001</v>
      </c>
      <c r="D15" s="158">
        <v>1129.4000000000001</v>
      </c>
      <c r="E15" s="158">
        <v>1155.3</v>
      </c>
      <c r="F15" s="158">
        <v>702</v>
      </c>
      <c r="G15" s="158">
        <v>759.25</v>
      </c>
      <c r="H15" s="158">
        <v>852.1</v>
      </c>
      <c r="I15" s="158">
        <v>891</v>
      </c>
      <c r="J15" s="158">
        <v>916.35</v>
      </c>
      <c r="K15" s="158">
        <v>1734.05</v>
      </c>
      <c r="L15" s="159"/>
      <c r="N15" s="11">
        <v>8</v>
      </c>
      <c r="O15" s="158">
        <v>1007.6</v>
      </c>
      <c r="P15" s="158">
        <v>1066.05</v>
      </c>
      <c r="Q15" s="158">
        <v>1090.5</v>
      </c>
      <c r="R15" s="158">
        <v>662.6</v>
      </c>
      <c r="S15" s="158">
        <v>716.65</v>
      </c>
      <c r="T15" s="158">
        <v>804.3</v>
      </c>
      <c r="U15" s="158">
        <v>841</v>
      </c>
      <c r="V15" s="158">
        <v>864.95</v>
      </c>
      <c r="W15" s="158">
        <v>1636.8</v>
      </c>
      <c r="X15" s="159"/>
      <c r="Y15" s="93">
        <v>8</v>
      </c>
      <c r="Z15" s="95">
        <v>457.3</v>
      </c>
      <c r="AA15" s="95">
        <v>494.55</v>
      </c>
      <c r="AB15" s="95">
        <v>555.04999999999995</v>
      </c>
      <c r="AC15" s="95">
        <v>580.4</v>
      </c>
      <c r="AD15" s="95">
        <v>596.9</v>
      </c>
      <c r="AE15" s="95">
        <v>1102.25</v>
      </c>
      <c r="AF15" s="95"/>
      <c r="AG15" s="95"/>
      <c r="AH15" s="93">
        <v>8</v>
      </c>
      <c r="AI15" s="95">
        <v>438.4</v>
      </c>
      <c r="AJ15" s="95">
        <v>474.15</v>
      </c>
      <c r="AK15" s="95">
        <v>532.15</v>
      </c>
      <c r="AL15" s="95">
        <v>556.45000000000005</v>
      </c>
      <c r="AM15" s="95">
        <v>572.25</v>
      </c>
      <c r="AN15" s="95">
        <v>1059.8499999999999</v>
      </c>
      <c r="AO15" s="95"/>
      <c r="AP15" s="91"/>
      <c r="AQ15" s="96">
        <f t="shared" si="1"/>
        <v>0.1208813021040096</v>
      </c>
      <c r="AR15" s="96">
        <f t="shared" si="2"/>
        <v>5.942498006660113E-2</v>
      </c>
      <c r="AS15" s="96">
        <f t="shared" si="3"/>
        <v>5.9422283356258543E-2</v>
      </c>
      <c r="AT15" s="96">
        <f t="shared" si="4"/>
        <v>5.9462722607908303E-2</v>
      </c>
      <c r="AU15" s="96">
        <f t="shared" si="5"/>
        <v>5.9443242866113133E-2</v>
      </c>
      <c r="AV15" s="96">
        <f t="shared" si="6"/>
        <v>5.9430560736043914E-2</v>
      </c>
      <c r="AW15" s="96">
        <f t="shared" si="7"/>
        <v>5.9453032104637371E-2</v>
      </c>
      <c r="AX15" s="96">
        <f t="shared" si="8"/>
        <v>5.9425400312156818E-2</v>
      </c>
      <c r="AY15" s="96">
        <f t="shared" si="9"/>
        <v>5.9414711632453487E-2</v>
      </c>
    </row>
    <row r="16" spans="1:52" ht="15.75" x14ac:dyDescent="0.25">
      <c r="A16" s="14"/>
      <c r="B16" s="11">
        <v>9</v>
      </c>
      <c r="C16" s="158">
        <v>1173.3</v>
      </c>
      <c r="D16" s="158">
        <v>1173.3</v>
      </c>
      <c r="E16" s="158">
        <v>1203.2</v>
      </c>
      <c r="F16" s="158">
        <v>737.45</v>
      </c>
      <c r="G16" s="158">
        <v>794.55</v>
      </c>
      <c r="H16" s="158">
        <v>895.1</v>
      </c>
      <c r="I16" s="158">
        <v>934.05</v>
      </c>
      <c r="J16" s="158">
        <v>963.3</v>
      </c>
      <c r="K16" s="158">
        <v>1823</v>
      </c>
      <c r="L16" s="159"/>
      <c r="N16" s="11">
        <v>9</v>
      </c>
      <c r="O16" s="158">
        <v>1049.6500000000001</v>
      </c>
      <c r="P16" s="158">
        <v>1107.5</v>
      </c>
      <c r="Q16" s="158">
        <v>1135.7</v>
      </c>
      <c r="R16" s="158">
        <v>696.1</v>
      </c>
      <c r="S16" s="158">
        <v>750</v>
      </c>
      <c r="T16" s="158">
        <v>844.9</v>
      </c>
      <c r="U16" s="158">
        <v>881.65</v>
      </c>
      <c r="V16" s="158">
        <v>909.25</v>
      </c>
      <c r="W16" s="158">
        <v>1720.75</v>
      </c>
      <c r="X16" s="159"/>
      <c r="Y16" s="93">
        <v>9</v>
      </c>
      <c r="Z16" s="95">
        <v>480.4</v>
      </c>
      <c r="AA16" s="95">
        <v>517.6</v>
      </c>
      <c r="AB16" s="95">
        <v>583.1</v>
      </c>
      <c r="AC16" s="95">
        <v>608.45000000000005</v>
      </c>
      <c r="AD16" s="95">
        <v>627.54999999999995</v>
      </c>
      <c r="AE16" s="95">
        <v>1158.8</v>
      </c>
      <c r="AF16" s="95"/>
      <c r="AG16" s="95"/>
      <c r="AH16" s="93">
        <v>9</v>
      </c>
      <c r="AI16" s="95">
        <v>460.55</v>
      </c>
      <c r="AJ16" s="95">
        <v>496.25</v>
      </c>
      <c r="AK16" s="95">
        <v>559.04999999999995</v>
      </c>
      <c r="AL16" s="95">
        <v>583.35</v>
      </c>
      <c r="AM16" s="95">
        <v>601.65</v>
      </c>
      <c r="AN16" s="95">
        <v>1114.2</v>
      </c>
      <c r="AO16" s="95"/>
      <c r="AP16" s="91"/>
      <c r="AQ16" s="96">
        <f t="shared" si="1"/>
        <v>0.1178011718191776</v>
      </c>
      <c r="AR16" s="96">
        <f t="shared" si="2"/>
        <v>5.9413092550790081E-2</v>
      </c>
      <c r="AS16" s="96">
        <f t="shared" si="3"/>
        <v>5.9434709870564317E-2</v>
      </c>
      <c r="AT16" s="96">
        <f t="shared" si="4"/>
        <v>5.940238471483994E-2</v>
      </c>
      <c r="AU16" s="96">
        <f t="shared" si="5"/>
        <v>5.9399999999999897E-2</v>
      </c>
      <c r="AV16" s="96">
        <f t="shared" si="6"/>
        <v>5.9415315421943449E-2</v>
      </c>
      <c r="AW16" s="96">
        <f t="shared" si="7"/>
        <v>5.9434015765893466E-2</v>
      </c>
      <c r="AX16" s="96">
        <f t="shared" si="8"/>
        <v>5.9444597195490667E-2</v>
      </c>
      <c r="AY16" s="96">
        <f t="shared" si="9"/>
        <v>5.9421763765799884E-2</v>
      </c>
    </row>
    <row r="17" spans="1:51" ht="15.75" x14ac:dyDescent="0.25">
      <c r="A17" s="14"/>
      <c r="B17" s="11">
        <v>10</v>
      </c>
      <c r="C17" s="158">
        <v>1219.4000000000001</v>
      </c>
      <c r="D17" s="158">
        <v>1219.4000000000001</v>
      </c>
      <c r="E17" s="158">
        <v>1248.95</v>
      </c>
      <c r="F17" s="158">
        <v>771</v>
      </c>
      <c r="G17" s="158">
        <v>828.15</v>
      </c>
      <c r="H17" s="158">
        <v>936.3</v>
      </c>
      <c r="I17" s="158">
        <v>979.25</v>
      </c>
      <c r="J17" s="158">
        <v>1008.1</v>
      </c>
      <c r="K17" s="158">
        <v>1910.05</v>
      </c>
      <c r="L17" s="159"/>
      <c r="N17" s="11">
        <v>10</v>
      </c>
      <c r="O17" s="158">
        <v>1093.8499999999999</v>
      </c>
      <c r="P17" s="158">
        <v>1151</v>
      </c>
      <c r="Q17" s="158">
        <v>1178.9000000000001</v>
      </c>
      <c r="R17" s="158">
        <v>727.75</v>
      </c>
      <c r="S17" s="158">
        <v>781.7</v>
      </c>
      <c r="T17" s="158">
        <v>883.8</v>
      </c>
      <c r="U17" s="158">
        <v>924.3</v>
      </c>
      <c r="V17" s="158">
        <v>951.55</v>
      </c>
      <c r="W17" s="158">
        <v>1802.95</v>
      </c>
      <c r="X17" s="159"/>
      <c r="Y17" s="93">
        <v>10</v>
      </c>
      <c r="Z17" s="95">
        <v>502.25</v>
      </c>
      <c r="AA17" s="95">
        <v>539.45000000000005</v>
      </c>
      <c r="AB17" s="95">
        <v>609.9</v>
      </c>
      <c r="AC17" s="95">
        <v>637.9</v>
      </c>
      <c r="AD17" s="95">
        <v>656.75</v>
      </c>
      <c r="AE17" s="95">
        <v>1214.1500000000001</v>
      </c>
      <c r="AF17" s="95"/>
      <c r="AG17" s="95"/>
      <c r="AH17" s="93">
        <v>10</v>
      </c>
      <c r="AI17" s="95">
        <v>481.5</v>
      </c>
      <c r="AJ17" s="95">
        <v>517.20000000000005</v>
      </c>
      <c r="AK17" s="95">
        <v>584.75</v>
      </c>
      <c r="AL17" s="95">
        <v>611.6</v>
      </c>
      <c r="AM17" s="95">
        <v>629.65</v>
      </c>
      <c r="AN17" s="95">
        <v>1167.45</v>
      </c>
      <c r="AO17" s="95"/>
      <c r="AP17" s="91"/>
      <c r="AQ17" s="96">
        <f t="shared" si="1"/>
        <v>0.11477807743292057</v>
      </c>
      <c r="AR17" s="96">
        <f t="shared" si="2"/>
        <v>5.9426585577758484E-2</v>
      </c>
      <c r="AS17" s="96">
        <f t="shared" si="3"/>
        <v>5.9419798116888689E-2</v>
      </c>
      <c r="AT17" s="96">
        <f t="shared" si="4"/>
        <v>5.9429749227069673E-2</v>
      </c>
      <c r="AU17" s="96">
        <f t="shared" si="5"/>
        <v>5.9421773058718097E-2</v>
      </c>
      <c r="AV17" s="96">
        <f t="shared" si="6"/>
        <v>5.9402579769178621E-2</v>
      </c>
      <c r="AW17" s="96">
        <f t="shared" si="7"/>
        <v>5.9450394893432845E-2</v>
      </c>
      <c r="AX17" s="96">
        <f t="shared" si="8"/>
        <v>5.9429352109715783E-2</v>
      </c>
      <c r="AY17" s="96">
        <f t="shared" si="9"/>
        <v>5.9402645664050624E-2</v>
      </c>
    </row>
    <row r="18" spans="1:51" ht="15.75" x14ac:dyDescent="0.25">
      <c r="A18" s="14"/>
      <c r="B18" s="11">
        <v>11</v>
      </c>
      <c r="C18" s="158">
        <v>1246.6500000000001</v>
      </c>
      <c r="D18" s="158">
        <v>1246.6500000000001</v>
      </c>
      <c r="E18" s="158">
        <v>1278.1500000000001</v>
      </c>
      <c r="F18" s="158">
        <v>784.8</v>
      </c>
      <c r="G18" s="158">
        <v>842</v>
      </c>
      <c r="H18" s="158">
        <v>960.75</v>
      </c>
      <c r="I18" s="158">
        <v>1005.95</v>
      </c>
      <c r="J18" s="158">
        <v>1036.8499999999999</v>
      </c>
      <c r="K18" s="158">
        <v>1945.05</v>
      </c>
      <c r="L18" s="159"/>
      <c r="N18" s="11">
        <v>11</v>
      </c>
      <c r="O18" s="158">
        <v>1119.95</v>
      </c>
      <c r="P18" s="158">
        <v>1176.75</v>
      </c>
      <c r="Q18" s="158">
        <v>1206.45</v>
      </c>
      <c r="R18" s="158">
        <v>740.75</v>
      </c>
      <c r="S18" s="158">
        <v>794.75</v>
      </c>
      <c r="T18" s="158">
        <v>906.85</v>
      </c>
      <c r="U18" s="158">
        <v>949.5</v>
      </c>
      <c r="V18" s="158">
        <v>978.7</v>
      </c>
      <c r="W18" s="158">
        <v>1835.95</v>
      </c>
      <c r="X18" s="159"/>
      <c r="Y18" s="93">
        <v>11</v>
      </c>
      <c r="Z18" s="95">
        <v>511.2</v>
      </c>
      <c r="AA18" s="95">
        <v>548.45000000000005</v>
      </c>
      <c r="AB18" s="95">
        <v>625.9</v>
      </c>
      <c r="AC18" s="95">
        <v>655.29999999999995</v>
      </c>
      <c r="AD18" s="95">
        <v>675.45</v>
      </c>
      <c r="AE18" s="95">
        <v>1236.4000000000001</v>
      </c>
      <c r="AF18" s="95"/>
      <c r="AG18" s="95"/>
      <c r="AH18" s="93">
        <v>11</v>
      </c>
      <c r="AI18" s="95">
        <v>490.1</v>
      </c>
      <c r="AJ18" s="95">
        <v>525.79999999999995</v>
      </c>
      <c r="AK18" s="95">
        <v>600.04999999999995</v>
      </c>
      <c r="AL18" s="95">
        <v>628.25</v>
      </c>
      <c r="AM18" s="95">
        <v>647.6</v>
      </c>
      <c r="AN18" s="95">
        <v>1188.8</v>
      </c>
      <c r="AO18" s="95"/>
      <c r="AP18" s="91"/>
      <c r="AQ18" s="96">
        <f t="shared" si="1"/>
        <v>0.11313005044868074</v>
      </c>
      <c r="AR18" s="96">
        <f t="shared" si="2"/>
        <v>5.9400892288081764E-2</v>
      </c>
      <c r="AS18" s="96">
        <f t="shared" si="3"/>
        <v>5.9430560736043692E-2</v>
      </c>
      <c r="AT18" s="96">
        <f t="shared" si="4"/>
        <v>5.9466756665541576E-2</v>
      </c>
      <c r="AU18" s="96">
        <f t="shared" si="5"/>
        <v>5.9452658068575026E-2</v>
      </c>
      <c r="AV18" s="96">
        <f t="shared" si="6"/>
        <v>5.9436510999614001E-2</v>
      </c>
      <c r="AW18" s="96">
        <f t="shared" si="7"/>
        <v>5.9452343338599389E-2</v>
      </c>
      <c r="AX18" s="96">
        <f t="shared" si="8"/>
        <v>5.9415551241442488E-2</v>
      </c>
      <c r="AY18" s="96">
        <f t="shared" si="9"/>
        <v>5.94242762602466E-2</v>
      </c>
    </row>
    <row r="19" spans="1:51" ht="15.75" x14ac:dyDescent="0.25">
      <c r="A19" s="14"/>
      <c r="B19" s="11">
        <v>12</v>
      </c>
      <c r="C19" s="158">
        <v>1275.8499999999999</v>
      </c>
      <c r="D19" s="158">
        <v>1275.8499999999999</v>
      </c>
      <c r="E19" s="158">
        <v>1305.25</v>
      </c>
      <c r="F19" s="158">
        <v>800.55</v>
      </c>
      <c r="G19" s="158">
        <v>859.8</v>
      </c>
      <c r="H19" s="158">
        <v>983.45</v>
      </c>
      <c r="I19" s="158">
        <v>1034.6500000000001</v>
      </c>
      <c r="J19" s="158">
        <v>1063.3499999999999</v>
      </c>
      <c r="K19" s="158">
        <v>1976.05</v>
      </c>
      <c r="L19" s="159"/>
      <c r="N19" s="11">
        <v>12</v>
      </c>
      <c r="O19" s="158">
        <v>1147.95</v>
      </c>
      <c r="P19" s="158">
        <v>1204.3</v>
      </c>
      <c r="Q19" s="158">
        <v>1232.05</v>
      </c>
      <c r="R19" s="158">
        <v>755.65</v>
      </c>
      <c r="S19" s="158">
        <v>811.55</v>
      </c>
      <c r="T19" s="158">
        <v>928.3</v>
      </c>
      <c r="U19" s="158">
        <v>976.6</v>
      </c>
      <c r="V19" s="158">
        <v>1003.7</v>
      </c>
      <c r="W19" s="158">
        <v>1865.25</v>
      </c>
      <c r="X19" s="159"/>
      <c r="Y19" s="93">
        <v>12</v>
      </c>
      <c r="Z19" s="95">
        <v>521.5</v>
      </c>
      <c r="AA19" s="95">
        <v>560.04999999999995</v>
      </c>
      <c r="AB19" s="95">
        <v>640.65</v>
      </c>
      <c r="AC19" s="95">
        <v>674.05</v>
      </c>
      <c r="AD19" s="95">
        <v>692.75</v>
      </c>
      <c r="AE19" s="95">
        <v>1256.1500000000001</v>
      </c>
      <c r="AF19" s="95"/>
      <c r="AG19" s="95"/>
      <c r="AH19" s="93">
        <v>12</v>
      </c>
      <c r="AI19" s="95">
        <v>500</v>
      </c>
      <c r="AJ19" s="95">
        <v>536.95000000000005</v>
      </c>
      <c r="AK19" s="95">
        <v>614.20000000000005</v>
      </c>
      <c r="AL19" s="95">
        <v>646.25</v>
      </c>
      <c r="AM19" s="95">
        <v>664.15</v>
      </c>
      <c r="AN19" s="95">
        <v>1207.8</v>
      </c>
      <c r="AO19" s="95"/>
      <c r="AP19" s="91"/>
      <c r="AQ19" s="96">
        <f t="shared" si="1"/>
        <v>0.11141600243913041</v>
      </c>
      <c r="AR19" s="96">
        <f t="shared" si="2"/>
        <v>5.9412106617952265E-2</v>
      </c>
      <c r="AS19" s="96">
        <f t="shared" si="3"/>
        <v>5.9413173166673383E-2</v>
      </c>
      <c r="AT19" s="96">
        <f t="shared" si="4"/>
        <v>5.941904320783431E-2</v>
      </c>
      <c r="AU19" s="96">
        <f t="shared" si="5"/>
        <v>5.9454130983919606E-2</v>
      </c>
      <c r="AV19" s="96">
        <f t="shared" si="6"/>
        <v>5.9409673596897639E-2</v>
      </c>
      <c r="AW19" s="96">
        <f t="shared" si="7"/>
        <v>5.9440917468769339E-2</v>
      </c>
      <c r="AX19" s="96">
        <f t="shared" si="8"/>
        <v>5.9430108598186537E-2</v>
      </c>
      <c r="AY19" s="96">
        <f t="shared" si="9"/>
        <v>5.9402224902828094E-2</v>
      </c>
    </row>
    <row r="20" spans="1:51" ht="15.75" x14ac:dyDescent="0.25">
      <c r="A20" s="14"/>
      <c r="B20" s="11">
        <v>13</v>
      </c>
      <c r="C20" s="158">
        <v>1303.2</v>
      </c>
      <c r="D20" s="158">
        <v>1303.2</v>
      </c>
      <c r="E20" s="158">
        <v>1330.3</v>
      </c>
      <c r="F20" s="158">
        <v>816.4</v>
      </c>
      <c r="G20" s="158">
        <v>873.5</v>
      </c>
      <c r="H20" s="158">
        <v>1005.95</v>
      </c>
      <c r="I20" s="158">
        <v>1061.3</v>
      </c>
      <c r="J20" s="158">
        <v>1087.9000000000001</v>
      </c>
      <c r="K20" s="158">
        <v>2011.25</v>
      </c>
      <c r="L20" s="159"/>
      <c r="N20" s="11">
        <v>13</v>
      </c>
      <c r="O20" s="158">
        <v>1174.0999999999999</v>
      </c>
      <c r="P20" s="158">
        <v>1230.0999999999999</v>
      </c>
      <c r="Q20" s="158">
        <v>1255.7</v>
      </c>
      <c r="R20" s="158">
        <v>770.6</v>
      </c>
      <c r="S20" s="158">
        <v>824.5</v>
      </c>
      <c r="T20" s="158">
        <v>949.5</v>
      </c>
      <c r="U20" s="158">
        <v>1001.75</v>
      </c>
      <c r="V20" s="158">
        <v>1026.9000000000001</v>
      </c>
      <c r="W20" s="158">
        <v>1898.45</v>
      </c>
      <c r="X20" s="159"/>
      <c r="Y20" s="93">
        <v>13</v>
      </c>
      <c r="Z20" s="95">
        <v>531.85</v>
      </c>
      <c r="AA20" s="95">
        <v>569</v>
      </c>
      <c r="AB20" s="95">
        <v>655.29999999999995</v>
      </c>
      <c r="AC20" s="95">
        <v>691.4</v>
      </c>
      <c r="AD20" s="95">
        <v>708.75</v>
      </c>
      <c r="AE20" s="95">
        <v>1278.5</v>
      </c>
      <c r="AF20" s="95"/>
      <c r="AG20" s="95"/>
      <c r="AH20" s="93">
        <v>13</v>
      </c>
      <c r="AI20" s="95">
        <v>509.9</v>
      </c>
      <c r="AJ20" s="95">
        <v>545.5</v>
      </c>
      <c r="AK20" s="95">
        <v>628.25</v>
      </c>
      <c r="AL20" s="95">
        <v>662.85</v>
      </c>
      <c r="AM20" s="95">
        <v>679.5</v>
      </c>
      <c r="AN20" s="95">
        <v>1229.3</v>
      </c>
      <c r="AO20" s="95"/>
      <c r="AP20" s="91"/>
      <c r="AQ20" s="96">
        <f t="shared" si="1"/>
        <v>0.10995656247338403</v>
      </c>
      <c r="AR20" s="96">
        <f t="shared" si="2"/>
        <v>5.9426062921713818E-2</v>
      </c>
      <c r="AS20" s="96">
        <f t="shared" si="3"/>
        <v>5.9409094528947826E-2</v>
      </c>
      <c r="AT20" s="96">
        <f t="shared" si="4"/>
        <v>5.9434207111341841E-2</v>
      </c>
      <c r="AU20" s="96">
        <f t="shared" si="5"/>
        <v>5.9429957550030332E-2</v>
      </c>
      <c r="AV20" s="96">
        <f t="shared" si="6"/>
        <v>5.9452343338599389E-2</v>
      </c>
      <c r="AW20" s="96">
        <f t="shared" si="7"/>
        <v>5.944596955328163E-2</v>
      </c>
      <c r="AX20" s="96">
        <f t="shared" si="8"/>
        <v>5.9402083941961337E-2</v>
      </c>
      <c r="AY20" s="96">
        <f t="shared" si="9"/>
        <v>5.9416892728278325E-2</v>
      </c>
    </row>
    <row r="21" spans="1:51" ht="15.75" x14ac:dyDescent="0.25">
      <c r="A21" s="14"/>
      <c r="B21" s="11">
        <v>14</v>
      </c>
      <c r="C21" s="158">
        <v>1330.3</v>
      </c>
      <c r="D21" s="158">
        <v>1330.3</v>
      </c>
      <c r="E21" s="158">
        <v>1359.45</v>
      </c>
      <c r="F21" s="158">
        <v>830.1</v>
      </c>
      <c r="G21" s="158">
        <v>887.15</v>
      </c>
      <c r="H21" s="158">
        <v>1032.7</v>
      </c>
      <c r="I21" s="158">
        <v>1087.9000000000001</v>
      </c>
      <c r="J21" s="158">
        <v>1116.5999999999999</v>
      </c>
      <c r="K21" s="158">
        <v>2044.4</v>
      </c>
      <c r="L21" s="159"/>
      <c r="N21" s="11">
        <v>14</v>
      </c>
      <c r="O21" s="158">
        <v>1200.05</v>
      </c>
      <c r="P21" s="158">
        <v>1255.7</v>
      </c>
      <c r="Q21" s="158">
        <v>1283.2</v>
      </c>
      <c r="R21" s="158">
        <v>783.55</v>
      </c>
      <c r="S21" s="158">
        <v>837.4</v>
      </c>
      <c r="T21" s="158">
        <v>974.75</v>
      </c>
      <c r="U21" s="158">
        <v>1026.9000000000001</v>
      </c>
      <c r="V21" s="158">
        <v>1053.95</v>
      </c>
      <c r="W21" s="158">
        <v>1929.75</v>
      </c>
      <c r="X21" s="159"/>
      <c r="Y21" s="93">
        <v>14</v>
      </c>
      <c r="Z21" s="95">
        <v>540.79999999999995</v>
      </c>
      <c r="AA21" s="95">
        <v>577.95000000000005</v>
      </c>
      <c r="AB21" s="95">
        <v>672.7</v>
      </c>
      <c r="AC21" s="95">
        <v>708.75</v>
      </c>
      <c r="AD21" s="95">
        <v>727.4</v>
      </c>
      <c r="AE21" s="95">
        <v>1299.55</v>
      </c>
      <c r="AF21" s="95"/>
      <c r="AG21" s="95"/>
      <c r="AH21" s="93">
        <v>14</v>
      </c>
      <c r="AI21" s="95">
        <v>518.5</v>
      </c>
      <c r="AJ21" s="95">
        <v>554.1</v>
      </c>
      <c r="AK21" s="95">
        <v>644.95000000000005</v>
      </c>
      <c r="AL21" s="95">
        <v>679.5</v>
      </c>
      <c r="AM21" s="95">
        <v>697.4</v>
      </c>
      <c r="AN21" s="95">
        <v>1249.55</v>
      </c>
      <c r="AO21" s="95"/>
      <c r="AP21" s="91"/>
      <c r="AQ21" s="96">
        <f t="shared" si="1"/>
        <v>0.10853714428565486</v>
      </c>
      <c r="AR21" s="96">
        <f t="shared" si="2"/>
        <v>5.9409094528947826E-2</v>
      </c>
      <c r="AS21" s="96">
        <f t="shared" si="3"/>
        <v>5.9421758104738043E-2</v>
      </c>
      <c r="AT21" s="96">
        <f t="shared" si="4"/>
        <v>5.9409099610746141E-2</v>
      </c>
      <c r="AU21" s="96">
        <f t="shared" si="5"/>
        <v>5.9410078815380851E-2</v>
      </c>
      <c r="AV21" s="96">
        <f t="shared" si="6"/>
        <v>5.9451141318286771E-2</v>
      </c>
      <c r="AW21" s="96">
        <f t="shared" si="7"/>
        <v>5.9402083941961337E-2</v>
      </c>
      <c r="AX21" s="96">
        <f t="shared" si="8"/>
        <v>5.9443047582902198E-2</v>
      </c>
      <c r="AY21" s="96">
        <f t="shared" si="9"/>
        <v>5.9411840912035219E-2</v>
      </c>
    </row>
    <row r="22" spans="1:51" ht="15.75" x14ac:dyDescent="0.25">
      <c r="A22" s="14"/>
      <c r="B22" s="11">
        <v>15</v>
      </c>
      <c r="C22" s="158">
        <v>1361.65</v>
      </c>
      <c r="D22" s="158">
        <v>1361.65</v>
      </c>
      <c r="E22" s="158">
        <v>1384.7</v>
      </c>
      <c r="F22" s="158">
        <v>843.8</v>
      </c>
      <c r="G22" s="158">
        <v>902.85</v>
      </c>
      <c r="H22" s="158">
        <v>1055.0999999999999</v>
      </c>
      <c r="I22" s="158">
        <v>1118.7</v>
      </c>
      <c r="J22" s="158">
        <v>1141.25</v>
      </c>
      <c r="K22" s="158">
        <v>2077.3000000000002</v>
      </c>
      <c r="L22" s="159"/>
      <c r="N22" s="11">
        <v>15</v>
      </c>
      <c r="O22" s="158">
        <v>1230.1500000000001</v>
      </c>
      <c r="P22" s="158">
        <v>1285.3</v>
      </c>
      <c r="Q22" s="158">
        <v>1307.05</v>
      </c>
      <c r="R22" s="158">
        <v>796.45</v>
      </c>
      <c r="S22" s="158">
        <v>852.2</v>
      </c>
      <c r="T22" s="158">
        <v>995.9</v>
      </c>
      <c r="U22" s="158">
        <v>1055.95</v>
      </c>
      <c r="V22" s="158">
        <v>1077.25</v>
      </c>
      <c r="W22" s="158">
        <v>1960.8</v>
      </c>
      <c r="X22" s="159"/>
      <c r="Y22" s="93">
        <v>15</v>
      </c>
      <c r="Z22" s="95">
        <v>549.70000000000005</v>
      </c>
      <c r="AA22" s="95">
        <v>588.20000000000005</v>
      </c>
      <c r="AB22" s="95">
        <v>687.35</v>
      </c>
      <c r="AC22" s="95">
        <v>728.8</v>
      </c>
      <c r="AD22" s="95">
        <v>743.5</v>
      </c>
      <c r="AE22" s="95">
        <v>1320.55</v>
      </c>
      <c r="AF22" s="95"/>
      <c r="AG22" s="95"/>
      <c r="AH22" s="93">
        <v>15</v>
      </c>
      <c r="AI22" s="95">
        <v>527</v>
      </c>
      <c r="AJ22" s="95">
        <v>563.95000000000005</v>
      </c>
      <c r="AK22" s="95">
        <v>659</v>
      </c>
      <c r="AL22" s="95">
        <v>698.75</v>
      </c>
      <c r="AM22" s="95">
        <v>712.8</v>
      </c>
      <c r="AN22" s="95">
        <v>1269.75</v>
      </c>
      <c r="AO22" s="95"/>
      <c r="AP22" s="91"/>
      <c r="AQ22" s="96">
        <f t="shared" si="1"/>
        <v>0.10689753282120074</v>
      </c>
      <c r="AR22" s="96">
        <f t="shared" si="2"/>
        <v>5.9402474130553218E-2</v>
      </c>
      <c r="AS22" s="96">
        <f t="shared" si="3"/>
        <v>5.9408591867181837E-2</v>
      </c>
      <c r="AT22" s="96">
        <f t="shared" si="4"/>
        <v>5.9451315211249911E-2</v>
      </c>
      <c r="AU22" s="96">
        <f t="shared" si="5"/>
        <v>5.9434405069232588E-2</v>
      </c>
      <c r="AV22" s="96">
        <f t="shared" si="6"/>
        <v>5.9443719248920557E-2</v>
      </c>
      <c r="AW22" s="96">
        <f t="shared" si="7"/>
        <v>5.9425162176239388E-2</v>
      </c>
      <c r="AX22" s="96">
        <f t="shared" si="8"/>
        <v>5.9410536087259214E-2</v>
      </c>
      <c r="AY22" s="96">
        <f t="shared" si="9"/>
        <v>5.9414524683802705E-2</v>
      </c>
    </row>
    <row r="23" spans="1:51" ht="15.75" x14ac:dyDescent="0.25">
      <c r="A23" s="14"/>
      <c r="B23" s="11">
        <v>16</v>
      </c>
      <c r="C23" s="158">
        <v>1389.05</v>
      </c>
      <c r="D23" s="158">
        <v>1389.05</v>
      </c>
      <c r="E23" s="158">
        <v>1413.7</v>
      </c>
      <c r="F23" s="158">
        <v>861.7</v>
      </c>
      <c r="G23" s="158">
        <v>916.7</v>
      </c>
      <c r="H23" s="158">
        <v>1079.9000000000001</v>
      </c>
      <c r="I23" s="158">
        <v>1145.5</v>
      </c>
      <c r="J23" s="158">
        <v>1169.7</v>
      </c>
      <c r="K23" s="158">
        <v>2110.4499999999998</v>
      </c>
      <c r="L23" s="159"/>
      <c r="N23" s="11">
        <v>16</v>
      </c>
      <c r="O23" s="158">
        <v>1256.3499999999999</v>
      </c>
      <c r="P23" s="158">
        <v>1311.15</v>
      </c>
      <c r="Q23" s="158">
        <v>1334.4</v>
      </c>
      <c r="R23" s="158">
        <v>813.35</v>
      </c>
      <c r="S23" s="158">
        <v>865.3</v>
      </c>
      <c r="T23" s="158">
        <v>1019.35</v>
      </c>
      <c r="U23" s="158">
        <v>1081.25</v>
      </c>
      <c r="V23" s="158">
        <v>1104.0999999999999</v>
      </c>
      <c r="W23" s="158">
        <v>1992.1</v>
      </c>
      <c r="X23" s="159"/>
      <c r="Y23" s="93">
        <v>16</v>
      </c>
      <c r="Z23" s="95">
        <v>561.35</v>
      </c>
      <c r="AA23" s="95">
        <v>597.25</v>
      </c>
      <c r="AB23" s="95">
        <v>703.55</v>
      </c>
      <c r="AC23" s="95">
        <v>746.25</v>
      </c>
      <c r="AD23" s="95">
        <v>762</v>
      </c>
      <c r="AE23" s="95">
        <v>1341.6</v>
      </c>
      <c r="AF23" s="95"/>
      <c r="AG23" s="95"/>
      <c r="AH23" s="93">
        <v>16</v>
      </c>
      <c r="AI23" s="95">
        <v>538.20000000000005</v>
      </c>
      <c r="AJ23" s="95">
        <v>572.6</v>
      </c>
      <c r="AK23" s="95">
        <v>674.5</v>
      </c>
      <c r="AL23" s="95">
        <v>715.45</v>
      </c>
      <c r="AM23" s="95">
        <v>730.55</v>
      </c>
      <c r="AN23" s="95">
        <v>1290</v>
      </c>
      <c r="AO23" s="95"/>
      <c r="AP23" s="91"/>
      <c r="AQ23" s="96">
        <f t="shared" si="1"/>
        <v>0.10562343296056032</v>
      </c>
      <c r="AR23" s="96">
        <f t="shared" si="2"/>
        <v>5.9413491972695631E-2</v>
      </c>
      <c r="AS23" s="96">
        <f t="shared" si="3"/>
        <v>5.9427458033573188E-2</v>
      </c>
      <c r="AT23" s="96">
        <f t="shared" si="4"/>
        <v>5.9445503165918678E-2</v>
      </c>
      <c r="AU23" s="96">
        <f t="shared" si="5"/>
        <v>5.9401363688894149E-2</v>
      </c>
      <c r="AV23" s="96">
        <f t="shared" si="6"/>
        <v>5.9400598420562112E-2</v>
      </c>
      <c r="AW23" s="96">
        <f t="shared" si="7"/>
        <v>5.9421965317919101E-2</v>
      </c>
      <c r="AX23" s="96">
        <f t="shared" si="8"/>
        <v>5.9414908069921335E-2</v>
      </c>
      <c r="AY23" s="96">
        <f t="shared" si="9"/>
        <v>5.9409668189347897E-2</v>
      </c>
    </row>
    <row r="24" spans="1:51" ht="15.75" x14ac:dyDescent="0.25">
      <c r="A24" s="14"/>
      <c r="B24" s="11">
        <v>17</v>
      </c>
      <c r="C24" s="158">
        <v>1420.45</v>
      </c>
      <c r="D24" s="158">
        <v>1420.45</v>
      </c>
      <c r="E24" s="158">
        <v>1438.9</v>
      </c>
      <c r="F24" s="158">
        <v>875.4</v>
      </c>
      <c r="G24" s="158">
        <v>932.7</v>
      </c>
      <c r="H24" s="158">
        <v>1104.45</v>
      </c>
      <c r="I24" s="158">
        <v>1176.3499999999999</v>
      </c>
      <c r="J24" s="158">
        <v>1194.3499999999999</v>
      </c>
      <c r="K24" s="158">
        <v>2145.65</v>
      </c>
      <c r="L24" s="159"/>
      <c r="N24" s="11">
        <v>17</v>
      </c>
      <c r="O24" s="158">
        <v>1286.45</v>
      </c>
      <c r="P24" s="158">
        <v>1340.8</v>
      </c>
      <c r="Q24" s="158">
        <v>1358.2</v>
      </c>
      <c r="R24" s="158">
        <v>826.3</v>
      </c>
      <c r="S24" s="158">
        <v>880.4</v>
      </c>
      <c r="T24" s="158">
        <v>1042.5</v>
      </c>
      <c r="U24" s="158">
        <v>1110.3499999999999</v>
      </c>
      <c r="V24" s="158">
        <v>1127.3499999999999</v>
      </c>
      <c r="W24" s="158">
        <v>2025.3</v>
      </c>
      <c r="X24" s="159"/>
      <c r="Y24" s="93">
        <v>17</v>
      </c>
      <c r="Z24" s="95">
        <v>570.25</v>
      </c>
      <c r="AA24" s="95">
        <v>607.6</v>
      </c>
      <c r="AB24" s="95">
        <v>719.5</v>
      </c>
      <c r="AC24" s="95">
        <v>766.35</v>
      </c>
      <c r="AD24" s="95">
        <v>778.1</v>
      </c>
      <c r="AE24" s="95">
        <v>1363.95</v>
      </c>
      <c r="AF24" s="95"/>
      <c r="AG24" s="95"/>
      <c r="AH24" s="93">
        <v>17</v>
      </c>
      <c r="AI24" s="95">
        <v>546.70000000000005</v>
      </c>
      <c r="AJ24" s="95">
        <v>582.54999999999995</v>
      </c>
      <c r="AK24" s="95">
        <v>689.8</v>
      </c>
      <c r="AL24" s="95">
        <v>734.75</v>
      </c>
      <c r="AM24" s="95">
        <v>746</v>
      </c>
      <c r="AN24" s="95">
        <v>1311.45</v>
      </c>
      <c r="AO24" s="95"/>
      <c r="AP24" s="91"/>
      <c r="AQ24" s="96">
        <f t="shared" si="1"/>
        <v>0.10416261805744487</v>
      </c>
      <c r="AR24" s="96">
        <f t="shared" si="2"/>
        <v>5.9404832935560981E-2</v>
      </c>
      <c r="AS24" s="96">
        <f t="shared" si="3"/>
        <v>5.9416875276100845E-2</v>
      </c>
      <c r="AT24" s="96">
        <f t="shared" si="4"/>
        <v>5.9421517608616803E-2</v>
      </c>
      <c r="AU24" s="96">
        <f t="shared" si="5"/>
        <v>5.9404815992730731E-2</v>
      </c>
      <c r="AV24" s="96">
        <f t="shared" si="6"/>
        <v>5.9424460431654724E-2</v>
      </c>
      <c r="AW24" s="96">
        <f t="shared" si="7"/>
        <v>5.9440716891070444E-2</v>
      </c>
      <c r="AX24" s="96">
        <f t="shared" si="8"/>
        <v>5.9431409943673241E-2</v>
      </c>
      <c r="AY24" s="96">
        <f t="shared" si="9"/>
        <v>5.9423295314274593E-2</v>
      </c>
    </row>
    <row r="25" spans="1:51" ht="15.75" x14ac:dyDescent="0.25">
      <c r="A25" s="14"/>
      <c r="B25" s="11">
        <v>18</v>
      </c>
      <c r="C25" s="158">
        <v>1449.55</v>
      </c>
      <c r="D25" s="158">
        <v>1449.55</v>
      </c>
      <c r="E25" s="158">
        <v>1465.8</v>
      </c>
      <c r="F25" s="158">
        <v>889.25</v>
      </c>
      <c r="G25" s="158">
        <v>948.45</v>
      </c>
      <c r="H25" s="158">
        <v>1129.05</v>
      </c>
      <c r="I25" s="158">
        <v>1204.9000000000001</v>
      </c>
      <c r="J25" s="158">
        <v>1220.8</v>
      </c>
      <c r="K25" s="158">
        <v>2176.85</v>
      </c>
      <c r="L25" s="159"/>
      <c r="N25" s="11">
        <v>18</v>
      </c>
      <c r="O25" s="158">
        <v>1314.3</v>
      </c>
      <c r="P25" s="158">
        <v>1368.25</v>
      </c>
      <c r="Q25" s="158">
        <v>1383.6</v>
      </c>
      <c r="R25" s="158">
        <v>839.35</v>
      </c>
      <c r="S25" s="158">
        <v>895.25</v>
      </c>
      <c r="T25" s="158">
        <v>1065.7</v>
      </c>
      <c r="U25" s="158">
        <v>1137.3</v>
      </c>
      <c r="V25" s="158">
        <v>1152.3499999999999</v>
      </c>
      <c r="W25" s="158">
        <v>2054.75</v>
      </c>
      <c r="X25" s="159"/>
      <c r="Y25" s="93">
        <v>18</v>
      </c>
      <c r="Z25" s="95">
        <v>579.29999999999995</v>
      </c>
      <c r="AA25" s="95">
        <v>617.85</v>
      </c>
      <c r="AB25" s="95">
        <v>735.55</v>
      </c>
      <c r="AC25" s="95">
        <v>784.95</v>
      </c>
      <c r="AD25" s="95">
        <v>795.3</v>
      </c>
      <c r="AE25" s="95">
        <v>1383.75</v>
      </c>
      <c r="AF25" s="95"/>
      <c r="AG25" s="95"/>
      <c r="AH25" s="93">
        <v>18</v>
      </c>
      <c r="AI25" s="95">
        <v>555.4</v>
      </c>
      <c r="AJ25" s="95">
        <v>592.35</v>
      </c>
      <c r="AK25" s="95">
        <v>705.2</v>
      </c>
      <c r="AL25" s="95">
        <v>752.55</v>
      </c>
      <c r="AM25" s="95">
        <v>762.5</v>
      </c>
      <c r="AN25" s="95">
        <v>1330.5</v>
      </c>
      <c r="AO25" s="95"/>
      <c r="AP25" s="91"/>
      <c r="AQ25" s="96">
        <f t="shared" si="1"/>
        <v>0.10290649014684616</v>
      </c>
      <c r="AR25" s="96">
        <f t="shared" si="2"/>
        <v>5.9418965832267467E-2</v>
      </c>
      <c r="AS25" s="96">
        <f t="shared" si="3"/>
        <v>5.9410234171725973E-2</v>
      </c>
      <c r="AT25" s="96">
        <f t="shared" si="4"/>
        <v>5.9450765473282763E-2</v>
      </c>
      <c r="AU25" s="96">
        <f t="shared" si="5"/>
        <v>5.942474169226486E-2</v>
      </c>
      <c r="AV25" s="96">
        <f t="shared" si="6"/>
        <v>5.9444496575020933E-2</v>
      </c>
      <c r="AW25" s="96">
        <f t="shared" si="7"/>
        <v>5.943902224566977E-2</v>
      </c>
      <c r="AX25" s="96">
        <f t="shared" si="8"/>
        <v>5.9400355794680504E-2</v>
      </c>
      <c r="AY25" s="96">
        <f t="shared" si="9"/>
        <v>5.9423287504562605E-2</v>
      </c>
    </row>
    <row r="26" spans="1:51" ht="15.75" x14ac:dyDescent="0.25">
      <c r="A26" s="14"/>
      <c r="B26" s="11">
        <v>19</v>
      </c>
      <c r="C26" s="158">
        <v>1479.1</v>
      </c>
      <c r="D26" s="158">
        <v>1479.1</v>
      </c>
      <c r="E26" s="158">
        <v>1495.1</v>
      </c>
      <c r="F26" s="158">
        <v>905.05</v>
      </c>
      <c r="G26" s="158">
        <v>962.1</v>
      </c>
      <c r="H26" s="158">
        <v>1151.6500000000001</v>
      </c>
      <c r="I26" s="158">
        <v>1233.8</v>
      </c>
      <c r="J26" s="158">
        <v>1249.55</v>
      </c>
      <c r="K26" s="158">
        <v>2211.85</v>
      </c>
      <c r="L26" s="159"/>
      <c r="N26" s="11">
        <v>19</v>
      </c>
      <c r="O26" s="158">
        <v>1342.6</v>
      </c>
      <c r="P26" s="158">
        <v>1396.15</v>
      </c>
      <c r="Q26" s="158">
        <v>1411.25</v>
      </c>
      <c r="R26" s="158">
        <v>854.3</v>
      </c>
      <c r="S26" s="158">
        <v>908.15</v>
      </c>
      <c r="T26" s="158">
        <v>1087.05</v>
      </c>
      <c r="U26" s="158">
        <v>1164.5999999999999</v>
      </c>
      <c r="V26" s="158">
        <v>1179.45</v>
      </c>
      <c r="W26" s="158">
        <v>2087.8000000000002</v>
      </c>
      <c r="X26" s="159"/>
      <c r="Y26" s="93">
        <v>19</v>
      </c>
      <c r="Z26" s="95">
        <v>589.6</v>
      </c>
      <c r="AA26" s="95">
        <v>626.79999999999995</v>
      </c>
      <c r="AB26" s="95">
        <v>750.25</v>
      </c>
      <c r="AC26" s="95">
        <v>803.8</v>
      </c>
      <c r="AD26" s="95">
        <v>814</v>
      </c>
      <c r="AE26" s="95">
        <v>1406.05</v>
      </c>
      <c r="AF26" s="95"/>
      <c r="AG26" s="95"/>
      <c r="AH26" s="93">
        <v>19</v>
      </c>
      <c r="AI26" s="95">
        <v>565.25</v>
      </c>
      <c r="AJ26" s="95">
        <v>600.95000000000005</v>
      </c>
      <c r="AK26" s="95">
        <v>719.3</v>
      </c>
      <c r="AL26" s="95">
        <v>770.65</v>
      </c>
      <c r="AM26" s="95">
        <v>780.4</v>
      </c>
      <c r="AN26" s="95">
        <v>1351.95</v>
      </c>
      <c r="AO26" s="95"/>
      <c r="AP26" s="91"/>
      <c r="AQ26" s="96">
        <f t="shared" si="1"/>
        <v>0.10166840458811266</v>
      </c>
      <c r="AR26" s="96">
        <f t="shared" si="2"/>
        <v>5.9413386813737645E-2</v>
      </c>
      <c r="AS26" s="96">
        <f t="shared" si="3"/>
        <v>5.9415411868910528E-2</v>
      </c>
      <c r="AT26" s="96">
        <f t="shared" si="4"/>
        <v>5.9405361114362565E-2</v>
      </c>
      <c r="AU26" s="96">
        <f t="shared" si="5"/>
        <v>5.9406485712712787E-2</v>
      </c>
      <c r="AV26" s="96">
        <f t="shared" si="6"/>
        <v>5.9426889287521378E-2</v>
      </c>
      <c r="AW26" s="96">
        <f t="shared" si="7"/>
        <v>5.9419543190795121E-2</v>
      </c>
      <c r="AX26" s="96">
        <f t="shared" si="8"/>
        <v>5.9434482173894576E-2</v>
      </c>
      <c r="AY26" s="96">
        <f t="shared" si="9"/>
        <v>5.9416610786473756E-2</v>
      </c>
    </row>
    <row r="27" spans="1:51" ht="15.75" x14ac:dyDescent="0.25">
      <c r="A27" s="14"/>
      <c r="B27" s="11">
        <v>20</v>
      </c>
      <c r="C27" s="158">
        <v>1508.4</v>
      </c>
      <c r="D27" s="158">
        <v>1508.4</v>
      </c>
      <c r="E27" s="158">
        <v>1520.2</v>
      </c>
      <c r="F27" s="158">
        <v>920.75</v>
      </c>
      <c r="G27" s="158">
        <v>976</v>
      </c>
      <c r="H27" s="158">
        <v>1178.3499999999999</v>
      </c>
      <c r="I27" s="158">
        <v>1262.45</v>
      </c>
      <c r="J27" s="158">
        <v>1274.05</v>
      </c>
      <c r="K27" s="158">
        <v>2242.9499999999998</v>
      </c>
      <c r="L27" s="159"/>
      <c r="N27" s="11">
        <v>20</v>
      </c>
      <c r="O27" s="158">
        <v>1370.6</v>
      </c>
      <c r="P27" s="158">
        <v>1423.8</v>
      </c>
      <c r="Q27" s="158">
        <v>1434.95</v>
      </c>
      <c r="R27" s="158">
        <v>869.1</v>
      </c>
      <c r="S27" s="158">
        <v>921.25</v>
      </c>
      <c r="T27" s="158">
        <v>1112.25</v>
      </c>
      <c r="U27" s="158">
        <v>1191.6500000000001</v>
      </c>
      <c r="V27" s="158">
        <v>1202.5999999999999</v>
      </c>
      <c r="W27" s="158">
        <v>2117.15</v>
      </c>
      <c r="X27" s="159"/>
      <c r="Y27" s="93">
        <v>20</v>
      </c>
      <c r="Z27" s="95">
        <v>599.85</v>
      </c>
      <c r="AA27" s="95">
        <v>635.79999999999995</v>
      </c>
      <c r="AB27" s="95">
        <v>767.65</v>
      </c>
      <c r="AC27" s="95">
        <v>822.5</v>
      </c>
      <c r="AD27" s="95">
        <v>830.05</v>
      </c>
      <c r="AE27" s="95">
        <v>1425.8</v>
      </c>
      <c r="AF27" s="95"/>
      <c r="AG27" s="95"/>
      <c r="AH27" s="93">
        <v>20</v>
      </c>
      <c r="AI27" s="95">
        <v>575.1</v>
      </c>
      <c r="AJ27" s="95">
        <v>609.54999999999995</v>
      </c>
      <c r="AK27" s="95">
        <v>736</v>
      </c>
      <c r="AL27" s="95">
        <v>788.55</v>
      </c>
      <c r="AM27" s="95">
        <v>795.8</v>
      </c>
      <c r="AN27" s="95">
        <v>1370.95</v>
      </c>
      <c r="AO27" s="95"/>
      <c r="AP27" s="91"/>
      <c r="AQ27" s="96">
        <f t="shared" si="1"/>
        <v>0.10053990952867364</v>
      </c>
      <c r="AR27" s="96">
        <f t="shared" si="2"/>
        <v>5.9418457648546141E-2</v>
      </c>
      <c r="AS27" s="96">
        <f t="shared" si="3"/>
        <v>5.9409735530854713E-2</v>
      </c>
      <c r="AT27" s="96">
        <f t="shared" si="4"/>
        <v>5.9429294672649791E-2</v>
      </c>
      <c r="AU27" s="96">
        <f t="shared" si="5"/>
        <v>5.9430122116689299E-2</v>
      </c>
      <c r="AV27" s="96">
        <f t="shared" si="6"/>
        <v>5.942908518768264E-2</v>
      </c>
      <c r="AW27" s="96">
        <f t="shared" si="7"/>
        <v>5.9413418369487658E-2</v>
      </c>
      <c r="AX27" s="96">
        <f t="shared" si="8"/>
        <v>5.9412938632962042E-2</v>
      </c>
      <c r="AY27" s="96">
        <f t="shared" si="9"/>
        <v>5.9419502633256904E-2</v>
      </c>
    </row>
    <row r="28" spans="1:51" ht="15.75" x14ac:dyDescent="0.25">
      <c r="A28" s="14"/>
      <c r="B28" s="11">
        <v>21</v>
      </c>
      <c r="C28" s="158">
        <v>1531.45</v>
      </c>
      <c r="D28" s="158">
        <v>1531.45</v>
      </c>
      <c r="E28" s="158">
        <v>1549.45</v>
      </c>
      <c r="F28" s="158">
        <v>937.15</v>
      </c>
      <c r="G28" s="158">
        <v>998.4</v>
      </c>
      <c r="H28" s="158">
        <v>1200.4000000000001</v>
      </c>
      <c r="I28" s="158">
        <v>1285.0999999999999</v>
      </c>
      <c r="J28" s="158">
        <v>1302.75</v>
      </c>
      <c r="K28" s="158">
        <v>2276.6999999999998</v>
      </c>
      <c r="L28" s="159"/>
      <c r="N28" s="11">
        <v>21</v>
      </c>
      <c r="O28" s="158">
        <v>1392.7</v>
      </c>
      <c r="P28" s="158">
        <v>1445.55</v>
      </c>
      <c r="Q28" s="158">
        <v>1462.55</v>
      </c>
      <c r="R28" s="158">
        <v>884.6</v>
      </c>
      <c r="S28" s="158">
        <v>942.4</v>
      </c>
      <c r="T28" s="158">
        <v>1133.05</v>
      </c>
      <c r="U28" s="158">
        <v>1213</v>
      </c>
      <c r="V28" s="158">
        <v>1229.7</v>
      </c>
      <c r="W28" s="158">
        <v>2149</v>
      </c>
      <c r="X28" s="159"/>
      <c r="Y28" s="93">
        <v>21</v>
      </c>
      <c r="Z28" s="95">
        <v>610.54999999999995</v>
      </c>
      <c r="AA28" s="95">
        <v>650.45000000000005</v>
      </c>
      <c r="AB28" s="95">
        <v>782.05</v>
      </c>
      <c r="AC28" s="95">
        <v>837.2</v>
      </c>
      <c r="AD28" s="95">
        <v>848.7</v>
      </c>
      <c r="AE28" s="95">
        <v>1447.25</v>
      </c>
      <c r="AF28" s="95"/>
      <c r="AG28" s="95"/>
      <c r="AH28" s="93">
        <v>21</v>
      </c>
      <c r="AI28" s="95">
        <v>585.35</v>
      </c>
      <c r="AJ28" s="95">
        <v>623.6</v>
      </c>
      <c r="AK28" s="95">
        <v>749.8</v>
      </c>
      <c r="AL28" s="95">
        <v>802.65</v>
      </c>
      <c r="AM28" s="95">
        <v>813.7</v>
      </c>
      <c r="AN28" s="95">
        <v>1391.55</v>
      </c>
      <c r="AO28" s="95"/>
      <c r="AP28" s="91"/>
      <c r="AQ28" s="96">
        <f t="shared" si="1"/>
        <v>9.9626624542256126E-2</v>
      </c>
      <c r="AR28" s="96">
        <f t="shared" si="2"/>
        <v>5.9423748746151972E-2</v>
      </c>
      <c r="AS28" s="96">
        <f t="shared" si="3"/>
        <v>5.9416772076168467E-2</v>
      </c>
      <c r="AT28" s="96">
        <f t="shared" si="4"/>
        <v>5.9405380963147181E-2</v>
      </c>
      <c r="AU28" s="96">
        <f t="shared" si="5"/>
        <v>5.9422750424448223E-2</v>
      </c>
      <c r="AV28" s="96">
        <f t="shared" si="6"/>
        <v>5.9441330920965596E-2</v>
      </c>
      <c r="AW28" s="96">
        <f t="shared" si="7"/>
        <v>5.9439406430337849E-2</v>
      </c>
      <c r="AX28" s="96">
        <f t="shared" si="8"/>
        <v>5.9404732861673581E-2</v>
      </c>
      <c r="AY28" s="96">
        <f t="shared" si="9"/>
        <v>5.9422987436016594E-2</v>
      </c>
    </row>
    <row r="29" spans="1:51" ht="15.75" x14ac:dyDescent="0.25">
      <c r="A29" s="14"/>
      <c r="B29" s="11">
        <v>22</v>
      </c>
      <c r="C29" s="158">
        <v>1552.45</v>
      </c>
      <c r="D29" s="158">
        <v>1552.45</v>
      </c>
      <c r="E29" s="158">
        <v>1568.3</v>
      </c>
      <c r="F29" s="158">
        <v>950.8</v>
      </c>
      <c r="G29" s="158">
        <v>1012.25</v>
      </c>
      <c r="H29" s="158">
        <v>1218.9000000000001</v>
      </c>
      <c r="I29" s="158">
        <v>1305.75</v>
      </c>
      <c r="J29" s="158">
        <v>1321.25</v>
      </c>
      <c r="K29" s="158">
        <v>2299.6</v>
      </c>
      <c r="L29" s="159"/>
      <c r="N29" s="11">
        <v>22</v>
      </c>
      <c r="O29" s="158">
        <v>1412.85</v>
      </c>
      <c r="P29" s="158">
        <v>1465.4</v>
      </c>
      <c r="Q29" s="158">
        <v>1480.35</v>
      </c>
      <c r="R29" s="158">
        <v>897.45</v>
      </c>
      <c r="S29" s="158">
        <v>955.45</v>
      </c>
      <c r="T29" s="158">
        <v>1150.55</v>
      </c>
      <c r="U29" s="158">
        <v>1232.5</v>
      </c>
      <c r="V29" s="158">
        <v>1247.1500000000001</v>
      </c>
      <c r="W29" s="158">
        <v>2170.65</v>
      </c>
      <c r="X29" s="159"/>
      <c r="Y29" s="93">
        <v>22</v>
      </c>
      <c r="Z29" s="95">
        <v>619.35</v>
      </c>
      <c r="AA29" s="95">
        <v>659.45</v>
      </c>
      <c r="AB29" s="95">
        <v>794.1</v>
      </c>
      <c r="AC29" s="95">
        <v>850.65</v>
      </c>
      <c r="AD29" s="95">
        <v>860.8</v>
      </c>
      <c r="AE29" s="95">
        <v>1461.85</v>
      </c>
      <c r="AH29" s="93">
        <v>22</v>
      </c>
      <c r="AI29" s="95">
        <v>593.79999999999995</v>
      </c>
      <c r="AJ29" s="95">
        <v>632.25</v>
      </c>
      <c r="AK29" s="95">
        <v>761.35</v>
      </c>
      <c r="AL29" s="95">
        <v>815.55</v>
      </c>
      <c r="AM29" s="95">
        <v>825.3</v>
      </c>
      <c r="AN29" s="95">
        <v>1405.6</v>
      </c>
      <c r="AQ29" s="96">
        <f t="shared" si="1"/>
        <v>9.8807375163676436E-2</v>
      </c>
      <c r="AR29" s="96">
        <f t="shared" si="2"/>
        <v>5.940357581547695E-2</v>
      </c>
      <c r="AS29" s="96">
        <f t="shared" si="3"/>
        <v>5.9411625629074205E-2</v>
      </c>
      <c r="AT29" s="96">
        <f t="shared" si="4"/>
        <v>5.9446208702434555E-2</v>
      </c>
      <c r="AU29" s="96">
        <f t="shared" si="5"/>
        <v>5.9448427442566176E-2</v>
      </c>
      <c r="AV29" s="96">
        <f t="shared" si="6"/>
        <v>5.9406370866107672E-2</v>
      </c>
      <c r="AW29" s="96">
        <f t="shared" si="7"/>
        <v>5.9432048681541616E-2</v>
      </c>
      <c r="AX29" s="96">
        <f t="shared" si="8"/>
        <v>5.9415467265365063E-2</v>
      </c>
      <c r="AY29" s="96">
        <f t="shared" si="9"/>
        <v>5.9406168659157377E-2</v>
      </c>
    </row>
    <row r="30" spans="1:51" ht="15.75" x14ac:dyDescent="0.25">
      <c r="A30" s="14"/>
      <c r="B30" s="11">
        <v>23</v>
      </c>
      <c r="C30" s="158">
        <v>1569.1</v>
      </c>
      <c r="D30" s="158">
        <v>1569.1</v>
      </c>
      <c r="E30" s="158">
        <v>1589.4</v>
      </c>
      <c r="F30" s="158">
        <v>962.95</v>
      </c>
      <c r="G30" s="158">
        <v>1026.1500000000001</v>
      </c>
      <c r="H30" s="158">
        <v>1237.6500000000001</v>
      </c>
      <c r="I30" s="158">
        <v>1322.05</v>
      </c>
      <c r="J30" s="158">
        <v>1341.85</v>
      </c>
      <c r="K30" s="158">
        <v>2322.25</v>
      </c>
      <c r="L30" s="159"/>
      <c r="N30" s="11">
        <v>23</v>
      </c>
      <c r="O30" s="158">
        <v>1428.75</v>
      </c>
      <c r="P30" s="158">
        <v>1481.1</v>
      </c>
      <c r="Q30" s="158">
        <v>1500.25</v>
      </c>
      <c r="R30" s="158">
        <v>908.95</v>
      </c>
      <c r="S30" s="158">
        <v>968.6</v>
      </c>
      <c r="T30" s="158">
        <v>1168.25</v>
      </c>
      <c r="U30" s="158">
        <v>1247.9000000000001</v>
      </c>
      <c r="V30" s="158">
        <v>1266.5999999999999</v>
      </c>
      <c r="W30" s="158">
        <v>2192</v>
      </c>
      <c r="X30" s="159"/>
      <c r="Y30" s="93">
        <v>23</v>
      </c>
      <c r="Z30" s="95">
        <v>627.35</v>
      </c>
      <c r="AA30" s="95">
        <v>668.5</v>
      </c>
      <c r="AB30" s="95">
        <v>806.3</v>
      </c>
      <c r="AC30" s="95">
        <v>861.25</v>
      </c>
      <c r="AD30" s="95">
        <v>874.2</v>
      </c>
      <c r="AE30" s="95">
        <v>1476.25</v>
      </c>
      <c r="AH30" s="93">
        <v>23</v>
      </c>
      <c r="AI30" s="95">
        <v>601.45000000000005</v>
      </c>
      <c r="AJ30" s="95">
        <v>640.9</v>
      </c>
      <c r="AK30" s="95">
        <v>773.05</v>
      </c>
      <c r="AL30" s="95">
        <v>825.7</v>
      </c>
      <c r="AM30" s="95">
        <v>838.15</v>
      </c>
      <c r="AN30" s="95">
        <v>1419.45</v>
      </c>
      <c r="AQ30" s="96">
        <f t="shared" si="1"/>
        <v>9.8232720909886106E-2</v>
      </c>
      <c r="AR30" s="96">
        <f t="shared" si="2"/>
        <v>5.9415299439605773E-2</v>
      </c>
      <c r="AS30" s="96">
        <f t="shared" si="3"/>
        <v>5.9423429428428598E-2</v>
      </c>
      <c r="AT30" s="96">
        <f t="shared" si="4"/>
        <v>5.9409208427306126E-2</v>
      </c>
      <c r="AU30" s="96">
        <f t="shared" si="5"/>
        <v>5.9415651455709373E-2</v>
      </c>
      <c r="AV30" s="96">
        <f t="shared" si="6"/>
        <v>5.9405093087952165E-2</v>
      </c>
      <c r="AW30" s="96">
        <f t="shared" si="7"/>
        <v>5.9419825306514795E-2</v>
      </c>
      <c r="AX30" s="96">
        <f t="shared" si="8"/>
        <v>5.9411021632717498E-2</v>
      </c>
      <c r="AY30" s="96">
        <f t="shared" si="9"/>
        <v>5.9420620437956151E-2</v>
      </c>
    </row>
    <row r="31" spans="1:51" ht="15.75" x14ac:dyDescent="0.25">
      <c r="A31" s="14"/>
      <c r="B31" s="11">
        <v>24</v>
      </c>
      <c r="C31" s="158">
        <v>1586.2</v>
      </c>
      <c r="D31" s="158">
        <v>1586.2</v>
      </c>
      <c r="E31" s="158">
        <v>1608.15</v>
      </c>
      <c r="F31" s="158">
        <v>974.85</v>
      </c>
      <c r="G31" s="158">
        <v>1042.0999999999999</v>
      </c>
      <c r="H31" s="158">
        <v>1256</v>
      </c>
      <c r="I31" s="158">
        <v>1338.8</v>
      </c>
      <c r="J31" s="158">
        <v>1360.25</v>
      </c>
      <c r="K31" s="158">
        <v>2343.15</v>
      </c>
      <c r="L31" s="159"/>
      <c r="N31" s="11">
        <v>24</v>
      </c>
      <c r="O31" s="158">
        <v>1445.2</v>
      </c>
      <c r="P31" s="158">
        <v>1497.25</v>
      </c>
      <c r="Q31" s="158">
        <v>1517.95</v>
      </c>
      <c r="R31" s="158">
        <v>920.15</v>
      </c>
      <c r="S31" s="158">
        <v>983.65</v>
      </c>
      <c r="T31" s="158">
        <v>1185.55</v>
      </c>
      <c r="U31" s="158">
        <v>1263.7</v>
      </c>
      <c r="V31" s="158">
        <v>1283.95</v>
      </c>
      <c r="W31" s="158">
        <v>2211.75</v>
      </c>
      <c r="X31" s="159"/>
      <c r="Y31" s="93">
        <v>24</v>
      </c>
      <c r="Z31" s="95">
        <v>635.04999999999995</v>
      </c>
      <c r="AA31" s="95">
        <v>678.85</v>
      </c>
      <c r="AB31" s="95">
        <v>818.25</v>
      </c>
      <c r="AC31" s="95">
        <v>872.2</v>
      </c>
      <c r="AD31" s="95">
        <v>886.15</v>
      </c>
      <c r="AE31" s="95">
        <v>1489.5</v>
      </c>
      <c r="AH31" s="93">
        <v>24</v>
      </c>
      <c r="AI31" s="95">
        <v>608.85</v>
      </c>
      <c r="AJ31" s="95">
        <v>650.85</v>
      </c>
      <c r="AK31" s="95">
        <v>784.5</v>
      </c>
      <c r="AL31" s="95">
        <v>836.2</v>
      </c>
      <c r="AM31" s="95">
        <v>849.6</v>
      </c>
      <c r="AN31" s="95">
        <v>1432.2</v>
      </c>
      <c r="AQ31" s="96">
        <f t="shared" si="1"/>
        <v>9.7564350954885137E-2</v>
      </c>
      <c r="AR31" s="96">
        <f t="shared" si="2"/>
        <v>5.9408916346635587E-2</v>
      </c>
      <c r="AS31" s="96">
        <f t="shared" si="3"/>
        <v>5.9422247109588655E-2</v>
      </c>
      <c r="AT31" s="96">
        <f t="shared" si="4"/>
        <v>5.9446829321306405E-2</v>
      </c>
      <c r="AU31" s="96">
        <f t="shared" si="5"/>
        <v>5.942154221521867E-2</v>
      </c>
      <c r="AV31" s="96">
        <f t="shared" si="6"/>
        <v>5.9423896081987282E-2</v>
      </c>
      <c r="AW31" s="96">
        <f t="shared" si="7"/>
        <v>5.9428661865949195E-2</v>
      </c>
      <c r="AX31" s="96">
        <f t="shared" si="8"/>
        <v>5.9425990108649129E-2</v>
      </c>
      <c r="AY31" s="96">
        <f t="shared" si="9"/>
        <v>5.9409969481180047E-2</v>
      </c>
    </row>
    <row r="32" spans="1:51" ht="15.75" x14ac:dyDescent="0.25">
      <c r="A32" s="14"/>
      <c r="B32" s="11">
        <v>25</v>
      </c>
      <c r="C32" s="158">
        <v>1605.1</v>
      </c>
      <c r="D32" s="158">
        <v>1605.1</v>
      </c>
      <c r="E32" s="158">
        <v>1628.9</v>
      </c>
      <c r="F32" s="158">
        <v>990.45</v>
      </c>
      <c r="G32" s="158">
        <v>1057.8</v>
      </c>
      <c r="H32" s="158">
        <v>1272.5999999999999</v>
      </c>
      <c r="I32" s="158">
        <v>1357.35</v>
      </c>
      <c r="J32" s="158">
        <v>1380.65</v>
      </c>
      <c r="K32" s="158">
        <v>2366</v>
      </c>
      <c r="L32" s="159"/>
      <c r="N32" s="11">
        <v>25</v>
      </c>
      <c r="O32" s="158">
        <v>1463.25</v>
      </c>
      <c r="P32" s="158">
        <v>1515.1</v>
      </c>
      <c r="Q32" s="158">
        <v>1537.55</v>
      </c>
      <c r="R32" s="158">
        <v>934.9</v>
      </c>
      <c r="S32" s="158">
        <v>998.45</v>
      </c>
      <c r="T32" s="158">
        <v>1201.2</v>
      </c>
      <c r="U32" s="158">
        <v>1281.2</v>
      </c>
      <c r="V32" s="158">
        <v>1303.2</v>
      </c>
      <c r="W32" s="158">
        <v>2233.3000000000002</v>
      </c>
      <c r="X32" s="159"/>
      <c r="Y32" s="93">
        <v>25</v>
      </c>
      <c r="Z32" s="95">
        <v>645.20000000000005</v>
      </c>
      <c r="AA32" s="95">
        <v>689.1</v>
      </c>
      <c r="AB32" s="95">
        <v>829.05</v>
      </c>
      <c r="AC32" s="95">
        <v>884.25</v>
      </c>
      <c r="AD32" s="95">
        <v>899.5</v>
      </c>
      <c r="AE32" s="95">
        <v>1504.05</v>
      </c>
      <c r="AH32" s="93">
        <v>25</v>
      </c>
      <c r="AI32" s="95">
        <v>618.6</v>
      </c>
      <c r="AJ32" s="95">
        <v>660.65</v>
      </c>
      <c r="AK32" s="95">
        <v>794.85</v>
      </c>
      <c r="AL32" s="95">
        <v>847.75</v>
      </c>
      <c r="AM32" s="95">
        <v>862.4</v>
      </c>
      <c r="AN32" s="95">
        <v>1446.2</v>
      </c>
      <c r="AQ32" s="96">
        <f t="shared" si="1"/>
        <v>9.6941739279002181E-2</v>
      </c>
      <c r="AR32" s="96">
        <f t="shared" si="2"/>
        <v>5.9402019668668649E-2</v>
      </c>
      <c r="AS32" s="96">
        <f t="shared" si="3"/>
        <v>5.9412702025950503E-2</v>
      </c>
      <c r="AT32" s="96">
        <f t="shared" si="4"/>
        <v>5.9418119584982332E-2</v>
      </c>
      <c r="AU32" s="96">
        <f t="shared" si="5"/>
        <v>5.9442135309730082E-2</v>
      </c>
      <c r="AV32" s="96">
        <f t="shared" si="6"/>
        <v>5.9440559440559371E-2</v>
      </c>
      <c r="AW32" s="96">
        <f t="shared" si="7"/>
        <v>5.9436465813299977E-2</v>
      </c>
      <c r="AX32" s="96">
        <f t="shared" si="8"/>
        <v>5.9430632289748431E-2</v>
      </c>
      <c r="AY32" s="96">
        <f t="shared" si="9"/>
        <v>5.9418797295481829E-2</v>
      </c>
    </row>
    <row r="33" spans="1:140" ht="15.75" x14ac:dyDescent="0.25">
      <c r="A33" s="14"/>
      <c r="B33" s="11">
        <v>26</v>
      </c>
      <c r="C33" s="158">
        <v>1624.1</v>
      </c>
      <c r="D33" s="158">
        <v>1624.1</v>
      </c>
      <c r="E33" s="158">
        <v>1650.15</v>
      </c>
      <c r="F33" s="158">
        <v>1002.55</v>
      </c>
      <c r="G33" s="158">
        <v>1073.9000000000001</v>
      </c>
      <c r="H33" s="158">
        <v>1289.2</v>
      </c>
      <c r="I33" s="158">
        <v>1375.85</v>
      </c>
      <c r="J33" s="158">
        <v>1401.45</v>
      </c>
      <c r="K33" s="158">
        <v>2389</v>
      </c>
      <c r="L33" s="159"/>
      <c r="N33" s="11">
        <v>26</v>
      </c>
      <c r="O33" s="158">
        <v>1481.4</v>
      </c>
      <c r="P33" s="158">
        <v>1533</v>
      </c>
      <c r="Q33" s="158">
        <v>1557.6</v>
      </c>
      <c r="R33" s="158">
        <v>946.3</v>
      </c>
      <c r="S33" s="158">
        <v>1013.65</v>
      </c>
      <c r="T33" s="158">
        <v>1216.9000000000001</v>
      </c>
      <c r="U33" s="158">
        <v>1298.7</v>
      </c>
      <c r="V33" s="158">
        <v>1322.85</v>
      </c>
      <c r="W33" s="158">
        <v>2255.0500000000002</v>
      </c>
      <c r="X33" s="159"/>
      <c r="Y33" s="93">
        <v>26</v>
      </c>
      <c r="Z33" s="95">
        <v>653.1</v>
      </c>
      <c r="AA33" s="95">
        <v>699.6</v>
      </c>
      <c r="AB33" s="95">
        <v>839.9</v>
      </c>
      <c r="AC33" s="95">
        <v>896.35</v>
      </c>
      <c r="AD33" s="95">
        <v>913</v>
      </c>
      <c r="AE33" s="95">
        <v>1518.65</v>
      </c>
      <c r="AH33" s="93">
        <v>26</v>
      </c>
      <c r="AI33" s="95">
        <v>626.15</v>
      </c>
      <c r="AJ33" s="95">
        <v>670.75</v>
      </c>
      <c r="AK33" s="95">
        <v>805.25</v>
      </c>
      <c r="AL33" s="95">
        <v>859.35</v>
      </c>
      <c r="AM33" s="95">
        <v>875.35</v>
      </c>
      <c r="AN33" s="95">
        <v>1460.2</v>
      </c>
      <c r="AQ33" s="96">
        <f t="shared" si="1"/>
        <v>9.6327798028891465E-2</v>
      </c>
      <c r="AR33" s="96">
        <f t="shared" si="2"/>
        <v>5.9425962165688073E-2</v>
      </c>
      <c r="AS33" s="96">
        <f t="shared" si="3"/>
        <v>5.9418335901386898E-2</v>
      </c>
      <c r="AT33" s="96">
        <f t="shared" si="4"/>
        <v>5.9442037408855564E-2</v>
      </c>
      <c r="AU33" s="96">
        <f t="shared" si="5"/>
        <v>5.9438662260149044E-2</v>
      </c>
      <c r="AV33" s="96">
        <f t="shared" si="6"/>
        <v>5.9413263209795231E-2</v>
      </c>
      <c r="AW33" s="96">
        <f t="shared" si="7"/>
        <v>5.9405559405559361E-2</v>
      </c>
      <c r="AX33" s="96">
        <f t="shared" si="8"/>
        <v>5.9417167479306254E-2</v>
      </c>
      <c r="AY33" s="96">
        <f t="shared" si="9"/>
        <v>5.9400013303474442E-2</v>
      </c>
    </row>
    <row r="34" spans="1:140" ht="15.75" x14ac:dyDescent="0.25">
      <c r="A34" s="14"/>
      <c r="B34" s="11">
        <v>27</v>
      </c>
      <c r="C34" s="158">
        <v>1643</v>
      </c>
      <c r="D34" s="158">
        <v>1643</v>
      </c>
      <c r="E34" s="158">
        <v>1668.8</v>
      </c>
      <c r="F34" s="158">
        <v>1014.25</v>
      </c>
      <c r="G34" s="158">
        <v>1087.6500000000001</v>
      </c>
      <c r="H34" s="158">
        <v>1309.95</v>
      </c>
      <c r="I34" s="158">
        <v>1394.4</v>
      </c>
      <c r="J34" s="158">
        <v>1419.8</v>
      </c>
      <c r="K34" s="158">
        <v>2409.75</v>
      </c>
      <c r="L34" s="159"/>
      <c r="N34" s="11">
        <v>27</v>
      </c>
      <c r="O34" s="158">
        <v>1499.5</v>
      </c>
      <c r="P34" s="158">
        <v>1550.85</v>
      </c>
      <c r="Q34" s="158">
        <v>1575.2</v>
      </c>
      <c r="R34" s="158">
        <v>957.35</v>
      </c>
      <c r="S34" s="158">
        <v>1026.6500000000001</v>
      </c>
      <c r="T34" s="158">
        <v>1236.5</v>
      </c>
      <c r="U34" s="158">
        <v>1316.2</v>
      </c>
      <c r="V34" s="158">
        <v>1340.15</v>
      </c>
      <c r="W34" s="158">
        <v>2274.6</v>
      </c>
      <c r="X34" s="159"/>
      <c r="Y34" s="93">
        <v>27</v>
      </c>
      <c r="Z34" s="95">
        <v>660.75</v>
      </c>
      <c r="AA34" s="95">
        <v>708.55</v>
      </c>
      <c r="AB34" s="95">
        <v>853.35</v>
      </c>
      <c r="AC34" s="95">
        <v>908.45</v>
      </c>
      <c r="AD34" s="95">
        <v>925</v>
      </c>
      <c r="AE34" s="95">
        <v>1531.8</v>
      </c>
      <c r="AH34" s="93">
        <v>27</v>
      </c>
      <c r="AI34" s="95">
        <v>633.5</v>
      </c>
      <c r="AJ34" s="95">
        <v>679.3</v>
      </c>
      <c r="AK34" s="95">
        <v>818.15</v>
      </c>
      <c r="AL34" s="95">
        <v>870.95</v>
      </c>
      <c r="AM34" s="95">
        <v>886.85</v>
      </c>
      <c r="AN34" s="95">
        <v>1472.85</v>
      </c>
      <c r="AQ34" s="96">
        <f t="shared" si="1"/>
        <v>9.5698566188729517E-2</v>
      </c>
      <c r="AR34" s="96">
        <f t="shared" si="2"/>
        <v>5.9419028274817043E-2</v>
      </c>
      <c r="AS34" s="96">
        <f t="shared" si="3"/>
        <v>5.942102590147269E-2</v>
      </c>
      <c r="AT34" s="96">
        <f t="shared" si="4"/>
        <v>5.9434898417506599E-2</v>
      </c>
      <c r="AU34" s="96">
        <f t="shared" si="5"/>
        <v>5.9416548969950744E-2</v>
      </c>
      <c r="AV34" s="96">
        <f t="shared" si="6"/>
        <v>5.940153659522851E-2</v>
      </c>
      <c r="AW34" s="96">
        <f t="shared" si="7"/>
        <v>5.9413462999544198E-2</v>
      </c>
      <c r="AX34" s="96">
        <f t="shared" si="8"/>
        <v>5.9433645487445341E-2</v>
      </c>
      <c r="AY34" s="96">
        <f t="shared" si="9"/>
        <v>5.94170403587444E-2</v>
      </c>
    </row>
    <row r="35" spans="1:140" ht="15.75" x14ac:dyDescent="0.25">
      <c r="A35" s="14"/>
      <c r="B35" s="11">
        <v>28</v>
      </c>
      <c r="C35" s="158">
        <v>1659.4</v>
      </c>
      <c r="D35" s="158">
        <v>1659.4</v>
      </c>
      <c r="E35" s="158">
        <v>1691.85</v>
      </c>
      <c r="F35" s="158">
        <v>1026.1500000000001</v>
      </c>
      <c r="G35" s="158">
        <v>1101.5</v>
      </c>
      <c r="H35" s="158">
        <v>1326.35</v>
      </c>
      <c r="I35" s="158">
        <v>1410.6</v>
      </c>
      <c r="J35" s="158">
        <v>1442.3</v>
      </c>
      <c r="K35" s="158">
        <v>2434.6</v>
      </c>
      <c r="L35" s="159"/>
      <c r="N35" s="11">
        <v>28</v>
      </c>
      <c r="O35" s="158">
        <v>1515.3</v>
      </c>
      <c r="P35" s="158">
        <v>1566.35</v>
      </c>
      <c r="Q35" s="158">
        <v>1596.95</v>
      </c>
      <c r="R35" s="158">
        <v>968.6</v>
      </c>
      <c r="S35" s="158">
        <v>1039.7</v>
      </c>
      <c r="T35" s="158">
        <v>1251.95</v>
      </c>
      <c r="U35" s="158">
        <v>1331.5</v>
      </c>
      <c r="V35" s="158">
        <v>1361.4</v>
      </c>
      <c r="W35" s="158">
        <v>2298.0500000000002</v>
      </c>
      <c r="X35" s="159"/>
      <c r="Y35" s="93">
        <v>28</v>
      </c>
      <c r="Z35" s="95">
        <v>668.5</v>
      </c>
      <c r="AA35" s="95">
        <v>717.6</v>
      </c>
      <c r="AB35" s="95">
        <v>864.1</v>
      </c>
      <c r="AC35" s="95">
        <v>919.05</v>
      </c>
      <c r="AD35" s="95">
        <v>939.7</v>
      </c>
      <c r="AE35" s="95">
        <v>1547.65</v>
      </c>
      <c r="AH35" s="93">
        <v>28</v>
      </c>
      <c r="AI35" s="95">
        <v>640.9</v>
      </c>
      <c r="AJ35" s="95">
        <v>688</v>
      </c>
      <c r="AK35" s="95">
        <v>828.45</v>
      </c>
      <c r="AL35" s="95">
        <v>881.15</v>
      </c>
      <c r="AM35" s="95">
        <v>900.95</v>
      </c>
      <c r="AN35" s="95">
        <v>1488.1</v>
      </c>
      <c r="AQ35" s="96">
        <f t="shared" si="1"/>
        <v>9.5096680525308619E-2</v>
      </c>
      <c r="AR35" s="96">
        <f t="shared" si="2"/>
        <v>5.9405624541130742E-2</v>
      </c>
      <c r="AS35" s="96">
        <f t="shared" si="3"/>
        <v>5.9425780393875804E-2</v>
      </c>
      <c r="AT35" s="96">
        <f t="shared" si="4"/>
        <v>5.9415651455709373E-2</v>
      </c>
      <c r="AU35" s="96">
        <f t="shared" si="5"/>
        <v>5.9440223141290716E-2</v>
      </c>
      <c r="AV35" s="96">
        <f t="shared" si="6"/>
        <v>5.9427293422261052E-2</v>
      </c>
      <c r="AW35" s="96">
        <f t="shared" si="7"/>
        <v>5.9406684190762338E-2</v>
      </c>
      <c r="AX35" s="96">
        <f t="shared" si="8"/>
        <v>5.9424122227119014E-2</v>
      </c>
      <c r="AY35" s="96">
        <f t="shared" si="9"/>
        <v>5.9419942995147856E-2</v>
      </c>
    </row>
    <row r="36" spans="1:140" ht="15.75" x14ac:dyDescent="0.25">
      <c r="A36" s="14"/>
      <c r="B36" s="11">
        <v>29</v>
      </c>
      <c r="C36" s="158">
        <v>1676.55</v>
      </c>
      <c r="D36" s="158">
        <v>1676.55</v>
      </c>
      <c r="E36" s="158">
        <v>1710.8</v>
      </c>
      <c r="F36" s="158">
        <v>1039.9000000000001</v>
      </c>
      <c r="G36" s="158">
        <v>1117.2</v>
      </c>
      <c r="H36" s="158">
        <v>1344.9</v>
      </c>
      <c r="I36" s="158">
        <v>1427.3</v>
      </c>
      <c r="J36" s="158">
        <v>1460.95</v>
      </c>
      <c r="K36" s="158">
        <v>2455.5</v>
      </c>
      <c r="L36" s="159"/>
      <c r="N36" s="11">
        <v>29</v>
      </c>
      <c r="O36" s="158">
        <v>1531.6</v>
      </c>
      <c r="P36" s="158">
        <v>1582.5</v>
      </c>
      <c r="Q36" s="158">
        <v>1614.85</v>
      </c>
      <c r="R36" s="158">
        <v>981.55</v>
      </c>
      <c r="S36" s="158">
        <v>1054.55</v>
      </c>
      <c r="T36" s="158">
        <v>1269.45</v>
      </c>
      <c r="U36" s="158">
        <v>1347.25</v>
      </c>
      <c r="V36" s="158">
        <v>1379</v>
      </c>
      <c r="W36" s="158">
        <v>2317.8000000000002</v>
      </c>
      <c r="X36" s="159"/>
      <c r="Y36" s="93">
        <v>29</v>
      </c>
      <c r="Z36" s="95">
        <v>677.5</v>
      </c>
      <c r="AA36" s="95">
        <v>727.85</v>
      </c>
      <c r="AB36" s="95">
        <v>876.2</v>
      </c>
      <c r="AC36" s="95">
        <v>929.9</v>
      </c>
      <c r="AD36" s="95">
        <v>951.8</v>
      </c>
      <c r="AE36" s="95">
        <v>1560.9</v>
      </c>
      <c r="AH36" s="93">
        <v>29</v>
      </c>
      <c r="AI36" s="95">
        <v>649.54999999999995</v>
      </c>
      <c r="AJ36" s="95">
        <v>697.8</v>
      </c>
      <c r="AK36" s="95">
        <v>840.05</v>
      </c>
      <c r="AL36" s="95">
        <v>891.55</v>
      </c>
      <c r="AM36" s="95">
        <v>912.55</v>
      </c>
      <c r="AN36" s="95">
        <v>1500.85</v>
      </c>
      <c r="AQ36" s="96">
        <f t="shared" si="1"/>
        <v>9.4639592582919763E-2</v>
      </c>
      <c r="AR36" s="96">
        <f t="shared" si="2"/>
        <v>5.943127962085315E-2</v>
      </c>
      <c r="AS36" s="96">
        <f t="shared" si="3"/>
        <v>5.9417283339009863E-2</v>
      </c>
      <c r="AT36" s="96">
        <f t="shared" si="4"/>
        <v>5.9446793337069037E-2</v>
      </c>
      <c r="AU36" s="96">
        <f t="shared" si="5"/>
        <v>5.9409226684367766E-2</v>
      </c>
      <c r="AV36" s="96">
        <f t="shared" si="6"/>
        <v>5.9435188467446665E-2</v>
      </c>
      <c r="AW36" s="96">
        <f t="shared" si="7"/>
        <v>5.9417331601410162E-2</v>
      </c>
      <c r="AX36" s="96">
        <f t="shared" si="8"/>
        <v>5.9427121102248126E-2</v>
      </c>
      <c r="AY36" s="96">
        <f t="shared" si="9"/>
        <v>5.9409785141081972E-2</v>
      </c>
    </row>
    <row r="37" spans="1:140" ht="15.75" x14ac:dyDescent="0.25">
      <c r="A37" s="14"/>
      <c r="B37" s="11">
        <v>30</v>
      </c>
      <c r="C37" s="158">
        <v>1697.35</v>
      </c>
      <c r="D37" s="158">
        <v>1697.35</v>
      </c>
      <c r="E37" s="158">
        <v>1731.7</v>
      </c>
      <c r="F37" s="158">
        <v>1051.8</v>
      </c>
      <c r="G37" s="158">
        <v>1133.0999999999999</v>
      </c>
      <c r="H37" s="158">
        <v>1361.35</v>
      </c>
      <c r="I37" s="158">
        <v>1447.75</v>
      </c>
      <c r="J37" s="158">
        <v>1481.4</v>
      </c>
      <c r="K37" s="158">
        <v>2478.25</v>
      </c>
      <c r="L37" s="159"/>
      <c r="N37" s="11">
        <v>30</v>
      </c>
      <c r="O37" s="158">
        <v>1551.6</v>
      </c>
      <c r="P37" s="158">
        <v>1602.15</v>
      </c>
      <c r="Q37" s="158">
        <v>1634.6</v>
      </c>
      <c r="R37" s="158">
        <v>992.8</v>
      </c>
      <c r="S37" s="158">
        <v>1069.55</v>
      </c>
      <c r="T37" s="158">
        <v>1285</v>
      </c>
      <c r="U37" s="158">
        <v>1366.55</v>
      </c>
      <c r="V37" s="158">
        <v>1398.3</v>
      </c>
      <c r="W37" s="158">
        <v>2339.25</v>
      </c>
      <c r="X37" s="159"/>
      <c r="Y37" s="93">
        <v>30</v>
      </c>
      <c r="Z37" s="95">
        <v>685.2</v>
      </c>
      <c r="AA37" s="95">
        <v>738.2</v>
      </c>
      <c r="AB37" s="95">
        <v>886.85</v>
      </c>
      <c r="AC37" s="95">
        <v>943.25</v>
      </c>
      <c r="AD37" s="95">
        <v>965.1</v>
      </c>
      <c r="AE37" s="95">
        <v>1575.4</v>
      </c>
      <c r="AH37" s="93">
        <v>30</v>
      </c>
      <c r="AI37" s="95">
        <v>656.95</v>
      </c>
      <c r="AJ37" s="95">
        <v>707.75</v>
      </c>
      <c r="AK37" s="95">
        <v>850.25</v>
      </c>
      <c r="AL37" s="95">
        <v>904.35</v>
      </c>
      <c r="AM37" s="95">
        <v>925.3</v>
      </c>
      <c r="AN37" s="95">
        <v>1514.8</v>
      </c>
      <c r="AQ37" s="96">
        <f t="shared" si="1"/>
        <v>9.3935292601185827E-2</v>
      </c>
      <c r="AR37" s="96">
        <f t="shared" si="2"/>
        <v>5.9420154167836747E-2</v>
      </c>
      <c r="AS37" s="96">
        <f t="shared" si="3"/>
        <v>5.9402912027407329E-2</v>
      </c>
      <c r="AT37" s="96">
        <f t="shared" si="4"/>
        <v>5.9427880741337535E-2</v>
      </c>
      <c r="AU37" s="96">
        <f t="shared" si="5"/>
        <v>5.9417512037772902E-2</v>
      </c>
      <c r="AV37" s="96">
        <f t="shared" si="6"/>
        <v>5.9416342412451195E-2</v>
      </c>
      <c r="AW37" s="96">
        <f t="shared" si="7"/>
        <v>5.9419706560316143E-2</v>
      </c>
      <c r="AX37" s="96">
        <f t="shared" si="8"/>
        <v>5.9429307015661959E-2</v>
      </c>
      <c r="AY37" s="96">
        <f t="shared" si="9"/>
        <v>5.9420754515336016E-2</v>
      </c>
    </row>
    <row r="38" spans="1:140" ht="15.75" x14ac:dyDescent="0.25">
      <c r="A38" s="14"/>
      <c r="B38" s="11">
        <v>31</v>
      </c>
      <c r="C38" s="158">
        <v>1714.1</v>
      </c>
      <c r="D38" s="158">
        <v>1714.1</v>
      </c>
      <c r="E38" s="158">
        <v>1750.6</v>
      </c>
      <c r="F38" s="158">
        <v>1065.75</v>
      </c>
      <c r="G38" s="158">
        <v>1147</v>
      </c>
      <c r="H38" s="158">
        <v>1380</v>
      </c>
      <c r="I38" s="158">
        <v>1464.15</v>
      </c>
      <c r="J38" s="158">
        <v>1499.9</v>
      </c>
      <c r="K38" s="158">
        <v>2501.0500000000002</v>
      </c>
      <c r="L38" s="159"/>
      <c r="N38" s="11">
        <v>31</v>
      </c>
      <c r="O38" s="158">
        <v>1567.55</v>
      </c>
      <c r="P38" s="158">
        <v>1617.95</v>
      </c>
      <c r="Q38" s="158">
        <v>1652.4</v>
      </c>
      <c r="R38" s="158">
        <v>1005.95</v>
      </c>
      <c r="S38" s="158">
        <v>1082.6500000000001</v>
      </c>
      <c r="T38" s="158">
        <v>1302.5999999999999</v>
      </c>
      <c r="U38" s="158">
        <v>1382.05</v>
      </c>
      <c r="V38" s="158">
        <v>1415.8</v>
      </c>
      <c r="W38" s="158">
        <v>2360.8000000000002</v>
      </c>
      <c r="X38" s="159"/>
      <c r="Y38" s="93">
        <v>31</v>
      </c>
      <c r="Z38" s="95">
        <v>694.25</v>
      </c>
      <c r="AA38" s="95">
        <v>747.25</v>
      </c>
      <c r="AB38" s="95">
        <v>899.05</v>
      </c>
      <c r="AC38" s="95">
        <v>953.9</v>
      </c>
      <c r="AD38" s="95">
        <v>977.2</v>
      </c>
      <c r="AE38" s="95">
        <v>1589.9</v>
      </c>
      <c r="AH38" s="93">
        <v>31</v>
      </c>
      <c r="AI38" s="95">
        <v>665.6</v>
      </c>
      <c r="AJ38" s="95">
        <v>716.4</v>
      </c>
      <c r="AK38" s="95">
        <v>861.95</v>
      </c>
      <c r="AL38" s="95">
        <v>914.55</v>
      </c>
      <c r="AM38" s="95">
        <v>936.9</v>
      </c>
      <c r="AN38" s="95">
        <v>1528.75</v>
      </c>
      <c r="AQ38" s="96">
        <f t="shared" si="1"/>
        <v>9.3489840834423132E-2</v>
      </c>
      <c r="AR38" s="96">
        <f t="shared" si="2"/>
        <v>5.9427052751939158E-2</v>
      </c>
      <c r="AS38" s="96">
        <f t="shared" si="3"/>
        <v>5.942870975550707E-2</v>
      </c>
      <c r="AT38" s="96">
        <f t="shared" si="4"/>
        <v>5.9446294547442768E-2</v>
      </c>
      <c r="AU38" s="96">
        <f t="shared" si="5"/>
        <v>5.9437491340691651E-2</v>
      </c>
      <c r="AV38" s="96">
        <f t="shared" si="6"/>
        <v>5.9419622293873875E-2</v>
      </c>
      <c r="AW38" s="96">
        <f t="shared" si="7"/>
        <v>5.9404507796389616E-2</v>
      </c>
      <c r="AX38" s="96">
        <f t="shared" si="8"/>
        <v>5.9401045345387926E-2</v>
      </c>
      <c r="AY38" s="96">
        <f t="shared" si="9"/>
        <v>5.9407827854964346E-2</v>
      </c>
    </row>
    <row r="39" spans="1:140" ht="15.75" x14ac:dyDescent="0.25">
      <c r="A39" s="14"/>
      <c r="B39" s="11">
        <v>32</v>
      </c>
      <c r="C39" s="158">
        <v>1733.3</v>
      </c>
      <c r="D39" s="158">
        <v>1733.3</v>
      </c>
      <c r="E39" s="158">
        <v>1773.5</v>
      </c>
      <c r="F39" s="158">
        <v>1079.75</v>
      </c>
      <c r="G39" s="158">
        <v>1162.9000000000001</v>
      </c>
      <c r="H39" s="158">
        <v>1398.45</v>
      </c>
      <c r="I39" s="158">
        <v>1483.05</v>
      </c>
      <c r="J39" s="158">
        <v>1522.5</v>
      </c>
      <c r="K39" s="158">
        <v>2522.0500000000002</v>
      </c>
      <c r="L39" s="159"/>
      <c r="N39" s="11">
        <v>32</v>
      </c>
      <c r="O39" s="158">
        <v>1585.95</v>
      </c>
      <c r="P39" s="158">
        <v>1636.1</v>
      </c>
      <c r="Q39" s="158">
        <v>1674.05</v>
      </c>
      <c r="R39" s="158">
        <v>1019.2</v>
      </c>
      <c r="S39" s="158">
        <v>1097.6500000000001</v>
      </c>
      <c r="T39" s="158">
        <v>1320</v>
      </c>
      <c r="U39" s="158">
        <v>1399.85</v>
      </c>
      <c r="V39" s="158">
        <v>1437.1</v>
      </c>
      <c r="W39" s="158">
        <v>2380.6</v>
      </c>
      <c r="X39" s="159"/>
      <c r="Y39" s="93">
        <v>32</v>
      </c>
      <c r="Z39" s="95">
        <v>703.4</v>
      </c>
      <c r="AA39" s="95">
        <v>757.55</v>
      </c>
      <c r="AB39" s="95">
        <v>911.05</v>
      </c>
      <c r="AC39" s="95">
        <v>966.15</v>
      </c>
      <c r="AD39" s="95">
        <v>991.85</v>
      </c>
      <c r="AE39" s="95">
        <v>1603.2</v>
      </c>
      <c r="AH39" s="93">
        <v>32</v>
      </c>
      <c r="AI39" s="95">
        <v>674.4</v>
      </c>
      <c r="AJ39" s="95">
        <v>726.3</v>
      </c>
      <c r="AK39" s="95">
        <v>873.45</v>
      </c>
      <c r="AL39" s="95">
        <v>926.3</v>
      </c>
      <c r="AM39" s="95">
        <v>950.95</v>
      </c>
      <c r="AN39" s="95">
        <v>1541.5</v>
      </c>
      <c r="AQ39" s="96">
        <f t="shared" si="1"/>
        <v>9.290961253507346E-2</v>
      </c>
      <c r="AR39" s="96">
        <f t="shared" si="2"/>
        <v>5.9409571542081707E-2</v>
      </c>
      <c r="AS39" s="96">
        <f t="shared" si="3"/>
        <v>5.9406827753053948E-2</v>
      </c>
      <c r="AT39" s="96">
        <f t="shared" si="4"/>
        <v>5.9409340659340559E-2</v>
      </c>
      <c r="AU39" s="96">
        <f t="shared" si="5"/>
        <v>5.9445178335534976E-2</v>
      </c>
      <c r="AV39" s="96">
        <f t="shared" si="6"/>
        <v>5.9431818181818308E-2</v>
      </c>
      <c r="AW39" s="96">
        <f t="shared" si="7"/>
        <v>5.9434939457799096E-2</v>
      </c>
      <c r="AX39" s="96">
        <f t="shared" si="8"/>
        <v>5.9425231368728682E-2</v>
      </c>
      <c r="AY39" s="96">
        <f t="shared" si="9"/>
        <v>5.9417793833487442E-2</v>
      </c>
    </row>
    <row r="40" spans="1:140" ht="15.75" x14ac:dyDescent="0.25">
      <c r="A40" s="14"/>
      <c r="B40" s="11">
        <v>33</v>
      </c>
      <c r="C40" s="158">
        <v>1750.2</v>
      </c>
      <c r="D40" s="158">
        <v>1750.2</v>
      </c>
      <c r="E40" s="158">
        <v>1792.3</v>
      </c>
      <c r="F40" s="158">
        <v>1091.4000000000001</v>
      </c>
      <c r="G40" s="158">
        <v>1176.7</v>
      </c>
      <c r="H40" s="158">
        <v>1414.9</v>
      </c>
      <c r="I40" s="158">
        <v>1499.5</v>
      </c>
      <c r="J40" s="158">
        <v>1540.85</v>
      </c>
      <c r="K40" s="158">
        <v>2544.6999999999998</v>
      </c>
      <c r="L40" s="159"/>
      <c r="N40" s="11">
        <v>33</v>
      </c>
      <c r="O40" s="158">
        <v>1602.15</v>
      </c>
      <c r="P40" s="158">
        <v>1652.05</v>
      </c>
      <c r="Q40" s="158">
        <v>1691.8</v>
      </c>
      <c r="R40" s="158">
        <v>1030.2</v>
      </c>
      <c r="S40" s="158">
        <v>1110.7</v>
      </c>
      <c r="T40" s="158">
        <v>1335.55</v>
      </c>
      <c r="U40" s="158">
        <v>1415.4</v>
      </c>
      <c r="V40" s="158">
        <v>1454.45</v>
      </c>
      <c r="W40" s="158">
        <v>2402</v>
      </c>
      <c r="X40" s="159"/>
      <c r="Y40" s="93">
        <v>33</v>
      </c>
      <c r="Z40" s="95">
        <v>711</v>
      </c>
      <c r="AA40" s="95">
        <v>766.6</v>
      </c>
      <c r="AB40" s="95">
        <v>921.8</v>
      </c>
      <c r="AC40" s="95">
        <v>976.9</v>
      </c>
      <c r="AD40" s="95">
        <v>1003.9</v>
      </c>
      <c r="AE40" s="95">
        <v>1617.65</v>
      </c>
      <c r="AH40" s="93">
        <v>33</v>
      </c>
      <c r="AI40" s="95">
        <v>681.65</v>
      </c>
      <c r="AJ40" s="95">
        <v>734.95</v>
      </c>
      <c r="AK40" s="95">
        <v>883.75</v>
      </c>
      <c r="AL40" s="95">
        <v>936.6</v>
      </c>
      <c r="AM40" s="95">
        <v>962.5</v>
      </c>
      <c r="AN40" s="95">
        <v>1555.4</v>
      </c>
      <c r="AQ40" s="96">
        <f t="shared" si="1"/>
        <v>9.2407077988952313E-2</v>
      </c>
      <c r="AR40" s="96">
        <f t="shared" si="2"/>
        <v>5.9411034774976557E-2</v>
      </c>
      <c r="AS40" s="96">
        <f t="shared" si="3"/>
        <v>5.9404184891831191E-2</v>
      </c>
      <c r="AT40" s="96">
        <f t="shared" si="4"/>
        <v>5.9405940594059459E-2</v>
      </c>
      <c r="AU40" s="96">
        <f t="shared" si="5"/>
        <v>5.9421986134869931E-2</v>
      </c>
      <c r="AV40" s="96">
        <f t="shared" si="6"/>
        <v>5.9413724682715108E-2</v>
      </c>
      <c r="AW40" s="96">
        <f t="shared" si="7"/>
        <v>5.941783241486509E-2</v>
      </c>
      <c r="AX40" s="96">
        <f t="shared" si="8"/>
        <v>5.9403898380831155E-2</v>
      </c>
      <c r="AY40" s="96">
        <f t="shared" si="9"/>
        <v>5.9408825978351398E-2</v>
      </c>
    </row>
    <row r="41" spans="1:140" ht="15.75" x14ac:dyDescent="0.25">
      <c r="A41" s="14"/>
      <c r="B41" s="11">
        <v>34</v>
      </c>
      <c r="C41" s="158">
        <v>1769.15</v>
      </c>
      <c r="D41" s="158">
        <v>1769.15</v>
      </c>
      <c r="E41" s="158">
        <v>1811.45</v>
      </c>
      <c r="F41" s="158">
        <v>1103.4000000000001</v>
      </c>
      <c r="G41" s="158">
        <v>1192.45</v>
      </c>
      <c r="H41" s="158">
        <v>1433.5</v>
      </c>
      <c r="I41" s="158">
        <v>1518.15</v>
      </c>
      <c r="J41" s="158">
        <v>1559.55</v>
      </c>
      <c r="K41" s="158">
        <v>2567.75</v>
      </c>
      <c r="L41" s="159"/>
      <c r="N41" s="11">
        <v>34</v>
      </c>
      <c r="O41" s="158">
        <v>1620.35</v>
      </c>
      <c r="P41" s="158">
        <v>1669.95</v>
      </c>
      <c r="Q41" s="158">
        <v>1709.85</v>
      </c>
      <c r="R41" s="158">
        <v>1041.5</v>
      </c>
      <c r="S41" s="158">
        <v>1125.55</v>
      </c>
      <c r="T41" s="158">
        <v>1353.1</v>
      </c>
      <c r="U41" s="158">
        <v>1433</v>
      </c>
      <c r="V41" s="158">
        <v>1472.1</v>
      </c>
      <c r="W41" s="158">
        <v>2423.75</v>
      </c>
      <c r="X41" s="159"/>
      <c r="Y41" s="93">
        <v>34</v>
      </c>
      <c r="Z41" s="95">
        <v>718.85</v>
      </c>
      <c r="AA41" s="95">
        <v>776.9</v>
      </c>
      <c r="AB41" s="95">
        <v>933.9</v>
      </c>
      <c r="AC41" s="95">
        <v>989.05</v>
      </c>
      <c r="AD41" s="95">
        <v>1016.05</v>
      </c>
      <c r="AE41" s="95">
        <v>1632.3</v>
      </c>
      <c r="AH41" s="93">
        <v>34</v>
      </c>
      <c r="AI41" s="95">
        <v>689.2</v>
      </c>
      <c r="AJ41" s="95">
        <v>744.85</v>
      </c>
      <c r="AK41" s="95">
        <v>895.35</v>
      </c>
      <c r="AL41" s="95">
        <v>948.25</v>
      </c>
      <c r="AM41" s="95">
        <v>974.15</v>
      </c>
      <c r="AN41" s="95">
        <v>1569.5</v>
      </c>
      <c r="AQ41" s="96">
        <f t="shared" si="1"/>
        <v>9.1832011602431596E-2</v>
      </c>
      <c r="AR41" s="96">
        <f t="shared" si="2"/>
        <v>5.9402976137010066E-2</v>
      </c>
      <c r="AS41" s="96">
        <f t="shared" si="3"/>
        <v>5.9420416995642933E-2</v>
      </c>
      <c r="AT41" s="96">
        <f t="shared" si="4"/>
        <v>5.9433509361497938E-2</v>
      </c>
      <c r="AU41" s="96">
        <f t="shared" si="5"/>
        <v>5.9437608280396237E-2</v>
      </c>
      <c r="AV41" s="96">
        <f t="shared" si="6"/>
        <v>5.9419111669499758E-2</v>
      </c>
      <c r="AW41" s="96">
        <f t="shared" si="7"/>
        <v>5.942079553384505E-2</v>
      </c>
      <c r="AX41" s="96">
        <f t="shared" si="8"/>
        <v>5.9404931730181465E-2</v>
      </c>
      <c r="AY41" s="96">
        <f t="shared" si="9"/>
        <v>5.9412068076327929E-2</v>
      </c>
    </row>
    <row r="42" spans="1:140" ht="15.75" x14ac:dyDescent="0.25">
      <c r="A42" s="14"/>
      <c r="B42" s="11">
        <v>35</v>
      </c>
      <c r="C42" s="158">
        <v>1787.95</v>
      </c>
      <c r="D42" s="158">
        <v>1787.95</v>
      </c>
      <c r="E42" s="158">
        <v>1832.3</v>
      </c>
      <c r="F42" s="158">
        <v>1115.5</v>
      </c>
      <c r="G42" s="158">
        <v>1208.25</v>
      </c>
      <c r="H42" s="158">
        <v>1452</v>
      </c>
      <c r="I42" s="158">
        <v>1536.65</v>
      </c>
      <c r="J42" s="158">
        <v>1580.05</v>
      </c>
      <c r="K42" s="158">
        <v>2590.5</v>
      </c>
      <c r="L42" s="159"/>
      <c r="N42" s="11">
        <v>35</v>
      </c>
      <c r="O42" s="158">
        <v>1638.4</v>
      </c>
      <c r="P42" s="158">
        <v>1687.7</v>
      </c>
      <c r="Q42" s="158">
        <v>1729.55</v>
      </c>
      <c r="R42" s="158">
        <v>1052.95</v>
      </c>
      <c r="S42" s="158">
        <v>1140.5</v>
      </c>
      <c r="T42" s="158">
        <v>1370.55</v>
      </c>
      <c r="U42" s="158">
        <v>1450.45</v>
      </c>
      <c r="V42" s="158">
        <v>1491.45</v>
      </c>
      <c r="W42" s="158">
        <v>2445.25</v>
      </c>
      <c r="X42" s="159"/>
      <c r="Y42" s="93">
        <v>35</v>
      </c>
      <c r="Z42" s="95">
        <v>726.75</v>
      </c>
      <c r="AA42" s="95">
        <v>787.2</v>
      </c>
      <c r="AB42" s="95">
        <v>945.95</v>
      </c>
      <c r="AC42" s="95">
        <v>1001.1</v>
      </c>
      <c r="AD42" s="95">
        <v>1029.4000000000001</v>
      </c>
      <c r="AE42" s="95">
        <v>1646.75</v>
      </c>
      <c r="AH42" s="93">
        <v>35</v>
      </c>
      <c r="AI42" s="95">
        <v>696.75</v>
      </c>
      <c r="AJ42" s="95">
        <v>754.7</v>
      </c>
      <c r="AK42" s="95">
        <v>906.95</v>
      </c>
      <c r="AL42" s="95">
        <v>959.8</v>
      </c>
      <c r="AM42" s="95">
        <v>986.95</v>
      </c>
      <c r="AN42" s="95">
        <v>1583.4</v>
      </c>
      <c r="AQ42" s="96">
        <f t="shared" si="1"/>
        <v>9.1278076171875E-2</v>
      </c>
      <c r="AR42" s="96">
        <f t="shared" si="2"/>
        <v>5.940036736386789E-2</v>
      </c>
      <c r="AS42" s="96">
        <f t="shared" si="3"/>
        <v>5.9408516666184852E-2</v>
      </c>
      <c r="AT42" s="96">
        <f t="shared" si="4"/>
        <v>5.9404530129635758E-2</v>
      </c>
      <c r="AU42" s="96">
        <f t="shared" si="5"/>
        <v>5.9403770276194701E-2</v>
      </c>
      <c r="AV42" s="96">
        <f t="shared" si="6"/>
        <v>5.9428696508700973E-2</v>
      </c>
      <c r="AW42" s="96">
        <f t="shared" si="7"/>
        <v>5.9429832121066006E-2</v>
      </c>
      <c r="AX42" s="96">
        <f t="shared" si="8"/>
        <v>5.9405276744108004E-2</v>
      </c>
      <c r="AY42" s="96">
        <f t="shared" si="9"/>
        <v>5.9400879255699923E-2</v>
      </c>
    </row>
    <row r="43" spans="1:140" ht="15.75" x14ac:dyDescent="0.25">
      <c r="A43" s="14"/>
      <c r="B43" s="11">
        <v>40</v>
      </c>
      <c r="C43" s="158">
        <v>1895.15</v>
      </c>
      <c r="D43" s="158">
        <v>1895.15</v>
      </c>
      <c r="E43" s="158">
        <v>1949.5</v>
      </c>
      <c r="F43" s="158">
        <v>1182.7</v>
      </c>
      <c r="G43" s="158">
        <v>1269.7</v>
      </c>
      <c r="H43" s="158">
        <v>1557.3</v>
      </c>
      <c r="I43" s="158">
        <v>1641.65</v>
      </c>
      <c r="J43" s="158">
        <v>1694.9</v>
      </c>
      <c r="K43" s="158">
        <v>2702.75</v>
      </c>
      <c r="L43" s="159"/>
      <c r="N43" s="11">
        <v>40</v>
      </c>
      <c r="O43" s="158">
        <v>1740.95</v>
      </c>
      <c r="P43" s="158">
        <v>1788.85</v>
      </c>
      <c r="Q43" s="158">
        <v>1840.15</v>
      </c>
      <c r="R43" s="158">
        <v>1116.3499999999999</v>
      </c>
      <c r="S43" s="158">
        <v>1198.5</v>
      </c>
      <c r="T43" s="158">
        <v>1469.95</v>
      </c>
      <c r="U43" s="158">
        <v>1549.6</v>
      </c>
      <c r="V43" s="158">
        <v>1599.85</v>
      </c>
      <c r="W43" s="158">
        <v>2551.1999999999998</v>
      </c>
      <c r="X43" s="159"/>
      <c r="Y43" s="93">
        <v>40</v>
      </c>
      <c r="Z43" s="95">
        <v>770.5</v>
      </c>
      <c r="AA43" s="95">
        <v>827.2</v>
      </c>
      <c r="AB43" s="95">
        <v>1014.55</v>
      </c>
      <c r="AC43" s="95">
        <v>1069.5</v>
      </c>
      <c r="AD43" s="95">
        <v>1104.25</v>
      </c>
      <c r="AE43" s="95">
        <v>1718.1</v>
      </c>
      <c r="AH43" s="93">
        <v>40</v>
      </c>
      <c r="AI43" s="95">
        <v>738.7</v>
      </c>
      <c r="AJ43" s="95">
        <v>793.05</v>
      </c>
      <c r="AK43" s="95">
        <v>972.7</v>
      </c>
      <c r="AL43" s="95">
        <v>1025.4000000000001</v>
      </c>
      <c r="AM43" s="95">
        <v>1058.7</v>
      </c>
      <c r="AN43" s="95">
        <v>1652</v>
      </c>
      <c r="AQ43" s="96">
        <f t="shared" si="1"/>
        <v>8.8572331198483623E-2</v>
      </c>
      <c r="AR43" s="96">
        <f t="shared" si="2"/>
        <v>5.9423652066970423E-2</v>
      </c>
      <c r="AS43" s="96">
        <f t="shared" si="3"/>
        <v>5.9424503437219833E-2</v>
      </c>
      <c r="AT43" s="96">
        <f t="shared" si="4"/>
        <v>5.9434765082635455E-2</v>
      </c>
      <c r="AU43" s="96">
        <f t="shared" si="5"/>
        <v>5.9407592824363809E-2</v>
      </c>
      <c r="AV43" s="96">
        <f t="shared" si="6"/>
        <v>5.942378992482733E-2</v>
      </c>
      <c r="AW43" s="96">
        <f t="shared" si="7"/>
        <v>5.9402426432627831E-2</v>
      </c>
      <c r="AX43" s="96">
        <f t="shared" si="8"/>
        <v>5.9411819858111725E-2</v>
      </c>
      <c r="AY43" s="96">
        <f t="shared" si="9"/>
        <v>5.9403417999372987E-2</v>
      </c>
    </row>
    <row r="44" spans="1:140" ht="15.75" x14ac:dyDescent="0.25">
      <c r="A44" s="14"/>
      <c r="B44" s="11">
        <v>45</v>
      </c>
      <c r="C44" s="158">
        <v>2000.6</v>
      </c>
      <c r="D44" s="158">
        <v>2000.6</v>
      </c>
      <c r="E44" s="158">
        <v>2069</v>
      </c>
      <c r="F44" s="158">
        <v>1249.95</v>
      </c>
      <c r="G44" s="158">
        <v>1331.2</v>
      </c>
      <c r="H44" s="158">
        <v>1664.45</v>
      </c>
      <c r="I44" s="158">
        <v>1744.95</v>
      </c>
      <c r="J44" s="158">
        <v>1812.1</v>
      </c>
      <c r="K44" s="158">
        <v>2812.9</v>
      </c>
      <c r="L44" s="159"/>
      <c r="N44" s="11">
        <v>45</v>
      </c>
      <c r="O44" s="158">
        <v>1841.9</v>
      </c>
      <c r="P44" s="158">
        <v>1888.4</v>
      </c>
      <c r="Q44" s="158">
        <v>1952.95</v>
      </c>
      <c r="R44" s="158">
        <v>1179.8499999999999</v>
      </c>
      <c r="S44" s="158">
        <v>1256.55</v>
      </c>
      <c r="T44" s="158">
        <v>1571.1</v>
      </c>
      <c r="U44" s="158">
        <v>1647.1</v>
      </c>
      <c r="V44" s="158">
        <v>1710.45</v>
      </c>
      <c r="W44" s="158">
        <v>2655.15</v>
      </c>
      <c r="X44" s="159"/>
      <c r="Y44" s="93">
        <v>45</v>
      </c>
      <c r="Z44" s="95">
        <v>814.35</v>
      </c>
      <c r="AA44" s="95">
        <v>867.25</v>
      </c>
      <c r="AB44" s="95">
        <v>1084.3499999999999</v>
      </c>
      <c r="AC44" s="95">
        <v>1136.8499999999999</v>
      </c>
      <c r="AD44" s="95">
        <v>1180.5999999999999</v>
      </c>
      <c r="AE44" s="95">
        <v>1788.15</v>
      </c>
      <c r="AH44" s="93">
        <v>45</v>
      </c>
      <c r="AI44" s="95">
        <v>780.75</v>
      </c>
      <c r="AJ44" s="95">
        <v>831.45</v>
      </c>
      <c r="AK44" s="95">
        <v>1039.5999999999999</v>
      </c>
      <c r="AL44" s="95">
        <v>1089.95</v>
      </c>
      <c r="AM44" s="95">
        <v>1131.9000000000001</v>
      </c>
      <c r="AN44" s="95">
        <v>1719.35</v>
      </c>
      <c r="AQ44" s="96">
        <f t="shared" si="1"/>
        <v>8.6161029371844222E-2</v>
      </c>
      <c r="AR44" s="96">
        <f t="shared" si="2"/>
        <v>5.9415378097860572E-2</v>
      </c>
      <c r="AS44" s="96">
        <f t="shared" si="3"/>
        <v>5.9422924294016743E-2</v>
      </c>
      <c r="AT44" s="96">
        <f t="shared" si="4"/>
        <v>5.941433233038107E-2</v>
      </c>
      <c r="AU44" s="96">
        <f t="shared" si="5"/>
        <v>5.9408698420277739E-2</v>
      </c>
      <c r="AV44" s="96">
        <f t="shared" si="6"/>
        <v>5.9416969002609621E-2</v>
      </c>
      <c r="AW44" s="96">
        <f t="shared" si="7"/>
        <v>5.9407443385343983E-2</v>
      </c>
      <c r="AX44" s="96">
        <f t="shared" si="8"/>
        <v>5.9428805285158814E-2</v>
      </c>
      <c r="AY44" s="96">
        <f t="shared" si="9"/>
        <v>5.9412839199291856E-2</v>
      </c>
    </row>
    <row r="45" spans="1:140" ht="15.75" x14ac:dyDescent="0.25">
      <c r="A45" s="14"/>
      <c r="B45" s="11">
        <v>50</v>
      </c>
      <c r="C45" s="158">
        <v>2103.25</v>
      </c>
      <c r="D45" s="158">
        <v>2103.25</v>
      </c>
      <c r="E45" s="158">
        <v>2188.4499999999998</v>
      </c>
      <c r="F45" s="158">
        <v>1317.3</v>
      </c>
      <c r="G45" s="158">
        <v>1392.5</v>
      </c>
      <c r="H45" s="158">
        <v>1769.5</v>
      </c>
      <c r="I45" s="158">
        <v>1845.65</v>
      </c>
      <c r="J45" s="158">
        <v>1929.1</v>
      </c>
      <c r="K45" s="158">
        <v>2925.15</v>
      </c>
      <c r="L45" s="159"/>
      <c r="N45" s="11">
        <v>50</v>
      </c>
      <c r="O45" s="158">
        <v>1940.25</v>
      </c>
      <c r="P45" s="158">
        <v>1985.3</v>
      </c>
      <c r="Q45" s="158">
        <v>2065.6999999999998</v>
      </c>
      <c r="R45" s="158">
        <v>1243.4000000000001</v>
      </c>
      <c r="S45" s="158">
        <v>1314.4</v>
      </c>
      <c r="T45" s="158">
        <v>1670.25</v>
      </c>
      <c r="U45" s="158">
        <v>1742.15</v>
      </c>
      <c r="V45" s="158">
        <v>1820.9</v>
      </c>
      <c r="W45" s="158">
        <v>2761.1</v>
      </c>
      <c r="X45" s="159"/>
      <c r="Y45" s="93">
        <v>50</v>
      </c>
      <c r="Z45" s="95">
        <v>858.2</v>
      </c>
      <c r="AA45" s="95">
        <v>907.25</v>
      </c>
      <c r="AB45" s="95">
        <v>1152.8</v>
      </c>
      <c r="AC45" s="95">
        <v>1202.5</v>
      </c>
      <c r="AD45" s="95">
        <v>1256.8499999999999</v>
      </c>
      <c r="AE45" s="95">
        <v>1859.5</v>
      </c>
      <c r="AH45" s="93">
        <v>50</v>
      </c>
      <c r="AI45" s="95">
        <v>822.8</v>
      </c>
      <c r="AJ45" s="95">
        <v>869.8</v>
      </c>
      <c r="AK45" s="95">
        <v>1105.25</v>
      </c>
      <c r="AL45" s="95">
        <v>1152.9000000000001</v>
      </c>
      <c r="AM45" s="95">
        <v>1205</v>
      </c>
      <c r="AN45" s="95">
        <v>1787.95</v>
      </c>
      <c r="AQ45" s="96">
        <f t="shared" si="1"/>
        <v>8.4009792552506068E-2</v>
      </c>
      <c r="AR45" s="96">
        <f t="shared" si="2"/>
        <v>5.9411675817256926E-2</v>
      </c>
      <c r="AS45" s="96">
        <f t="shared" si="3"/>
        <v>5.9422955898726926E-2</v>
      </c>
      <c r="AT45" s="96">
        <f t="shared" si="4"/>
        <v>5.9433810519543107E-2</v>
      </c>
      <c r="AU45" s="96">
        <f t="shared" si="5"/>
        <v>5.9418746195982974E-2</v>
      </c>
      <c r="AV45" s="96">
        <f t="shared" si="6"/>
        <v>5.9422242179314466E-2</v>
      </c>
      <c r="AW45" s="96">
        <f t="shared" si="7"/>
        <v>5.9409350515168047E-2</v>
      </c>
      <c r="AX45" s="96">
        <f t="shared" si="8"/>
        <v>5.9421165357790073E-2</v>
      </c>
      <c r="AY45" s="96">
        <f t="shared" si="9"/>
        <v>5.9414726014994201E-2</v>
      </c>
    </row>
    <row r="46" spans="1:140" ht="15.75" x14ac:dyDescent="0.25">
      <c r="A46" s="14"/>
      <c r="B46" s="11">
        <v>55</v>
      </c>
      <c r="C46" s="158">
        <v>2208.4499999999998</v>
      </c>
      <c r="D46" s="158">
        <v>2208.4499999999998</v>
      </c>
      <c r="E46" s="158">
        <v>2305.6999999999998</v>
      </c>
      <c r="F46" s="158">
        <v>1386.65</v>
      </c>
      <c r="G46" s="158">
        <v>1453.75</v>
      </c>
      <c r="H46" s="158">
        <v>1876.6</v>
      </c>
      <c r="I46" s="158">
        <v>1948.8</v>
      </c>
      <c r="J46" s="158">
        <v>2044.15</v>
      </c>
      <c r="K46" s="158">
        <v>3035.3</v>
      </c>
      <c r="L46" s="159"/>
      <c r="N46" s="11">
        <v>55</v>
      </c>
      <c r="O46" s="158">
        <v>2040.95</v>
      </c>
      <c r="P46" s="158">
        <v>2084.6</v>
      </c>
      <c r="Q46" s="158">
        <v>2176.4</v>
      </c>
      <c r="R46" s="158">
        <v>1308.9000000000001</v>
      </c>
      <c r="S46" s="158">
        <v>1372.2</v>
      </c>
      <c r="T46" s="158">
        <v>1771.35</v>
      </c>
      <c r="U46" s="158">
        <v>1839.5</v>
      </c>
      <c r="V46" s="158">
        <v>1929.5</v>
      </c>
      <c r="W46" s="158">
        <v>2865.1</v>
      </c>
      <c r="X46" s="159"/>
      <c r="Y46" s="93">
        <v>55</v>
      </c>
      <c r="Z46" s="95">
        <v>903.35</v>
      </c>
      <c r="AA46" s="95">
        <v>947.1</v>
      </c>
      <c r="AB46" s="95">
        <v>1222.5999999999999</v>
      </c>
      <c r="AC46" s="95">
        <v>1269.7</v>
      </c>
      <c r="AD46" s="95">
        <v>1331.8</v>
      </c>
      <c r="AE46" s="95">
        <v>1929.5</v>
      </c>
      <c r="AH46" s="93">
        <v>55</v>
      </c>
      <c r="AI46" s="95">
        <v>866.1</v>
      </c>
      <c r="AJ46" s="95">
        <v>908.05</v>
      </c>
      <c r="AK46" s="95">
        <v>1172.1500000000001</v>
      </c>
      <c r="AL46" s="95">
        <v>1217.3499999999999</v>
      </c>
      <c r="AM46" s="95">
        <v>1276.8499999999999</v>
      </c>
      <c r="AN46" s="95">
        <v>1855.25</v>
      </c>
      <c r="AQ46" s="96">
        <f t="shared" si="1"/>
        <v>8.2069624439599087E-2</v>
      </c>
      <c r="AR46" s="96">
        <f t="shared" si="2"/>
        <v>5.9411877578432248E-2</v>
      </c>
      <c r="AS46" s="96">
        <f t="shared" si="3"/>
        <v>5.9410034920051258E-2</v>
      </c>
      <c r="AT46" s="96">
        <f t="shared" si="4"/>
        <v>5.9401023760409455E-2</v>
      </c>
      <c r="AU46" s="96">
        <f t="shared" si="5"/>
        <v>5.9430112228538112E-2</v>
      </c>
      <c r="AV46" s="96">
        <f t="shared" si="6"/>
        <v>5.9417958054591047E-2</v>
      </c>
      <c r="AW46" s="96">
        <f t="shared" si="7"/>
        <v>5.9418320195705254E-2</v>
      </c>
      <c r="AX46" s="96">
        <f t="shared" si="8"/>
        <v>5.9419538740606459E-2</v>
      </c>
      <c r="AY46" s="96">
        <f t="shared" si="9"/>
        <v>5.940455830512037E-2</v>
      </c>
    </row>
    <row r="47" spans="1:140" ht="15.75" x14ac:dyDescent="0.25">
      <c r="A47" s="14"/>
      <c r="B47" s="11">
        <v>60</v>
      </c>
      <c r="C47" s="158">
        <v>2311.6</v>
      </c>
      <c r="D47" s="158">
        <v>2311.6</v>
      </c>
      <c r="E47" s="158">
        <v>2425.1999999999998</v>
      </c>
      <c r="F47" s="158">
        <v>1453.75</v>
      </c>
      <c r="G47" s="158">
        <v>1513.25</v>
      </c>
      <c r="H47" s="158">
        <v>1981.85</v>
      </c>
      <c r="I47" s="158">
        <v>2049.9</v>
      </c>
      <c r="J47" s="158">
        <v>2161.1999999999998</v>
      </c>
      <c r="K47" s="158">
        <v>3147.75</v>
      </c>
      <c r="L47" s="159"/>
      <c r="N47" s="11">
        <v>60</v>
      </c>
      <c r="O47" s="158">
        <v>2139.65</v>
      </c>
      <c r="P47" s="158">
        <v>2181.9499999999998</v>
      </c>
      <c r="Q47" s="158">
        <v>2289.1999999999998</v>
      </c>
      <c r="R47" s="158">
        <v>1372.2</v>
      </c>
      <c r="S47" s="158">
        <v>1428.4</v>
      </c>
      <c r="T47" s="158">
        <v>1870.7</v>
      </c>
      <c r="U47" s="158">
        <v>1934.95</v>
      </c>
      <c r="V47" s="158">
        <v>2040</v>
      </c>
      <c r="W47" s="158">
        <v>2971.25</v>
      </c>
      <c r="X47" s="159"/>
      <c r="Y47" s="93">
        <v>60</v>
      </c>
      <c r="Z47" s="95">
        <v>947.1</v>
      </c>
      <c r="AA47" s="95">
        <v>985.85</v>
      </c>
      <c r="AB47" s="95">
        <v>1291.2</v>
      </c>
      <c r="AC47" s="95">
        <v>1335.55</v>
      </c>
      <c r="AD47" s="95">
        <v>1408.15</v>
      </c>
      <c r="AE47" s="95">
        <v>2000.95</v>
      </c>
      <c r="AH47" s="93">
        <v>60</v>
      </c>
      <c r="AI47" s="95">
        <v>908.05</v>
      </c>
      <c r="AJ47" s="95">
        <v>945.2</v>
      </c>
      <c r="AK47" s="95">
        <v>1237.95</v>
      </c>
      <c r="AL47" s="95">
        <v>1280.45</v>
      </c>
      <c r="AM47" s="95">
        <v>1350.05</v>
      </c>
      <c r="AN47" s="95">
        <v>1923.95</v>
      </c>
      <c r="AQ47" s="96">
        <f t="shared" si="1"/>
        <v>8.0363610870936686E-2</v>
      </c>
      <c r="AR47" s="96">
        <f t="shared" si="2"/>
        <v>5.9419326749009072E-2</v>
      </c>
      <c r="AS47" s="96">
        <f t="shared" si="3"/>
        <v>5.9409400663987366E-2</v>
      </c>
      <c r="AT47" s="96">
        <f t="shared" si="4"/>
        <v>5.9430112228538112E-2</v>
      </c>
      <c r="AU47" s="96">
        <f t="shared" si="5"/>
        <v>5.9402128255390485E-2</v>
      </c>
      <c r="AV47" s="96">
        <f t="shared" si="6"/>
        <v>5.9416261292564165E-2</v>
      </c>
      <c r="AW47" s="96">
        <f t="shared" si="7"/>
        <v>5.9407219824801683E-2</v>
      </c>
      <c r="AX47" s="96">
        <f t="shared" si="8"/>
        <v>5.9411764705882275E-2</v>
      </c>
      <c r="AY47" s="96">
        <f t="shared" si="9"/>
        <v>5.9402608329827578E-2</v>
      </c>
    </row>
    <row r="48" spans="1:140" ht="15.75" x14ac:dyDescent="0.25">
      <c r="A48" s="14"/>
      <c r="B48" s="11">
        <v>65</v>
      </c>
      <c r="C48" s="158">
        <v>2416.85</v>
      </c>
      <c r="D48" s="158">
        <v>2416.85</v>
      </c>
      <c r="E48" s="158">
        <v>2544.5</v>
      </c>
      <c r="F48" s="158">
        <v>1521.2</v>
      </c>
      <c r="G48" s="158">
        <v>1574.65</v>
      </c>
      <c r="H48" s="158">
        <v>2089.15</v>
      </c>
      <c r="I48" s="158">
        <v>2153.0500000000002</v>
      </c>
      <c r="J48" s="158">
        <v>2278.25</v>
      </c>
      <c r="K48" s="158">
        <v>3259.75</v>
      </c>
      <c r="L48" s="159"/>
      <c r="N48" s="11">
        <v>65</v>
      </c>
      <c r="O48" s="158">
        <v>2240.4</v>
      </c>
      <c r="P48" s="158">
        <v>2281.3000000000002</v>
      </c>
      <c r="Q48" s="158">
        <v>2401.8000000000002</v>
      </c>
      <c r="R48" s="158">
        <v>1435.9</v>
      </c>
      <c r="S48" s="158">
        <v>1486.35</v>
      </c>
      <c r="T48" s="158">
        <v>1972</v>
      </c>
      <c r="U48" s="158">
        <v>2032.3</v>
      </c>
      <c r="V48" s="158">
        <v>2150.5</v>
      </c>
      <c r="W48" s="158">
        <v>3076.95</v>
      </c>
      <c r="X48" s="159"/>
      <c r="Y48" s="93">
        <v>65</v>
      </c>
      <c r="Z48" s="95">
        <v>991.05</v>
      </c>
      <c r="AA48" s="95">
        <v>1025.8499999999999</v>
      </c>
      <c r="AB48" s="95">
        <v>1361.1</v>
      </c>
      <c r="AC48" s="95">
        <v>1402.75</v>
      </c>
      <c r="AD48" s="95">
        <v>1484.35</v>
      </c>
      <c r="AE48" s="95">
        <v>2072.1999999999998</v>
      </c>
      <c r="AH48" s="93">
        <v>65</v>
      </c>
      <c r="AI48" s="95">
        <v>950.15</v>
      </c>
      <c r="AJ48" s="95">
        <v>983.55</v>
      </c>
      <c r="AK48" s="95">
        <v>1304.95</v>
      </c>
      <c r="AL48" s="95">
        <v>1344.9</v>
      </c>
      <c r="AM48" s="95">
        <v>1423.15</v>
      </c>
      <c r="AN48" s="95">
        <v>1992.5</v>
      </c>
      <c r="AQ48" s="96">
        <f t="shared" si="1"/>
        <v>7.8758257454025982E-2</v>
      </c>
      <c r="AR48" s="96">
        <f t="shared" si="2"/>
        <v>5.9417875772585615E-2</v>
      </c>
      <c r="AS48" s="96">
        <f t="shared" si="3"/>
        <v>5.9413773003580639E-2</v>
      </c>
      <c r="AT48" s="96">
        <f t="shared" si="4"/>
        <v>5.9405251062051745E-2</v>
      </c>
      <c r="AU48" s="96">
        <f t="shared" si="5"/>
        <v>5.9407272849598236E-2</v>
      </c>
      <c r="AV48" s="96">
        <f t="shared" si="6"/>
        <v>5.9406693711967495E-2</v>
      </c>
      <c r="AW48" s="96">
        <f t="shared" si="7"/>
        <v>5.9415440633764804E-2</v>
      </c>
      <c r="AX48" s="96">
        <f t="shared" si="8"/>
        <v>5.9404789583817674E-2</v>
      </c>
      <c r="AY48" s="96">
        <f t="shared" si="9"/>
        <v>5.9409480167048612E-2</v>
      </c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</row>
    <row r="49" spans="1:140" ht="15.75" x14ac:dyDescent="0.25">
      <c r="A49" s="14"/>
      <c r="B49" s="11">
        <v>70</v>
      </c>
      <c r="C49" s="158">
        <v>2519.8000000000002</v>
      </c>
      <c r="D49" s="158">
        <v>2519.8000000000002</v>
      </c>
      <c r="E49" s="158">
        <v>2664</v>
      </c>
      <c r="F49" s="158">
        <v>1588.45</v>
      </c>
      <c r="G49" s="158">
        <v>1636.1</v>
      </c>
      <c r="H49" s="158">
        <v>2194.1</v>
      </c>
      <c r="I49" s="158">
        <v>2254</v>
      </c>
      <c r="J49" s="158">
        <v>2395.35</v>
      </c>
      <c r="K49" s="158">
        <v>3370.05</v>
      </c>
      <c r="L49" s="159"/>
      <c r="N49" s="11">
        <v>70</v>
      </c>
      <c r="O49" s="158">
        <v>2338.9499999999998</v>
      </c>
      <c r="P49" s="158">
        <v>2378.5</v>
      </c>
      <c r="Q49" s="158">
        <v>2514.6</v>
      </c>
      <c r="R49" s="158">
        <v>1499.35</v>
      </c>
      <c r="S49" s="158">
        <v>1544.35</v>
      </c>
      <c r="T49" s="158">
        <v>2071.0500000000002</v>
      </c>
      <c r="U49" s="158">
        <v>2127.6</v>
      </c>
      <c r="V49" s="158">
        <v>2261</v>
      </c>
      <c r="W49" s="158">
        <v>3181.05</v>
      </c>
      <c r="X49" s="159"/>
      <c r="Y49" s="93">
        <v>70</v>
      </c>
      <c r="Z49" s="95">
        <v>1034.9000000000001</v>
      </c>
      <c r="AA49" s="95">
        <v>1065.95</v>
      </c>
      <c r="AB49" s="95">
        <v>1429.5</v>
      </c>
      <c r="AC49" s="95">
        <v>1468.5</v>
      </c>
      <c r="AD49" s="95">
        <v>1560.65</v>
      </c>
      <c r="AE49" s="95">
        <v>2142.3000000000002</v>
      </c>
      <c r="AH49" s="93">
        <v>70</v>
      </c>
      <c r="AI49" s="95">
        <v>992.2</v>
      </c>
      <c r="AJ49" s="95">
        <v>1022</v>
      </c>
      <c r="AK49" s="95">
        <v>1370.55</v>
      </c>
      <c r="AL49" s="95">
        <v>1407.95</v>
      </c>
      <c r="AM49" s="95">
        <v>1496.3</v>
      </c>
      <c r="AN49" s="95">
        <v>2059.9</v>
      </c>
      <c r="AQ49" s="96">
        <f t="shared" si="1"/>
        <v>7.7321020115864059E-2</v>
      </c>
      <c r="AR49" s="96">
        <f t="shared" si="2"/>
        <v>5.9407189405087379E-2</v>
      </c>
      <c r="AS49" s="96">
        <f t="shared" si="3"/>
        <v>5.94130279169649E-2</v>
      </c>
      <c r="AT49" s="96">
        <f t="shared" si="4"/>
        <v>5.9425751158835638E-2</v>
      </c>
      <c r="AU49" s="96">
        <f t="shared" si="5"/>
        <v>5.9410107812348345E-2</v>
      </c>
      <c r="AV49" s="96">
        <f t="shared" si="6"/>
        <v>5.9414306752613166E-2</v>
      </c>
      <c r="AW49" s="96">
        <f t="shared" si="7"/>
        <v>5.940966347057719E-2</v>
      </c>
      <c r="AX49" s="96">
        <f t="shared" si="8"/>
        <v>5.9420610349402825E-2</v>
      </c>
      <c r="AY49" s="96">
        <f t="shared" si="9"/>
        <v>5.9414344320271706E-2</v>
      </c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</row>
    <row r="50" spans="1:140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N50" s="2"/>
      <c r="O50" s="2"/>
      <c r="P50" s="2"/>
      <c r="Q50" s="2"/>
      <c r="R50" s="2"/>
      <c r="S50" s="2"/>
      <c r="T50" s="2"/>
      <c r="U50" s="2"/>
      <c r="V50" s="2"/>
      <c r="W50" s="2"/>
    </row>
    <row r="51" spans="1:140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N51" s="2"/>
      <c r="O51" s="2"/>
      <c r="P51" s="2"/>
      <c r="Q51" s="2"/>
      <c r="R51" s="2"/>
      <c r="S51" s="2"/>
      <c r="T51" s="2"/>
      <c r="U51" s="2"/>
      <c r="V51" s="2"/>
      <c r="W51" s="2"/>
    </row>
    <row r="52" spans="1:140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N52" s="2"/>
      <c r="O52" s="2"/>
      <c r="P52" s="2"/>
      <c r="Q52" s="2"/>
      <c r="R52" s="2"/>
      <c r="S52" s="2"/>
      <c r="T52" s="2"/>
      <c r="U52" s="2"/>
      <c r="V52" s="2"/>
      <c r="W52" s="2"/>
    </row>
    <row r="53" spans="1:140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N53" s="2"/>
      <c r="O53" s="2"/>
      <c r="P53" s="2"/>
      <c r="Q53" s="2"/>
      <c r="R53" s="2"/>
      <c r="S53" s="2"/>
      <c r="T53" s="2"/>
      <c r="U53" s="2"/>
      <c r="V53" s="2"/>
      <c r="W53" s="2"/>
    </row>
    <row r="54" spans="1:140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N54" s="2"/>
      <c r="O54" s="2"/>
      <c r="P54" s="2"/>
      <c r="Q54" s="2"/>
      <c r="R54" s="2"/>
      <c r="S54" s="2"/>
      <c r="T54" s="2"/>
      <c r="U54" s="2"/>
      <c r="V54" s="2"/>
      <c r="W54" s="2"/>
    </row>
    <row r="55" spans="1:140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N55" s="2"/>
      <c r="O55" s="2"/>
      <c r="P55" s="2"/>
      <c r="Q55" s="2"/>
      <c r="R55" s="2"/>
      <c r="S55" s="2"/>
      <c r="T55" s="2"/>
      <c r="U55" s="2"/>
      <c r="V55" s="2"/>
      <c r="W55" s="2"/>
    </row>
    <row r="56" spans="1:140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N56" s="2"/>
      <c r="O56" s="2"/>
      <c r="P56" s="2"/>
      <c r="Q56" s="2"/>
      <c r="R56" s="2"/>
      <c r="S56" s="2"/>
      <c r="T56" s="2"/>
      <c r="U56" s="2"/>
      <c r="V56" s="2"/>
      <c r="W56" s="2"/>
    </row>
    <row r="57" spans="1:140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N57" s="2"/>
      <c r="O57" s="2"/>
      <c r="P57" s="2"/>
      <c r="Q57" s="2"/>
      <c r="R57" s="2"/>
      <c r="S57" s="2"/>
      <c r="T57" s="2"/>
      <c r="U57" s="2"/>
      <c r="V57" s="2"/>
      <c r="W57" s="2"/>
    </row>
    <row r="58" spans="1:140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N58" s="2"/>
      <c r="O58" s="2"/>
      <c r="P58" s="2"/>
      <c r="Q58" s="2"/>
      <c r="R58" s="2"/>
      <c r="S58" s="2"/>
      <c r="T58" s="2"/>
      <c r="U58" s="2"/>
      <c r="V58" s="2"/>
      <c r="W58" s="2"/>
    </row>
    <row r="59" spans="1:140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N59" s="2"/>
      <c r="O59" s="2"/>
      <c r="P59" s="2"/>
      <c r="Q59" s="2"/>
      <c r="R59" s="2"/>
      <c r="S59" s="2"/>
      <c r="T59" s="2"/>
      <c r="U59" s="2"/>
      <c r="V59" s="2"/>
      <c r="W59" s="2"/>
    </row>
    <row r="60" spans="1:140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N60" s="2"/>
      <c r="O60" s="2"/>
      <c r="P60" s="2"/>
      <c r="Q60" s="2"/>
      <c r="R60" s="2"/>
      <c r="S60" s="2"/>
      <c r="T60" s="2"/>
      <c r="U60" s="2"/>
      <c r="V60" s="2"/>
      <c r="W60" s="2"/>
    </row>
    <row r="61" spans="1:140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N61" s="2"/>
      <c r="O61" s="2"/>
      <c r="P61" s="2"/>
      <c r="Q61" s="2"/>
      <c r="R61" s="2"/>
      <c r="S61" s="2"/>
      <c r="T61" s="2"/>
      <c r="U61" s="2"/>
      <c r="V61" s="2"/>
      <c r="W61" s="2"/>
    </row>
    <row r="62" spans="1:140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N62" s="2"/>
      <c r="O62" s="2"/>
      <c r="P62" s="2"/>
      <c r="Q62" s="2"/>
      <c r="R62" s="2"/>
      <c r="S62" s="2"/>
      <c r="T62" s="2"/>
      <c r="U62" s="2"/>
      <c r="V62" s="2"/>
      <c r="W62" s="2"/>
    </row>
    <row r="63" spans="1:140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N63" s="2"/>
      <c r="O63" s="2"/>
      <c r="P63" s="2"/>
      <c r="Q63" s="2"/>
      <c r="R63" s="2"/>
      <c r="S63" s="2"/>
      <c r="T63" s="2"/>
      <c r="U63" s="2"/>
      <c r="V63" s="2"/>
      <c r="W63" s="2"/>
    </row>
    <row r="64" spans="1:140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N64" s="2"/>
      <c r="O64" s="2"/>
      <c r="P64" s="2"/>
      <c r="Q64" s="2"/>
      <c r="R64" s="2"/>
      <c r="S64" s="2"/>
      <c r="T64" s="2"/>
      <c r="U64" s="2"/>
      <c r="V64" s="2"/>
      <c r="W64" s="2"/>
    </row>
    <row r="65" spans="1:23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N65" s="2"/>
      <c r="O65" s="2"/>
      <c r="P65" s="2"/>
      <c r="Q65" s="2"/>
      <c r="R65" s="2"/>
      <c r="S65" s="2"/>
      <c r="T65" s="2"/>
      <c r="U65" s="2"/>
      <c r="V65" s="2"/>
      <c r="W65" s="2"/>
    </row>
    <row r="66" spans="1:23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N66" s="2"/>
      <c r="O66" s="2"/>
      <c r="P66" s="2"/>
      <c r="Q66" s="2"/>
      <c r="R66" s="2"/>
      <c r="S66" s="2"/>
      <c r="T66" s="2"/>
      <c r="U66" s="2"/>
      <c r="V66" s="2"/>
      <c r="W66" s="2"/>
    </row>
    <row r="67" spans="1:23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N67" s="2"/>
      <c r="O67" s="2"/>
      <c r="P67" s="2"/>
      <c r="Q67" s="2"/>
      <c r="R67" s="2"/>
      <c r="S67" s="2"/>
      <c r="T67" s="2"/>
      <c r="U67" s="2"/>
      <c r="V67" s="2"/>
      <c r="W67" s="2"/>
    </row>
    <row r="68" spans="1:23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N68" s="2"/>
      <c r="O68" s="2"/>
      <c r="P68" s="2"/>
      <c r="Q68" s="2"/>
      <c r="R68" s="2"/>
      <c r="S68" s="2"/>
      <c r="T68" s="2"/>
      <c r="U68" s="2"/>
      <c r="V68" s="2"/>
      <c r="W68" s="2"/>
    </row>
    <row r="69" spans="1:23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N69" s="2"/>
      <c r="O69" s="2"/>
      <c r="P69" s="2"/>
      <c r="Q69" s="2"/>
      <c r="R69" s="2"/>
      <c r="S69" s="2"/>
      <c r="T69" s="2"/>
      <c r="U69" s="2"/>
      <c r="V69" s="2"/>
      <c r="W69" s="2"/>
    </row>
    <row r="70" spans="1:23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N70" s="2"/>
      <c r="O70" s="2"/>
      <c r="P70" s="2"/>
      <c r="Q70" s="2"/>
      <c r="R70" s="2"/>
      <c r="S70" s="2"/>
      <c r="T70" s="2"/>
      <c r="U70" s="2"/>
      <c r="V70" s="2"/>
      <c r="W70" s="2"/>
    </row>
    <row r="71" spans="1:23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N71" s="2"/>
      <c r="O71" s="2"/>
      <c r="P71" s="2"/>
      <c r="Q71" s="2"/>
      <c r="R71" s="2"/>
      <c r="S71" s="2"/>
      <c r="T71" s="2"/>
      <c r="U71" s="2"/>
      <c r="V71" s="2"/>
      <c r="W71" s="2"/>
    </row>
    <row r="72" spans="1:23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N72" s="2"/>
      <c r="O72" s="2"/>
      <c r="P72" s="2"/>
      <c r="Q72" s="2"/>
      <c r="R72" s="2"/>
      <c r="S72" s="2"/>
      <c r="T72" s="2"/>
      <c r="U72" s="2"/>
      <c r="V72" s="2"/>
      <c r="W72" s="2"/>
    </row>
    <row r="73" spans="1:23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N73" s="2"/>
      <c r="O73" s="2"/>
      <c r="P73" s="2"/>
      <c r="Q73" s="2"/>
      <c r="R73" s="2"/>
      <c r="S73" s="2"/>
      <c r="T73" s="2"/>
      <c r="U73" s="2"/>
      <c r="V73" s="2"/>
      <c r="W73" s="2"/>
    </row>
    <row r="74" spans="1:23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N74" s="2"/>
      <c r="O74" s="2"/>
      <c r="P74" s="2"/>
      <c r="Q74" s="2"/>
      <c r="R74" s="2"/>
      <c r="S74" s="2"/>
      <c r="T74" s="2"/>
      <c r="U74" s="2"/>
      <c r="V74" s="2"/>
      <c r="W74" s="2"/>
    </row>
    <row r="75" spans="1:23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N75" s="2"/>
      <c r="O75" s="2"/>
      <c r="P75" s="2"/>
      <c r="Q75" s="2"/>
      <c r="R75" s="2"/>
      <c r="S75" s="2"/>
      <c r="T75" s="2"/>
      <c r="U75" s="2"/>
      <c r="V75" s="2"/>
      <c r="W75" s="2"/>
    </row>
    <row r="76" spans="1:23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N76" s="2"/>
      <c r="O76" s="2"/>
      <c r="P76" s="2"/>
      <c r="Q76" s="2"/>
      <c r="R76" s="2"/>
      <c r="S76" s="2"/>
      <c r="T76" s="2"/>
      <c r="U76" s="2"/>
      <c r="V76" s="2"/>
      <c r="W76" s="2"/>
    </row>
    <row r="77" spans="1:23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N77" s="2"/>
      <c r="O77" s="2"/>
      <c r="P77" s="2"/>
      <c r="Q77" s="2"/>
      <c r="R77" s="2"/>
      <c r="S77" s="2"/>
      <c r="T77" s="2"/>
      <c r="U77" s="2"/>
      <c r="V77" s="2"/>
      <c r="W77" s="2"/>
    </row>
    <row r="78" spans="1:23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N78" s="2"/>
      <c r="O78" s="2"/>
      <c r="P78" s="2"/>
      <c r="Q78" s="2"/>
      <c r="R78" s="2"/>
      <c r="S78" s="2"/>
      <c r="T78" s="2"/>
      <c r="U78" s="2"/>
      <c r="V78" s="2"/>
      <c r="W78" s="2"/>
    </row>
    <row r="79" spans="1:23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N79" s="2"/>
      <c r="O79" s="2"/>
      <c r="P79" s="2"/>
      <c r="Q79" s="2"/>
      <c r="R79" s="2"/>
      <c r="S79" s="2"/>
      <c r="T79" s="2"/>
      <c r="U79" s="2"/>
      <c r="V79" s="2"/>
      <c r="W79" s="2"/>
    </row>
    <row r="80" spans="1:23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N80" s="2"/>
      <c r="O80" s="2"/>
      <c r="P80" s="2"/>
      <c r="Q80" s="2"/>
      <c r="R80" s="2"/>
      <c r="S80" s="2"/>
      <c r="T80" s="2"/>
      <c r="U80" s="2"/>
      <c r="V80" s="2"/>
      <c r="W80" s="2"/>
    </row>
    <row r="81" spans="1:23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N81" s="2"/>
      <c r="O81" s="2"/>
      <c r="P81" s="2"/>
      <c r="Q81" s="2"/>
      <c r="R81" s="2"/>
      <c r="S81" s="2"/>
      <c r="T81" s="2"/>
      <c r="U81" s="2"/>
      <c r="V81" s="2"/>
      <c r="W81" s="2"/>
    </row>
    <row r="82" spans="1:23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N82" s="2"/>
      <c r="O82" s="2"/>
      <c r="P82" s="2"/>
      <c r="Q82" s="2"/>
      <c r="R82" s="2"/>
      <c r="S82" s="2"/>
      <c r="T82" s="2"/>
      <c r="U82" s="2"/>
      <c r="V82" s="2"/>
      <c r="W82" s="2"/>
    </row>
    <row r="83" spans="1:23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N83" s="2"/>
      <c r="O83" s="2"/>
      <c r="P83" s="2"/>
      <c r="Q83" s="2"/>
      <c r="R83" s="2"/>
      <c r="S83" s="2"/>
      <c r="T83" s="2"/>
      <c r="U83" s="2"/>
      <c r="V83" s="2"/>
      <c r="W83" s="2"/>
    </row>
    <row r="84" spans="1:23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N84" s="2"/>
      <c r="O84" s="2"/>
      <c r="P84" s="2"/>
      <c r="Q84" s="2"/>
      <c r="R84" s="2"/>
      <c r="S84" s="2"/>
      <c r="T84" s="2"/>
      <c r="U84" s="2"/>
      <c r="V84" s="2"/>
      <c r="W84" s="2"/>
    </row>
    <row r="85" spans="1:23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N85" s="2"/>
      <c r="O85" s="2"/>
      <c r="P85" s="2"/>
      <c r="Q85" s="2"/>
      <c r="R85" s="2"/>
      <c r="S85" s="2"/>
      <c r="T85" s="2"/>
      <c r="U85" s="2"/>
      <c r="V85" s="2"/>
      <c r="W85" s="2"/>
    </row>
    <row r="86" spans="1:23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N86" s="2"/>
      <c r="O86" s="2"/>
      <c r="P86" s="2"/>
      <c r="Q86" s="2"/>
      <c r="R86" s="2"/>
      <c r="S86" s="2"/>
      <c r="T86" s="2"/>
      <c r="U86" s="2"/>
      <c r="V86" s="2"/>
      <c r="W86" s="2"/>
    </row>
    <row r="87" spans="1:23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N87" s="2"/>
      <c r="O87" s="2"/>
      <c r="P87" s="2"/>
      <c r="Q87" s="2"/>
      <c r="R87" s="2"/>
      <c r="S87" s="2"/>
      <c r="T87" s="2"/>
      <c r="U87" s="2"/>
      <c r="V87" s="2"/>
      <c r="W87" s="2"/>
    </row>
    <row r="88" spans="1:23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N88" s="2"/>
      <c r="O88" s="2"/>
      <c r="P88" s="2"/>
      <c r="Q88" s="2"/>
      <c r="R88" s="2"/>
      <c r="S88" s="2"/>
      <c r="T88" s="2"/>
      <c r="U88" s="2"/>
      <c r="V88" s="2"/>
      <c r="W88" s="2"/>
    </row>
    <row r="89" spans="1:23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N89" s="2"/>
      <c r="O89" s="2"/>
      <c r="P89" s="2"/>
      <c r="Q89" s="2"/>
      <c r="R89" s="2"/>
      <c r="S89" s="2"/>
      <c r="T89" s="2"/>
      <c r="U89" s="2"/>
      <c r="V89" s="2"/>
      <c r="W89" s="2"/>
    </row>
    <row r="90" spans="1:23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N90" s="2"/>
      <c r="O90" s="2"/>
      <c r="P90" s="2"/>
      <c r="Q90" s="2"/>
      <c r="R90" s="2"/>
      <c r="S90" s="2"/>
      <c r="T90" s="2"/>
      <c r="U90" s="2"/>
      <c r="V90" s="2"/>
      <c r="W90" s="2"/>
    </row>
    <row r="91" spans="1:23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N91" s="2"/>
      <c r="O91" s="2"/>
      <c r="P91" s="2"/>
      <c r="Q91" s="2"/>
      <c r="R91" s="2"/>
      <c r="S91" s="2"/>
      <c r="T91" s="2"/>
      <c r="U91" s="2"/>
      <c r="V91" s="2"/>
      <c r="W91" s="2"/>
    </row>
    <row r="92" spans="1:23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N92" s="2"/>
      <c r="O92" s="2"/>
      <c r="P92" s="2"/>
      <c r="Q92" s="2"/>
      <c r="R92" s="2"/>
      <c r="S92" s="2"/>
      <c r="T92" s="2"/>
      <c r="U92" s="2"/>
      <c r="V92" s="2"/>
      <c r="W92" s="2"/>
    </row>
    <row r="93" spans="1:23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N93" s="2"/>
      <c r="O93" s="2"/>
      <c r="P93" s="2"/>
      <c r="Q93" s="2"/>
      <c r="R93" s="2"/>
      <c r="S93" s="2"/>
      <c r="T93" s="2"/>
      <c r="U93" s="2"/>
      <c r="V93" s="2"/>
      <c r="W93" s="2"/>
    </row>
    <row r="94" spans="1:23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N94" s="2"/>
      <c r="O94" s="2"/>
      <c r="P94" s="2"/>
      <c r="Q94" s="2"/>
      <c r="R94" s="2"/>
      <c r="S94" s="2"/>
      <c r="T94" s="2"/>
      <c r="U94" s="2"/>
      <c r="V94" s="2"/>
      <c r="W94" s="2"/>
    </row>
    <row r="95" spans="1:23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N95" s="2"/>
      <c r="O95" s="2"/>
      <c r="P95" s="2"/>
      <c r="Q95" s="2"/>
      <c r="R95" s="2"/>
      <c r="S95" s="2"/>
      <c r="T95" s="2"/>
      <c r="U95" s="2"/>
      <c r="V95" s="2"/>
      <c r="W95" s="2"/>
    </row>
    <row r="96" spans="1:23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N96" s="2"/>
      <c r="O96" s="2"/>
      <c r="P96" s="2"/>
      <c r="Q96" s="2"/>
      <c r="R96" s="2"/>
      <c r="S96" s="2"/>
      <c r="T96" s="2"/>
      <c r="U96" s="2"/>
      <c r="V96" s="2"/>
      <c r="W96" s="2"/>
    </row>
    <row r="97" spans="1:23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N97" s="2"/>
      <c r="O97" s="2"/>
      <c r="P97" s="2"/>
      <c r="Q97" s="2"/>
      <c r="R97" s="2"/>
      <c r="S97" s="2"/>
      <c r="T97" s="2"/>
      <c r="U97" s="2"/>
      <c r="V97" s="2"/>
      <c r="W97" s="2"/>
    </row>
    <row r="98" spans="1:23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N98" s="2"/>
      <c r="O98" s="2"/>
      <c r="P98" s="2"/>
      <c r="Q98" s="2"/>
      <c r="R98" s="2"/>
      <c r="S98" s="2"/>
      <c r="T98" s="2"/>
      <c r="U98" s="2"/>
      <c r="V98" s="2"/>
      <c r="W98" s="2"/>
    </row>
    <row r="99" spans="1:23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N99" s="2"/>
      <c r="O99" s="2"/>
      <c r="P99" s="2"/>
      <c r="Q99" s="2"/>
      <c r="R99" s="2"/>
      <c r="S99" s="2"/>
      <c r="T99" s="2"/>
      <c r="U99" s="2"/>
      <c r="V99" s="2"/>
      <c r="W99" s="2"/>
    </row>
    <row r="100" spans="1:23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N100" s="2"/>
      <c r="O100" s="2"/>
      <c r="P100" s="2"/>
      <c r="Q100" s="2"/>
      <c r="R100" s="2"/>
      <c r="S100" s="2"/>
      <c r="T100" s="2"/>
      <c r="U100" s="2"/>
      <c r="V100" s="2"/>
      <c r="W100" s="2"/>
    </row>
    <row r="101" spans="1:23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N101" s="2"/>
      <c r="O101" s="2"/>
      <c r="P101" s="2"/>
      <c r="Q101" s="2"/>
      <c r="R101" s="2"/>
      <c r="S101" s="2"/>
      <c r="T101" s="2"/>
      <c r="U101" s="2"/>
      <c r="V101" s="2"/>
      <c r="W101" s="2"/>
    </row>
    <row r="102" spans="1:23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N102" s="2"/>
      <c r="O102" s="2"/>
      <c r="P102" s="2"/>
      <c r="Q102" s="2"/>
      <c r="R102" s="2"/>
      <c r="S102" s="2"/>
      <c r="T102" s="2"/>
      <c r="U102" s="2"/>
      <c r="V102" s="2"/>
      <c r="W102" s="2"/>
    </row>
    <row r="103" spans="1:23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N103" s="2"/>
      <c r="O103" s="2"/>
      <c r="P103" s="2"/>
      <c r="Q103" s="2"/>
      <c r="R103" s="2"/>
      <c r="S103" s="2"/>
      <c r="T103" s="2"/>
      <c r="U103" s="2"/>
      <c r="V103" s="2"/>
      <c r="W103" s="2"/>
    </row>
    <row r="104" spans="1:23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N104" s="2"/>
      <c r="O104" s="2"/>
      <c r="P104" s="2"/>
      <c r="Q104" s="2"/>
      <c r="R104" s="2"/>
      <c r="S104" s="2"/>
      <c r="T104" s="2"/>
      <c r="U104" s="2"/>
      <c r="V104" s="2"/>
      <c r="W104" s="2"/>
    </row>
    <row r="105" spans="1:23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N105" s="2"/>
      <c r="O105" s="2"/>
      <c r="P105" s="2"/>
      <c r="Q105" s="2"/>
      <c r="R105" s="2"/>
      <c r="S105" s="2"/>
      <c r="T105" s="2"/>
      <c r="U105" s="2"/>
      <c r="V105" s="2"/>
      <c r="W105" s="2"/>
    </row>
    <row r="106" spans="1:23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N106" s="2"/>
      <c r="O106" s="2"/>
      <c r="P106" s="2"/>
      <c r="Q106" s="2"/>
      <c r="R106" s="2"/>
      <c r="S106" s="2"/>
      <c r="T106" s="2"/>
      <c r="U106" s="2"/>
      <c r="V106" s="2"/>
      <c r="W106" s="2"/>
    </row>
    <row r="107" spans="1:23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N107" s="2"/>
      <c r="O107" s="2"/>
      <c r="P107" s="2"/>
      <c r="Q107" s="2"/>
      <c r="R107" s="2"/>
      <c r="S107" s="2"/>
      <c r="T107" s="2"/>
      <c r="U107" s="2"/>
      <c r="V107" s="2"/>
      <c r="W107" s="2"/>
    </row>
    <row r="108" spans="1:23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N108" s="2"/>
      <c r="O108" s="2"/>
      <c r="P108" s="2"/>
      <c r="Q108" s="2"/>
      <c r="R108" s="2"/>
      <c r="S108" s="2"/>
      <c r="T108" s="2"/>
      <c r="U108" s="2"/>
      <c r="V108" s="2"/>
      <c r="W108" s="2"/>
    </row>
    <row r="109" spans="1:23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N109" s="2"/>
      <c r="O109" s="2"/>
      <c r="P109" s="2"/>
      <c r="Q109" s="2"/>
      <c r="R109" s="2"/>
      <c r="S109" s="2"/>
      <c r="T109" s="2"/>
      <c r="U109" s="2"/>
      <c r="V109" s="2"/>
      <c r="W109" s="2"/>
    </row>
    <row r="110" spans="1:23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N110" s="2"/>
      <c r="O110" s="2"/>
      <c r="P110" s="2"/>
      <c r="Q110" s="2"/>
      <c r="R110" s="2"/>
      <c r="S110" s="2"/>
      <c r="T110" s="2"/>
      <c r="U110" s="2"/>
      <c r="V110" s="2"/>
      <c r="W110" s="2"/>
    </row>
    <row r="111" spans="1:23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N111" s="2"/>
      <c r="O111" s="2"/>
      <c r="P111" s="2"/>
      <c r="Q111" s="2"/>
      <c r="R111" s="2"/>
      <c r="S111" s="2"/>
      <c r="T111" s="2"/>
      <c r="U111" s="2"/>
      <c r="V111" s="2"/>
      <c r="W111" s="2"/>
    </row>
    <row r="112" spans="1:23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N112" s="2"/>
      <c r="O112" s="2"/>
      <c r="P112" s="2"/>
      <c r="Q112" s="2"/>
      <c r="R112" s="2"/>
      <c r="S112" s="2"/>
      <c r="T112" s="2"/>
      <c r="U112" s="2"/>
      <c r="V112" s="2"/>
      <c r="W112" s="2"/>
    </row>
    <row r="113" spans="1:23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N113" s="2"/>
      <c r="O113" s="2"/>
      <c r="P113" s="2"/>
      <c r="Q113" s="2"/>
      <c r="R113" s="2"/>
      <c r="S113" s="2"/>
      <c r="T113" s="2"/>
      <c r="U113" s="2"/>
      <c r="V113" s="2"/>
      <c r="W113" s="2"/>
    </row>
    <row r="114" spans="1:23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N114" s="2"/>
      <c r="O114" s="2"/>
      <c r="P114" s="2"/>
      <c r="Q114" s="2"/>
      <c r="R114" s="2"/>
      <c r="S114" s="2"/>
      <c r="T114" s="2"/>
      <c r="U114" s="2"/>
      <c r="V114" s="2"/>
      <c r="W114" s="2"/>
    </row>
    <row r="115" spans="1:23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N115" s="2"/>
      <c r="O115" s="2"/>
      <c r="P115" s="2"/>
      <c r="Q115" s="2"/>
      <c r="R115" s="2"/>
      <c r="S115" s="2"/>
      <c r="T115" s="2"/>
      <c r="U115" s="2"/>
      <c r="V115" s="2"/>
      <c r="W115" s="2"/>
    </row>
    <row r="116" spans="1:23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N116" s="2"/>
      <c r="O116" s="2"/>
      <c r="P116" s="2"/>
      <c r="Q116" s="2"/>
      <c r="R116" s="2"/>
      <c r="S116" s="2"/>
      <c r="T116" s="2"/>
      <c r="U116" s="2"/>
      <c r="V116" s="2"/>
      <c r="W116" s="2"/>
    </row>
    <row r="117" spans="1:23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N117" s="2"/>
      <c r="O117" s="2"/>
      <c r="P117" s="2"/>
      <c r="Q117" s="2"/>
      <c r="R117" s="2"/>
      <c r="S117" s="2"/>
      <c r="T117" s="2"/>
      <c r="U117" s="2"/>
      <c r="V117" s="2"/>
      <c r="W117" s="2"/>
    </row>
    <row r="118" spans="1:23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N118" s="2"/>
      <c r="O118" s="2"/>
      <c r="P118" s="2"/>
      <c r="Q118" s="2"/>
      <c r="R118" s="2"/>
      <c r="S118" s="2"/>
      <c r="T118" s="2"/>
      <c r="U118" s="2"/>
      <c r="V118" s="2"/>
      <c r="W118" s="2"/>
    </row>
    <row r="119" spans="1:23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N119" s="2"/>
      <c r="O119" s="2"/>
      <c r="P119" s="2"/>
      <c r="Q119" s="2"/>
      <c r="R119" s="2"/>
      <c r="S119" s="2"/>
      <c r="T119" s="2"/>
      <c r="U119" s="2"/>
      <c r="V119" s="2"/>
      <c r="W119" s="2"/>
    </row>
    <row r="120" spans="1:23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N120" s="2"/>
      <c r="O120" s="2"/>
      <c r="P120" s="2"/>
      <c r="Q120" s="2"/>
      <c r="R120" s="2"/>
      <c r="S120" s="2"/>
      <c r="T120" s="2"/>
      <c r="U120" s="2"/>
      <c r="V120" s="2"/>
      <c r="W120" s="2"/>
    </row>
    <row r="121" spans="1:23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N121" s="2"/>
      <c r="O121" s="2"/>
      <c r="P121" s="2"/>
      <c r="Q121" s="2"/>
      <c r="R121" s="2"/>
      <c r="S121" s="2"/>
      <c r="T121" s="2"/>
      <c r="U121" s="2"/>
      <c r="V121" s="2"/>
      <c r="W121" s="2"/>
    </row>
    <row r="122" spans="1:23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N122" s="2"/>
      <c r="O122" s="2"/>
      <c r="P122" s="2"/>
      <c r="Q122" s="2"/>
      <c r="R122" s="2"/>
      <c r="S122" s="2"/>
      <c r="T122" s="2"/>
      <c r="U122" s="2"/>
      <c r="V122" s="2"/>
      <c r="W122" s="2"/>
    </row>
    <row r="123" spans="1:23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N123" s="2"/>
      <c r="O123" s="2"/>
      <c r="P123" s="2"/>
      <c r="Q123" s="2"/>
      <c r="R123" s="2"/>
      <c r="S123" s="2"/>
      <c r="T123" s="2"/>
      <c r="U123" s="2"/>
      <c r="V123" s="2"/>
      <c r="W123" s="2"/>
    </row>
    <row r="124" spans="1:23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N124" s="2"/>
      <c r="O124" s="2"/>
      <c r="P124" s="2"/>
      <c r="Q124" s="2"/>
      <c r="R124" s="2"/>
      <c r="S124" s="2"/>
      <c r="T124" s="2"/>
      <c r="U124" s="2"/>
      <c r="V124" s="2"/>
      <c r="W124" s="2"/>
    </row>
    <row r="125" spans="1:23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N125" s="2"/>
      <c r="O125" s="2"/>
      <c r="P125" s="2"/>
      <c r="Q125" s="2"/>
      <c r="R125" s="2"/>
      <c r="S125" s="2"/>
      <c r="T125" s="2"/>
      <c r="U125" s="2"/>
      <c r="V125" s="2"/>
      <c r="W125" s="2"/>
    </row>
    <row r="126" spans="1:23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N126" s="2"/>
      <c r="O126" s="2"/>
      <c r="P126" s="2"/>
      <c r="Q126" s="2"/>
      <c r="R126" s="2"/>
      <c r="S126" s="2"/>
      <c r="T126" s="2"/>
      <c r="U126" s="2"/>
      <c r="V126" s="2"/>
      <c r="W126" s="2"/>
    </row>
    <row r="127" spans="1:23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N127" s="2"/>
      <c r="O127" s="2"/>
      <c r="P127" s="2"/>
      <c r="Q127" s="2"/>
      <c r="R127" s="2"/>
      <c r="S127" s="2"/>
      <c r="T127" s="2"/>
      <c r="U127" s="2"/>
      <c r="V127" s="2"/>
      <c r="W127" s="2"/>
    </row>
    <row r="128" spans="1:23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N128" s="2"/>
      <c r="O128" s="2"/>
      <c r="P128" s="2"/>
      <c r="Q128" s="2"/>
      <c r="R128" s="2"/>
      <c r="S128" s="2"/>
      <c r="T128" s="2"/>
      <c r="U128" s="2"/>
      <c r="V128" s="2"/>
      <c r="W128" s="2"/>
    </row>
    <row r="129" spans="1:23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N129" s="2"/>
      <c r="O129" s="2"/>
      <c r="P129" s="2"/>
      <c r="Q129" s="2"/>
      <c r="R129" s="2"/>
      <c r="S129" s="2"/>
      <c r="T129" s="2"/>
      <c r="U129" s="2"/>
      <c r="V129" s="2"/>
      <c r="W129" s="2"/>
    </row>
    <row r="130" spans="1:23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N130" s="2"/>
      <c r="O130" s="2"/>
      <c r="P130" s="2"/>
      <c r="Q130" s="2"/>
      <c r="R130" s="2"/>
      <c r="S130" s="2"/>
      <c r="T130" s="2"/>
      <c r="U130" s="2"/>
      <c r="V130" s="2"/>
      <c r="W130" s="2"/>
    </row>
    <row r="131" spans="1:23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N131" s="2"/>
      <c r="O131" s="2"/>
      <c r="P131" s="2"/>
      <c r="Q131" s="2"/>
      <c r="R131" s="2"/>
      <c r="S131" s="2"/>
      <c r="T131" s="2"/>
      <c r="U131" s="2"/>
      <c r="V131" s="2"/>
      <c r="W131" s="2"/>
    </row>
    <row r="132" spans="1:23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N132" s="2"/>
      <c r="O132" s="2"/>
      <c r="P132" s="2"/>
      <c r="Q132" s="2"/>
      <c r="R132" s="2"/>
      <c r="S132" s="2"/>
      <c r="T132" s="2"/>
      <c r="U132" s="2"/>
      <c r="V132" s="2"/>
      <c r="W132" s="2"/>
    </row>
    <row r="133" spans="1:23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N133" s="2"/>
      <c r="O133" s="2"/>
      <c r="P133" s="2"/>
      <c r="Q133" s="2"/>
      <c r="R133" s="2"/>
      <c r="S133" s="2"/>
      <c r="T133" s="2"/>
      <c r="U133" s="2"/>
      <c r="V133" s="2"/>
      <c r="W133" s="2"/>
    </row>
    <row r="134" spans="1:23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N134" s="2"/>
      <c r="O134" s="2"/>
      <c r="P134" s="2"/>
      <c r="Q134" s="2"/>
      <c r="R134" s="2"/>
      <c r="S134" s="2"/>
      <c r="T134" s="2"/>
      <c r="U134" s="2"/>
      <c r="V134" s="2"/>
      <c r="W134" s="2"/>
    </row>
    <row r="135" spans="1:23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N135" s="2"/>
      <c r="O135" s="2"/>
      <c r="P135" s="2"/>
      <c r="Q135" s="2"/>
      <c r="R135" s="2"/>
      <c r="S135" s="2"/>
      <c r="T135" s="2"/>
      <c r="U135" s="2"/>
      <c r="V135" s="2"/>
      <c r="W135" s="2"/>
    </row>
    <row r="136" spans="1:23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N136" s="2"/>
      <c r="O136" s="2"/>
      <c r="P136" s="2"/>
      <c r="Q136" s="2"/>
      <c r="R136" s="2"/>
      <c r="S136" s="2"/>
      <c r="T136" s="2"/>
      <c r="U136" s="2"/>
      <c r="V136" s="2"/>
      <c r="W136" s="2"/>
    </row>
    <row r="137" spans="1:23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N137" s="2"/>
      <c r="O137" s="2"/>
      <c r="P137" s="2"/>
      <c r="Q137" s="2"/>
      <c r="R137" s="2"/>
      <c r="S137" s="2"/>
      <c r="T137" s="2"/>
      <c r="U137" s="2"/>
      <c r="V137" s="2"/>
      <c r="W137" s="2"/>
    </row>
    <row r="138" spans="1:23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N138" s="2"/>
      <c r="O138" s="2"/>
      <c r="P138" s="2"/>
      <c r="Q138" s="2"/>
      <c r="R138" s="2"/>
      <c r="S138" s="2"/>
      <c r="T138" s="2"/>
      <c r="U138" s="2"/>
      <c r="V138" s="2"/>
      <c r="W138" s="2"/>
    </row>
    <row r="139" spans="1:23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N139" s="2"/>
      <c r="O139" s="2"/>
      <c r="P139" s="2"/>
      <c r="Q139" s="2"/>
      <c r="R139" s="2"/>
      <c r="S139" s="2"/>
      <c r="T139" s="2"/>
      <c r="U139" s="2"/>
      <c r="V139" s="2"/>
      <c r="W139" s="2"/>
    </row>
    <row r="140" spans="1:23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N140" s="2"/>
      <c r="O140" s="2"/>
      <c r="P140" s="2"/>
      <c r="Q140" s="2"/>
      <c r="R140" s="2"/>
      <c r="S140" s="2"/>
      <c r="T140" s="2"/>
      <c r="U140" s="2"/>
      <c r="V140" s="2"/>
      <c r="W140" s="2"/>
    </row>
    <row r="141" spans="1:23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N141" s="2"/>
      <c r="O141" s="2"/>
      <c r="P141" s="2"/>
      <c r="Q141" s="2"/>
      <c r="R141" s="2"/>
      <c r="S141" s="2"/>
      <c r="T141" s="2"/>
      <c r="U141" s="2"/>
      <c r="V141" s="2"/>
      <c r="W141" s="2"/>
    </row>
    <row r="142" spans="1:23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N142" s="2"/>
      <c r="O142" s="2"/>
      <c r="P142" s="2"/>
      <c r="Q142" s="2"/>
      <c r="R142" s="2"/>
      <c r="S142" s="2"/>
      <c r="T142" s="2"/>
      <c r="U142" s="2"/>
      <c r="V142" s="2"/>
      <c r="W142" s="2"/>
    </row>
    <row r="143" spans="1:23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N143" s="2"/>
      <c r="O143" s="2"/>
      <c r="P143" s="2"/>
      <c r="Q143" s="2"/>
      <c r="R143" s="2"/>
      <c r="S143" s="2"/>
      <c r="T143" s="2"/>
      <c r="U143" s="2"/>
      <c r="V143" s="2"/>
      <c r="W143" s="2"/>
    </row>
    <row r="144" spans="1:23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N144" s="2"/>
      <c r="O144" s="2"/>
      <c r="P144" s="2"/>
      <c r="Q144" s="2"/>
      <c r="R144" s="2"/>
      <c r="S144" s="2"/>
      <c r="T144" s="2"/>
      <c r="U144" s="2"/>
      <c r="V144" s="2"/>
      <c r="W144" s="2"/>
    </row>
    <row r="145" spans="1:23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N145" s="2"/>
      <c r="O145" s="2"/>
      <c r="P145" s="2"/>
      <c r="Q145" s="2"/>
      <c r="R145" s="2"/>
      <c r="S145" s="2"/>
      <c r="T145" s="2"/>
      <c r="U145" s="2"/>
      <c r="V145" s="2"/>
      <c r="W145" s="2"/>
    </row>
    <row r="146" spans="1:23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N146" s="2"/>
      <c r="O146" s="2"/>
      <c r="P146" s="2"/>
      <c r="Q146" s="2"/>
      <c r="R146" s="2"/>
      <c r="S146" s="2"/>
      <c r="T146" s="2"/>
      <c r="U146" s="2"/>
      <c r="V146" s="2"/>
      <c r="W146" s="2"/>
    </row>
    <row r="147" spans="1:23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N147" s="2"/>
      <c r="O147" s="2"/>
      <c r="P147" s="2"/>
      <c r="Q147" s="2"/>
      <c r="R147" s="2"/>
      <c r="S147" s="2"/>
      <c r="T147" s="2"/>
      <c r="U147" s="2"/>
      <c r="V147" s="2"/>
      <c r="W147" s="2"/>
    </row>
    <row r="148" spans="1:23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N148" s="2"/>
      <c r="O148" s="2"/>
      <c r="P148" s="2"/>
      <c r="Q148" s="2"/>
      <c r="R148" s="2"/>
      <c r="S148" s="2"/>
      <c r="T148" s="2"/>
      <c r="U148" s="2"/>
      <c r="V148" s="2"/>
      <c r="W148" s="2"/>
    </row>
    <row r="149" spans="1:23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N149" s="2"/>
      <c r="O149" s="2"/>
      <c r="P149" s="2"/>
      <c r="Q149" s="2"/>
      <c r="R149" s="2"/>
      <c r="S149" s="2"/>
      <c r="T149" s="2"/>
      <c r="U149" s="2"/>
      <c r="V149" s="2"/>
      <c r="W149" s="2"/>
    </row>
    <row r="150" spans="1:23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N150" s="2"/>
      <c r="O150" s="2"/>
      <c r="P150" s="2"/>
      <c r="Q150" s="2"/>
      <c r="R150" s="2"/>
      <c r="S150" s="2"/>
      <c r="T150" s="2"/>
      <c r="U150" s="2"/>
      <c r="V150" s="2"/>
      <c r="W150" s="2"/>
    </row>
    <row r="151" spans="1:23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N151" s="2"/>
      <c r="O151" s="2"/>
      <c r="P151" s="2"/>
      <c r="Q151" s="2"/>
      <c r="R151" s="2"/>
      <c r="S151" s="2"/>
      <c r="T151" s="2"/>
      <c r="U151" s="2"/>
      <c r="V151" s="2"/>
      <c r="W151" s="2"/>
    </row>
    <row r="152" spans="1:23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N152" s="2"/>
      <c r="O152" s="2"/>
      <c r="P152" s="2"/>
      <c r="Q152" s="2"/>
      <c r="R152" s="2"/>
      <c r="S152" s="2"/>
      <c r="T152" s="2"/>
      <c r="U152" s="2"/>
      <c r="V152" s="2"/>
      <c r="W152" s="2"/>
    </row>
    <row r="153" spans="1:23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N153" s="2"/>
      <c r="O153" s="2"/>
      <c r="P153" s="2"/>
      <c r="Q153" s="2"/>
      <c r="R153" s="2"/>
      <c r="S153" s="2"/>
      <c r="T153" s="2"/>
      <c r="U153" s="2"/>
      <c r="V153" s="2"/>
      <c r="W153" s="2"/>
    </row>
    <row r="154" spans="1:23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N154" s="2"/>
      <c r="O154" s="2"/>
      <c r="P154" s="2"/>
      <c r="Q154" s="2"/>
      <c r="R154" s="2"/>
      <c r="S154" s="2"/>
      <c r="T154" s="2"/>
      <c r="U154" s="2"/>
      <c r="V154" s="2"/>
      <c r="W154" s="2"/>
    </row>
    <row r="155" spans="1:23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N155" s="2"/>
      <c r="O155" s="2"/>
      <c r="P155" s="2"/>
      <c r="Q155" s="2"/>
      <c r="R155" s="2"/>
      <c r="S155" s="2"/>
      <c r="T155" s="2"/>
      <c r="U155" s="2"/>
      <c r="V155" s="2"/>
      <c r="W155" s="2"/>
    </row>
    <row r="156" spans="1:23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N156" s="2"/>
      <c r="O156" s="2"/>
      <c r="P156" s="2"/>
      <c r="Q156" s="2"/>
      <c r="R156" s="2"/>
      <c r="S156" s="2"/>
      <c r="T156" s="2"/>
      <c r="U156" s="2"/>
      <c r="V156" s="2"/>
      <c r="W156" s="2"/>
    </row>
    <row r="157" spans="1:23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N157" s="2"/>
      <c r="O157" s="2"/>
      <c r="P157" s="2"/>
      <c r="Q157" s="2"/>
      <c r="R157" s="2"/>
      <c r="S157" s="2"/>
      <c r="T157" s="2"/>
      <c r="U157" s="2"/>
      <c r="V157" s="2"/>
      <c r="W157" s="2"/>
    </row>
    <row r="158" spans="1:23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N158" s="2"/>
      <c r="O158" s="2"/>
      <c r="P158" s="2"/>
      <c r="Q158" s="2"/>
      <c r="R158" s="2"/>
      <c r="S158" s="2"/>
      <c r="T158" s="2"/>
      <c r="U158" s="2"/>
      <c r="V158" s="2"/>
      <c r="W158" s="2"/>
    </row>
    <row r="159" spans="1:23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N159" s="2"/>
      <c r="O159" s="2"/>
      <c r="P159" s="2"/>
      <c r="Q159" s="2"/>
      <c r="R159" s="2"/>
      <c r="S159" s="2"/>
      <c r="T159" s="2"/>
      <c r="U159" s="2"/>
      <c r="V159" s="2"/>
      <c r="W159" s="2"/>
    </row>
    <row r="160" spans="1:23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N160" s="2"/>
      <c r="O160" s="2"/>
      <c r="P160" s="2"/>
      <c r="Q160" s="2"/>
      <c r="R160" s="2"/>
      <c r="S160" s="2"/>
      <c r="T160" s="2"/>
      <c r="U160" s="2"/>
      <c r="V160" s="2"/>
      <c r="W160" s="2"/>
    </row>
    <row r="161" spans="1:23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N161" s="2"/>
      <c r="O161" s="2"/>
      <c r="P161" s="2"/>
      <c r="Q161" s="2"/>
      <c r="R161" s="2"/>
      <c r="S161" s="2"/>
      <c r="T161" s="2"/>
      <c r="U161" s="2"/>
      <c r="V161" s="2"/>
      <c r="W161" s="2"/>
    </row>
    <row r="162" spans="1:23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N162" s="2"/>
      <c r="O162" s="2"/>
      <c r="P162" s="2"/>
      <c r="Q162" s="2"/>
      <c r="R162" s="2"/>
      <c r="S162" s="2"/>
      <c r="T162" s="2"/>
      <c r="U162" s="2"/>
      <c r="V162" s="2"/>
      <c r="W162" s="2"/>
    </row>
    <row r="163" spans="1:23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N163" s="2"/>
      <c r="O163" s="2"/>
      <c r="P163" s="2"/>
      <c r="Q163" s="2"/>
      <c r="R163" s="2"/>
      <c r="S163" s="2"/>
      <c r="T163" s="2"/>
      <c r="U163" s="2"/>
      <c r="V163" s="2"/>
      <c r="W163" s="2"/>
    </row>
    <row r="164" spans="1:23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N164" s="2"/>
      <c r="O164" s="2"/>
      <c r="P164" s="2"/>
      <c r="Q164" s="2"/>
      <c r="R164" s="2"/>
      <c r="S164" s="2"/>
      <c r="T164" s="2"/>
      <c r="U164" s="2"/>
      <c r="V164" s="2"/>
      <c r="W164" s="2"/>
    </row>
    <row r="165" spans="1:23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N165" s="2"/>
      <c r="O165" s="2"/>
      <c r="P165" s="2"/>
      <c r="Q165" s="2"/>
      <c r="R165" s="2"/>
      <c r="S165" s="2"/>
      <c r="T165" s="2"/>
      <c r="U165" s="2"/>
      <c r="V165" s="2"/>
      <c r="W165" s="2"/>
    </row>
    <row r="166" spans="1:23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N166" s="2"/>
      <c r="O166" s="2"/>
      <c r="P166" s="2"/>
      <c r="Q166" s="2"/>
      <c r="R166" s="2"/>
      <c r="S166" s="2"/>
      <c r="T166" s="2"/>
      <c r="U166" s="2"/>
      <c r="V166" s="2"/>
      <c r="W166" s="2"/>
    </row>
    <row r="167" spans="1:23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N167" s="2"/>
      <c r="O167" s="2"/>
      <c r="P167" s="2"/>
      <c r="Q167" s="2"/>
      <c r="R167" s="2"/>
      <c r="S167" s="2"/>
      <c r="T167" s="2"/>
      <c r="U167" s="2"/>
      <c r="V167" s="2"/>
      <c r="W167" s="2"/>
    </row>
    <row r="168" spans="1:23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N168" s="2"/>
      <c r="O168" s="2"/>
      <c r="P168" s="2"/>
      <c r="Q168" s="2"/>
      <c r="R168" s="2"/>
      <c r="S168" s="2"/>
      <c r="T168" s="2"/>
      <c r="U168" s="2"/>
      <c r="V168" s="2"/>
      <c r="W168" s="2"/>
    </row>
    <row r="169" spans="1:23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N169" s="2"/>
      <c r="O169" s="2"/>
      <c r="P169" s="2"/>
      <c r="Q169" s="2"/>
      <c r="R169" s="2"/>
      <c r="S169" s="2"/>
      <c r="T169" s="2"/>
      <c r="U169" s="2"/>
      <c r="V169" s="2"/>
      <c r="W169" s="2"/>
    </row>
    <row r="170" spans="1:23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N170" s="2"/>
      <c r="O170" s="2"/>
      <c r="P170" s="2"/>
      <c r="Q170" s="2"/>
      <c r="R170" s="2"/>
      <c r="S170" s="2"/>
      <c r="T170" s="2"/>
      <c r="U170" s="2"/>
      <c r="V170" s="2"/>
      <c r="W170" s="2"/>
    </row>
    <row r="171" spans="1:23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N171" s="2"/>
      <c r="O171" s="2"/>
      <c r="P171" s="2"/>
      <c r="Q171" s="2"/>
      <c r="R171" s="2"/>
      <c r="S171" s="2"/>
      <c r="T171" s="2"/>
      <c r="U171" s="2"/>
      <c r="V171" s="2"/>
      <c r="W171" s="2"/>
    </row>
    <row r="172" spans="1:23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N172" s="2"/>
      <c r="O172" s="2"/>
      <c r="P172" s="2"/>
      <c r="Q172" s="2"/>
      <c r="R172" s="2"/>
      <c r="S172" s="2"/>
      <c r="T172" s="2"/>
      <c r="U172" s="2"/>
      <c r="V172" s="2"/>
      <c r="W172" s="2"/>
    </row>
    <row r="173" spans="1:23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N173" s="2"/>
      <c r="O173" s="2"/>
      <c r="P173" s="2"/>
      <c r="Q173" s="2"/>
      <c r="R173" s="2"/>
      <c r="S173" s="2"/>
      <c r="T173" s="2"/>
      <c r="U173" s="2"/>
      <c r="V173" s="2"/>
      <c r="W173" s="2"/>
    </row>
    <row r="174" spans="1:23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N174" s="2"/>
      <c r="O174" s="2"/>
      <c r="P174" s="2"/>
      <c r="Q174" s="2"/>
      <c r="R174" s="2"/>
      <c r="S174" s="2"/>
      <c r="T174" s="2"/>
      <c r="U174" s="2"/>
      <c r="V174" s="2"/>
      <c r="W174" s="2"/>
    </row>
    <row r="175" spans="1:23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N175" s="2"/>
      <c r="O175" s="2"/>
      <c r="P175" s="2"/>
      <c r="Q175" s="2"/>
      <c r="R175" s="2"/>
      <c r="S175" s="2"/>
      <c r="T175" s="2"/>
      <c r="U175" s="2"/>
      <c r="V175" s="2"/>
      <c r="W175" s="2"/>
    </row>
    <row r="176" spans="1:23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N176" s="2"/>
      <c r="O176" s="2"/>
      <c r="P176" s="2"/>
      <c r="Q176" s="2"/>
      <c r="R176" s="2"/>
      <c r="S176" s="2"/>
      <c r="T176" s="2"/>
      <c r="U176" s="2"/>
      <c r="V176" s="2"/>
      <c r="W176" s="2"/>
    </row>
    <row r="177" spans="1:23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N177" s="2"/>
      <c r="O177" s="2"/>
      <c r="P177" s="2"/>
      <c r="Q177" s="2"/>
      <c r="R177" s="2"/>
      <c r="S177" s="2"/>
      <c r="T177" s="2"/>
      <c r="U177" s="2"/>
      <c r="V177" s="2"/>
      <c r="W177" s="2"/>
    </row>
    <row r="178" spans="1:23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N178" s="2"/>
      <c r="O178" s="2"/>
      <c r="P178" s="2"/>
      <c r="Q178" s="2"/>
      <c r="R178" s="2"/>
      <c r="S178" s="2"/>
      <c r="T178" s="2"/>
      <c r="U178" s="2"/>
      <c r="V178" s="2"/>
      <c r="W178" s="2"/>
    </row>
    <row r="179" spans="1:23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N179" s="2"/>
      <c r="O179" s="2"/>
      <c r="P179" s="2"/>
      <c r="Q179" s="2"/>
      <c r="R179" s="2"/>
      <c r="S179" s="2"/>
      <c r="T179" s="2"/>
      <c r="U179" s="2"/>
      <c r="V179" s="2"/>
      <c r="W179" s="2"/>
    </row>
    <row r="180" spans="1:23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N180" s="2"/>
      <c r="O180" s="2"/>
      <c r="P180" s="2"/>
      <c r="Q180" s="2"/>
      <c r="R180" s="2"/>
      <c r="S180" s="2"/>
      <c r="T180" s="2"/>
      <c r="U180" s="2"/>
      <c r="V180" s="2"/>
      <c r="W180" s="2"/>
    </row>
    <row r="181" spans="1:23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N181" s="2"/>
      <c r="O181" s="2"/>
      <c r="P181" s="2"/>
      <c r="Q181" s="2"/>
      <c r="R181" s="2"/>
      <c r="S181" s="2"/>
      <c r="T181" s="2"/>
      <c r="U181" s="2"/>
      <c r="V181" s="2"/>
      <c r="W181" s="2"/>
    </row>
    <row r="182" spans="1:23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N182" s="2"/>
      <c r="O182" s="2"/>
      <c r="P182" s="2"/>
      <c r="Q182" s="2"/>
      <c r="R182" s="2"/>
      <c r="S182" s="2"/>
      <c r="T182" s="2"/>
      <c r="U182" s="2"/>
      <c r="V182" s="2"/>
      <c r="W182" s="2"/>
    </row>
    <row r="183" spans="1:23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N183" s="2"/>
      <c r="O183" s="2"/>
      <c r="P183" s="2"/>
      <c r="Q183" s="2"/>
      <c r="R183" s="2"/>
      <c r="S183" s="2"/>
      <c r="T183" s="2"/>
      <c r="U183" s="2"/>
      <c r="V183" s="2"/>
      <c r="W183" s="2"/>
    </row>
    <row r="184" spans="1:23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N184" s="2"/>
      <c r="O184" s="2"/>
      <c r="P184" s="2"/>
      <c r="Q184" s="2"/>
      <c r="R184" s="2"/>
      <c r="S184" s="2"/>
      <c r="T184" s="2"/>
      <c r="U184" s="2"/>
      <c r="V184" s="2"/>
      <c r="W184" s="2"/>
    </row>
    <row r="185" spans="1:23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N185" s="2"/>
      <c r="O185" s="2"/>
      <c r="P185" s="2"/>
      <c r="Q185" s="2"/>
      <c r="R185" s="2"/>
      <c r="S185" s="2"/>
      <c r="T185" s="2"/>
      <c r="U185" s="2"/>
      <c r="V185" s="2"/>
      <c r="W185" s="2"/>
    </row>
    <row r="186" spans="1:23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N186" s="2"/>
      <c r="O186" s="2"/>
      <c r="P186" s="2"/>
      <c r="Q186" s="2"/>
      <c r="R186" s="2"/>
      <c r="S186" s="2"/>
      <c r="T186" s="2"/>
      <c r="U186" s="2"/>
      <c r="V186" s="2"/>
      <c r="W186" s="2"/>
    </row>
    <row r="187" spans="1:23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N187" s="2"/>
      <c r="O187" s="2"/>
      <c r="P187" s="2"/>
      <c r="Q187" s="2"/>
      <c r="R187" s="2"/>
      <c r="S187" s="2"/>
      <c r="T187" s="2"/>
      <c r="U187" s="2"/>
      <c r="V187" s="2"/>
      <c r="W187" s="2"/>
    </row>
    <row r="188" spans="1:23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N188" s="2"/>
      <c r="O188" s="2"/>
      <c r="P188" s="2"/>
      <c r="Q188" s="2"/>
      <c r="R188" s="2"/>
      <c r="S188" s="2"/>
      <c r="T188" s="2"/>
      <c r="U188" s="2"/>
      <c r="V188" s="2"/>
      <c r="W188" s="2"/>
    </row>
    <row r="189" spans="1:23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N189" s="2"/>
      <c r="O189" s="2"/>
      <c r="P189" s="2"/>
      <c r="Q189" s="2"/>
      <c r="R189" s="2"/>
      <c r="S189" s="2"/>
      <c r="T189" s="2"/>
      <c r="U189" s="2"/>
      <c r="V189" s="2"/>
      <c r="W189" s="2"/>
    </row>
    <row r="190" spans="1:23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N190" s="2"/>
      <c r="O190" s="2"/>
      <c r="P190" s="2"/>
      <c r="Q190" s="2"/>
      <c r="R190" s="2"/>
      <c r="S190" s="2"/>
      <c r="T190" s="2"/>
      <c r="U190" s="2"/>
      <c r="V190" s="2"/>
      <c r="W190" s="2"/>
    </row>
    <row r="191" spans="1:23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N191" s="2"/>
      <c r="O191" s="2"/>
      <c r="P191" s="2"/>
      <c r="Q191" s="2"/>
      <c r="R191" s="2"/>
      <c r="S191" s="2"/>
      <c r="T191" s="2"/>
      <c r="U191" s="2"/>
      <c r="V191" s="2"/>
      <c r="W191" s="2"/>
    </row>
    <row r="192" spans="1:23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N192" s="2"/>
      <c r="O192" s="2"/>
      <c r="P192" s="2"/>
      <c r="Q192" s="2"/>
      <c r="R192" s="2"/>
      <c r="S192" s="2"/>
      <c r="T192" s="2"/>
      <c r="U192" s="2"/>
      <c r="V192" s="2"/>
      <c r="W192" s="2"/>
    </row>
    <row r="193" spans="1:23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N193" s="2"/>
      <c r="O193" s="2"/>
      <c r="P193" s="2"/>
      <c r="Q193" s="2"/>
      <c r="R193" s="2"/>
      <c r="S193" s="2"/>
      <c r="T193" s="2"/>
      <c r="U193" s="2"/>
      <c r="V193" s="2"/>
      <c r="W193" s="2"/>
    </row>
    <row r="194" spans="1:23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N194" s="2"/>
      <c r="O194" s="2"/>
      <c r="P194" s="2"/>
      <c r="Q194" s="2"/>
      <c r="R194" s="2"/>
      <c r="S194" s="2"/>
      <c r="T194" s="2"/>
      <c r="U194" s="2"/>
      <c r="V194" s="2"/>
      <c r="W194" s="2"/>
    </row>
    <row r="195" spans="1:23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N195" s="2"/>
      <c r="O195" s="2"/>
      <c r="P195" s="2"/>
      <c r="Q195" s="2"/>
      <c r="R195" s="2"/>
      <c r="S195" s="2"/>
      <c r="T195" s="2"/>
      <c r="U195" s="2"/>
      <c r="V195" s="2"/>
      <c r="W195" s="2"/>
    </row>
    <row r="196" spans="1:23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N196" s="2"/>
      <c r="O196" s="2"/>
      <c r="P196" s="2"/>
      <c r="Q196" s="2"/>
      <c r="R196" s="2"/>
      <c r="S196" s="2"/>
      <c r="T196" s="2"/>
      <c r="U196" s="2"/>
      <c r="V196" s="2"/>
      <c r="W196" s="2"/>
    </row>
    <row r="197" spans="1:23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N197" s="2"/>
      <c r="O197" s="2"/>
      <c r="P197" s="2"/>
      <c r="Q197" s="2"/>
      <c r="R197" s="2"/>
      <c r="S197" s="2"/>
      <c r="T197" s="2"/>
      <c r="U197" s="2"/>
      <c r="V197" s="2"/>
      <c r="W197" s="2"/>
    </row>
    <row r="198" spans="1:23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N198" s="2"/>
      <c r="O198" s="2"/>
      <c r="P198" s="2"/>
      <c r="Q198" s="2"/>
      <c r="R198" s="2"/>
      <c r="S198" s="2"/>
      <c r="T198" s="2"/>
      <c r="U198" s="2"/>
      <c r="V198" s="2"/>
      <c r="W198" s="2"/>
    </row>
    <row r="199" spans="1:23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N199" s="2"/>
      <c r="O199" s="2"/>
      <c r="P199" s="2"/>
      <c r="Q199" s="2"/>
      <c r="R199" s="2"/>
      <c r="S199" s="2"/>
      <c r="T199" s="2"/>
      <c r="U199" s="2"/>
      <c r="V199" s="2"/>
      <c r="W199" s="2"/>
    </row>
    <row r="200" spans="1:23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N200" s="2"/>
      <c r="O200" s="2"/>
      <c r="P200" s="2"/>
      <c r="Q200" s="2"/>
      <c r="R200" s="2"/>
      <c r="S200" s="2"/>
      <c r="T200" s="2"/>
      <c r="U200" s="2"/>
      <c r="V200" s="2"/>
      <c r="W200" s="2"/>
    </row>
    <row r="201" spans="1:23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N201" s="2"/>
      <c r="O201" s="2"/>
      <c r="P201" s="2"/>
      <c r="Q201" s="2"/>
      <c r="R201" s="2"/>
      <c r="S201" s="2"/>
      <c r="T201" s="2"/>
      <c r="U201" s="2"/>
      <c r="V201" s="2"/>
      <c r="W201" s="2"/>
    </row>
    <row r="202" spans="1:23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N202" s="2"/>
      <c r="O202" s="2"/>
      <c r="P202" s="2"/>
      <c r="Q202" s="2"/>
      <c r="R202" s="2"/>
      <c r="S202" s="2"/>
      <c r="T202" s="2"/>
      <c r="U202" s="2"/>
      <c r="V202" s="2"/>
      <c r="W202" s="2"/>
    </row>
    <row r="203" spans="1:23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N203" s="2"/>
      <c r="O203" s="2"/>
      <c r="P203" s="2"/>
      <c r="Q203" s="2"/>
      <c r="R203" s="2"/>
      <c r="S203" s="2"/>
      <c r="T203" s="2"/>
      <c r="U203" s="2"/>
      <c r="V203" s="2"/>
      <c r="W203" s="2"/>
    </row>
    <row r="204" spans="1:23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N204" s="2"/>
      <c r="O204" s="2"/>
      <c r="P204" s="2"/>
      <c r="Q204" s="2"/>
      <c r="R204" s="2"/>
      <c r="S204" s="2"/>
      <c r="T204" s="2"/>
      <c r="U204" s="2"/>
      <c r="V204" s="2"/>
      <c r="W204" s="2"/>
    </row>
    <row r="205" spans="1:23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N205" s="2"/>
      <c r="O205" s="2"/>
      <c r="P205" s="2"/>
      <c r="Q205" s="2"/>
      <c r="R205" s="2"/>
      <c r="S205" s="2"/>
      <c r="T205" s="2"/>
      <c r="U205" s="2"/>
      <c r="V205" s="2"/>
      <c r="W205" s="2"/>
    </row>
    <row r="206" spans="1:23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N206" s="2"/>
      <c r="O206" s="2"/>
      <c r="P206" s="2"/>
      <c r="Q206" s="2"/>
      <c r="R206" s="2"/>
      <c r="S206" s="2"/>
      <c r="T206" s="2"/>
      <c r="U206" s="2"/>
      <c r="V206" s="2"/>
      <c r="W206" s="2"/>
    </row>
    <row r="207" spans="1:23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N207" s="2"/>
      <c r="O207" s="2"/>
      <c r="P207" s="2"/>
      <c r="Q207" s="2"/>
      <c r="R207" s="2"/>
      <c r="S207" s="2"/>
      <c r="T207" s="2"/>
      <c r="U207" s="2"/>
      <c r="V207" s="2"/>
      <c r="W207" s="2"/>
    </row>
    <row r="208" spans="1:23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N208" s="2"/>
      <c r="O208" s="2"/>
      <c r="P208" s="2"/>
      <c r="Q208" s="2"/>
      <c r="R208" s="2"/>
      <c r="S208" s="2"/>
      <c r="T208" s="2"/>
      <c r="U208" s="2"/>
      <c r="V208" s="2"/>
      <c r="W208" s="2"/>
    </row>
    <row r="209" spans="1:23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N209" s="2"/>
      <c r="O209" s="2"/>
      <c r="P209" s="2"/>
      <c r="Q209" s="2"/>
      <c r="R209" s="2"/>
      <c r="S209" s="2"/>
      <c r="T209" s="2"/>
      <c r="U209" s="2"/>
      <c r="V209" s="2"/>
      <c r="W209" s="2"/>
    </row>
    <row r="210" spans="1:23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N210" s="2"/>
      <c r="O210" s="2"/>
      <c r="P210" s="2"/>
      <c r="Q210" s="2"/>
      <c r="R210" s="2"/>
      <c r="S210" s="2"/>
      <c r="T210" s="2"/>
      <c r="U210" s="2"/>
      <c r="V210" s="2"/>
      <c r="W210" s="2"/>
    </row>
    <row r="211" spans="1:23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N211" s="2"/>
      <c r="O211" s="2"/>
      <c r="P211" s="2"/>
      <c r="Q211" s="2"/>
      <c r="R211" s="2"/>
      <c r="S211" s="2"/>
      <c r="T211" s="2"/>
      <c r="U211" s="2"/>
      <c r="V211" s="2"/>
      <c r="W211" s="2"/>
    </row>
    <row r="212" spans="1:23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N212" s="2"/>
      <c r="O212" s="2"/>
      <c r="P212" s="2"/>
      <c r="Q212" s="2"/>
      <c r="R212" s="2"/>
      <c r="S212" s="2"/>
      <c r="T212" s="2"/>
      <c r="U212" s="2"/>
      <c r="V212" s="2"/>
      <c r="W212" s="2"/>
    </row>
    <row r="213" spans="1:23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N213" s="2"/>
      <c r="O213" s="2"/>
      <c r="P213" s="2"/>
      <c r="Q213" s="2"/>
      <c r="R213" s="2"/>
      <c r="S213" s="2"/>
      <c r="T213" s="2"/>
      <c r="U213" s="2"/>
      <c r="V213" s="2"/>
      <c r="W213" s="2"/>
    </row>
    <row r="214" spans="1:23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N214" s="2"/>
      <c r="O214" s="2"/>
      <c r="P214" s="2"/>
      <c r="Q214" s="2"/>
      <c r="R214" s="2"/>
      <c r="S214" s="2"/>
      <c r="T214" s="2"/>
      <c r="U214" s="2"/>
      <c r="V214" s="2"/>
      <c r="W214" s="2"/>
    </row>
    <row r="215" spans="1:23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N215" s="2"/>
      <c r="O215" s="2"/>
      <c r="P215" s="2"/>
      <c r="Q215" s="2"/>
      <c r="R215" s="2"/>
      <c r="S215" s="2"/>
      <c r="T215" s="2"/>
      <c r="U215" s="2"/>
      <c r="V215" s="2"/>
      <c r="W215" s="2"/>
    </row>
    <row r="216" spans="1:23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N216" s="2"/>
      <c r="O216" s="2"/>
      <c r="P216" s="2"/>
      <c r="Q216" s="2"/>
      <c r="R216" s="2"/>
      <c r="S216" s="2"/>
      <c r="T216" s="2"/>
      <c r="U216" s="2"/>
      <c r="V216" s="2"/>
      <c r="W216" s="2"/>
    </row>
    <row r="217" spans="1:23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N217" s="2"/>
      <c r="O217" s="2"/>
      <c r="P217" s="2"/>
      <c r="Q217" s="2"/>
      <c r="R217" s="2"/>
      <c r="S217" s="2"/>
      <c r="T217" s="2"/>
      <c r="U217" s="2"/>
      <c r="V217" s="2"/>
      <c r="W217" s="2"/>
    </row>
    <row r="218" spans="1:23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N218" s="2"/>
      <c r="O218" s="2"/>
      <c r="P218" s="2"/>
      <c r="Q218" s="2"/>
      <c r="R218" s="2"/>
      <c r="S218" s="2"/>
      <c r="T218" s="2"/>
      <c r="U218" s="2"/>
      <c r="V218" s="2"/>
      <c r="W218" s="2"/>
    </row>
    <row r="219" spans="1:23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N219" s="2"/>
      <c r="O219" s="2"/>
      <c r="P219" s="2"/>
      <c r="Q219" s="2"/>
      <c r="R219" s="2"/>
      <c r="S219" s="2"/>
      <c r="T219" s="2"/>
      <c r="U219" s="2"/>
      <c r="V219" s="2"/>
      <c r="W219" s="2"/>
    </row>
    <row r="220" spans="1:23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N220" s="2"/>
      <c r="O220" s="2"/>
      <c r="P220" s="2"/>
      <c r="Q220" s="2"/>
      <c r="R220" s="2"/>
      <c r="S220" s="2"/>
      <c r="T220" s="2"/>
      <c r="U220" s="2"/>
      <c r="V220" s="2"/>
      <c r="W220" s="2"/>
    </row>
    <row r="221" spans="1:23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N221" s="2"/>
      <c r="O221" s="2"/>
      <c r="P221" s="2"/>
      <c r="Q221" s="2"/>
      <c r="R221" s="2"/>
      <c r="S221" s="2"/>
      <c r="T221" s="2"/>
      <c r="U221" s="2"/>
      <c r="V221" s="2"/>
      <c r="W221" s="2"/>
    </row>
    <row r="222" spans="1:23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N222" s="2"/>
      <c r="O222" s="2"/>
      <c r="P222" s="2"/>
      <c r="Q222" s="2"/>
      <c r="R222" s="2"/>
      <c r="S222" s="2"/>
      <c r="T222" s="2"/>
      <c r="U222" s="2"/>
      <c r="V222" s="2"/>
      <c r="W222" s="2"/>
    </row>
    <row r="223" spans="1:23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N223" s="2"/>
      <c r="O223" s="2"/>
      <c r="P223" s="2"/>
      <c r="Q223" s="2"/>
      <c r="R223" s="2"/>
      <c r="S223" s="2"/>
      <c r="T223" s="2"/>
      <c r="U223" s="2"/>
      <c r="V223" s="2"/>
      <c r="W223" s="2"/>
    </row>
    <row r="224" spans="1:23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N224" s="2"/>
      <c r="O224" s="2"/>
      <c r="P224" s="2"/>
      <c r="Q224" s="2"/>
      <c r="R224" s="2"/>
      <c r="S224" s="2"/>
      <c r="T224" s="2"/>
      <c r="U224" s="2"/>
      <c r="V224" s="2"/>
      <c r="W224" s="2"/>
    </row>
    <row r="225" spans="1:23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N225" s="2"/>
      <c r="O225" s="2"/>
      <c r="P225" s="2"/>
      <c r="Q225" s="2"/>
      <c r="R225" s="2"/>
      <c r="S225" s="2"/>
      <c r="T225" s="2"/>
      <c r="U225" s="2"/>
      <c r="V225" s="2"/>
      <c r="W225" s="2"/>
    </row>
    <row r="226" spans="1:23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N226" s="2"/>
      <c r="O226" s="2"/>
      <c r="P226" s="2"/>
      <c r="Q226" s="2"/>
      <c r="R226" s="2"/>
      <c r="S226" s="2"/>
      <c r="T226" s="2"/>
      <c r="U226" s="2"/>
      <c r="V226" s="2"/>
      <c r="W226" s="2"/>
    </row>
    <row r="227" spans="1:23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N227" s="2"/>
      <c r="O227" s="2"/>
      <c r="P227" s="2"/>
      <c r="Q227" s="2"/>
      <c r="R227" s="2"/>
      <c r="S227" s="2"/>
      <c r="T227" s="2"/>
      <c r="U227" s="2"/>
      <c r="V227" s="2"/>
      <c r="W227" s="2"/>
    </row>
    <row r="228" spans="1:23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N228" s="2"/>
      <c r="O228" s="2"/>
      <c r="P228" s="2"/>
      <c r="Q228" s="2"/>
      <c r="R228" s="2"/>
      <c r="S228" s="2"/>
      <c r="T228" s="2"/>
      <c r="U228" s="2"/>
      <c r="V228" s="2"/>
      <c r="W228" s="2"/>
    </row>
    <row r="229" spans="1:23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N229" s="2"/>
      <c r="O229" s="2"/>
      <c r="P229" s="2"/>
      <c r="Q229" s="2"/>
      <c r="R229" s="2"/>
      <c r="S229" s="2"/>
      <c r="T229" s="2"/>
      <c r="U229" s="2"/>
      <c r="V229" s="2"/>
      <c r="W229" s="2"/>
    </row>
    <row r="230" spans="1:23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N230" s="2"/>
      <c r="O230" s="2"/>
      <c r="P230" s="2"/>
      <c r="Q230" s="2"/>
      <c r="R230" s="2"/>
      <c r="S230" s="2"/>
      <c r="T230" s="2"/>
      <c r="U230" s="2"/>
      <c r="V230" s="2"/>
      <c r="W230" s="2"/>
    </row>
    <row r="231" spans="1:23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N231" s="2"/>
      <c r="O231" s="2"/>
      <c r="P231" s="2"/>
      <c r="Q231" s="2"/>
      <c r="R231" s="2"/>
      <c r="S231" s="2"/>
      <c r="T231" s="2"/>
      <c r="U231" s="2"/>
      <c r="V231" s="2"/>
      <c r="W231" s="2"/>
    </row>
    <row r="232" spans="1:23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N232" s="2"/>
      <c r="O232" s="2"/>
      <c r="P232" s="2"/>
      <c r="Q232" s="2"/>
      <c r="R232" s="2"/>
      <c r="S232" s="2"/>
      <c r="T232" s="2"/>
      <c r="U232" s="2"/>
      <c r="V232" s="2"/>
      <c r="W232" s="2"/>
    </row>
    <row r="233" spans="1:23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N233" s="2"/>
      <c r="O233" s="2"/>
      <c r="P233" s="2"/>
      <c r="Q233" s="2"/>
      <c r="R233" s="2"/>
      <c r="S233" s="2"/>
      <c r="T233" s="2"/>
      <c r="U233" s="2"/>
      <c r="V233" s="2"/>
      <c r="W233" s="2"/>
    </row>
    <row r="234" spans="1:23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N234" s="2"/>
      <c r="O234" s="2"/>
      <c r="P234" s="2"/>
      <c r="Q234" s="2"/>
      <c r="R234" s="2"/>
      <c r="S234" s="2"/>
      <c r="T234" s="2"/>
      <c r="U234" s="2"/>
      <c r="V234" s="2"/>
      <c r="W234" s="2"/>
    </row>
    <row r="235" spans="1:23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N235" s="2"/>
      <c r="O235" s="2"/>
      <c r="P235" s="2"/>
      <c r="Q235" s="2"/>
      <c r="R235" s="2"/>
      <c r="S235" s="2"/>
      <c r="T235" s="2"/>
      <c r="U235" s="2"/>
      <c r="V235" s="2"/>
      <c r="W235" s="2"/>
    </row>
    <row r="236" spans="1:23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N236" s="2"/>
      <c r="O236" s="2"/>
      <c r="P236" s="2"/>
      <c r="Q236" s="2"/>
      <c r="R236" s="2"/>
      <c r="S236" s="2"/>
      <c r="T236" s="2"/>
      <c r="U236" s="2"/>
      <c r="V236" s="2"/>
      <c r="W236" s="2"/>
    </row>
    <row r="237" spans="1:23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N237" s="2"/>
      <c r="O237" s="2"/>
      <c r="P237" s="2"/>
      <c r="Q237" s="2"/>
      <c r="R237" s="2"/>
      <c r="S237" s="2"/>
      <c r="T237" s="2"/>
      <c r="U237" s="2"/>
      <c r="V237" s="2"/>
      <c r="W237" s="2"/>
    </row>
    <row r="238" spans="1:23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N238" s="2"/>
      <c r="O238" s="2"/>
      <c r="P238" s="2"/>
      <c r="Q238" s="2"/>
      <c r="R238" s="2"/>
      <c r="S238" s="2"/>
      <c r="T238" s="2"/>
      <c r="U238" s="2"/>
      <c r="V238" s="2"/>
      <c r="W238" s="2"/>
    </row>
    <row r="239" spans="1:23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N239" s="2"/>
      <c r="O239" s="2"/>
      <c r="P239" s="2"/>
      <c r="Q239" s="2"/>
      <c r="R239" s="2"/>
      <c r="S239" s="2"/>
      <c r="T239" s="2"/>
      <c r="U239" s="2"/>
      <c r="V239" s="2"/>
      <c r="W239" s="2"/>
    </row>
    <row r="240" spans="1:23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N240" s="2"/>
      <c r="O240" s="2"/>
      <c r="P240" s="2"/>
      <c r="Q240" s="2"/>
      <c r="R240" s="2"/>
      <c r="S240" s="2"/>
      <c r="T240" s="2"/>
      <c r="U240" s="2"/>
      <c r="V240" s="2"/>
      <c r="W240" s="2"/>
    </row>
    <row r="241" spans="1:23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N241" s="2"/>
      <c r="O241" s="2"/>
      <c r="P241" s="2"/>
      <c r="Q241" s="2"/>
      <c r="R241" s="2"/>
      <c r="S241" s="2"/>
      <c r="T241" s="2"/>
      <c r="U241" s="2"/>
      <c r="V241" s="2"/>
      <c r="W241" s="2"/>
    </row>
    <row r="242" spans="1:23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N242" s="2"/>
      <c r="O242" s="2"/>
      <c r="P242" s="2"/>
      <c r="Q242" s="2"/>
      <c r="R242" s="2"/>
      <c r="S242" s="2"/>
      <c r="T242" s="2"/>
      <c r="U242" s="2"/>
      <c r="V242" s="2"/>
      <c r="W242" s="2"/>
    </row>
    <row r="243" spans="1:23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N243" s="2"/>
      <c r="O243" s="2"/>
      <c r="P243" s="2"/>
      <c r="Q243" s="2"/>
      <c r="R243" s="2"/>
      <c r="S243" s="2"/>
      <c r="T243" s="2"/>
      <c r="U243" s="2"/>
      <c r="V243" s="2"/>
      <c r="W243" s="2"/>
    </row>
    <row r="244" spans="1:23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N244" s="2"/>
      <c r="O244" s="2"/>
      <c r="P244" s="2"/>
      <c r="Q244" s="2"/>
      <c r="R244" s="2"/>
      <c r="S244" s="2"/>
      <c r="T244" s="2"/>
      <c r="U244" s="2"/>
      <c r="V244" s="2"/>
      <c r="W244" s="2"/>
    </row>
    <row r="245" spans="1:23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N245" s="2"/>
      <c r="O245" s="2"/>
      <c r="P245" s="2"/>
      <c r="Q245" s="2"/>
      <c r="R245" s="2"/>
      <c r="S245" s="2"/>
      <c r="T245" s="2"/>
      <c r="U245" s="2"/>
      <c r="V245" s="2"/>
      <c r="W245" s="2"/>
    </row>
    <row r="246" spans="1:23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N246" s="2"/>
      <c r="O246" s="2"/>
      <c r="P246" s="2"/>
      <c r="Q246" s="2"/>
      <c r="R246" s="2"/>
      <c r="S246" s="2"/>
      <c r="T246" s="2"/>
      <c r="U246" s="2"/>
      <c r="V246" s="2"/>
      <c r="W246" s="2"/>
    </row>
    <row r="247" spans="1:23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N247" s="2"/>
      <c r="O247" s="2"/>
      <c r="P247" s="2"/>
      <c r="Q247" s="2"/>
      <c r="R247" s="2"/>
      <c r="S247" s="2"/>
      <c r="T247" s="2"/>
      <c r="U247" s="2"/>
      <c r="V247" s="2"/>
      <c r="W247" s="2"/>
    </row>
    <row r="248" spans="1:23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N248" s="2"/>
      <c r="O248" s="2"/>
      <c r="P248" s="2"/>
      <c r="Q248" s="2"/>
      <c r="R248" s="2"/>
      <c r="S248" s="2"/>
      <c r="T248" s="2"/>
      <c r="U248" s="2"/>
      <c r="V248" s="2"/>
      <c r="W248" s="2"/>
    </row>
    <row r="249" spans="1:23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N249" s="2"/>
      <c r="O249" s="2"/>
      <c r="P249" s="2"/>
      <c r="Q249" s="2"/>
      <c r="R249" s="2"/>
      <c r="S249" s="2"/>
      <c r="T249" s="2"/>
      <c r="U249" s="2"/>
      <c r="V249" s="2"/>
      <c r="W249" s="2"/>
    </row>
    <row r="250" spans="1:23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N250" s="2"/>
      <c r="O250" s="2"/>
      <c r="P250" s="2"/>
      <c r="Q250" s="2"/>
      <c r="R250" s="2"/>
      <c r="S250" s="2"/>
      <c r="T250" s="2"/>
      <c r="U250" s="2"/>
      <c r="V250" s="2"/>
      <c r="W250" s="2"/>
    </row>
    <row r="251" spans="1:23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N251" s="2"/>
      <c r="O251" s="2"/>
      <c r="P251" s="2"/>
      <c r="Q251" s="2"/>
      <c r="R251" s="2"/>
      <c r="S251" s="2"/>
      <c r="T251" s="2"/>
      <c r="U251" s="2"/>
      <c r="V251" s="2"/>
      <c r="W251" s="2"/>
    </row>
    <row r="252" spans="1:23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N252" s="2"/>
      <c r="O252" s="2"/>
      <c r="P252" s="2"/>
      <c r="Q252" s="2"/>
      <c r="R252" s="2"/>
      <c r="S252" s="2"/>
      <c r="T252" s="2"/>
      <c r="U252" s="2"/>
      <c r="V252" s="2"/>
      <c r="W252" s="2"/>
    </row>
    <row r="253" spans="1:23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N253" s="2"/>
      <c r="O253" s="2"/>
      <c r="P253" s="2"/>
      <c r="Q253" s="2"/>
      <c r="R253" s="2"/>
      <c r="S253" s="2"/>
      <c r="T253" s="2"/>
      <c r="U253" s="2"/>
      <c r="V253" s="2"/>
      <c r="W253" s="2"/>
    </row>
    <row r="254" spans="1:23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N254" s="2"/>
      <c r="O254" s="2"/>
      <c r="P254" s="2"/>
      <c r="Q254" s="2"/>
      <c r="R254" s="2"/>
      <c r="S254" s="2"/>
      <c r="T254" s="2"/>
      <c r="U254" s="2"/>
      <c r="V254" s="2"/>
      <c r="W254" s="2"/>
    </row>
    <row r="255" spans="1:23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N255" s="2"/>
      <c r="O255" s="2"/>
      <c r="P255" s="2"/>
      <c r="Q255" s="2"/>
      <c r="R255" s="2"/>
      <c r="S255" s="2"/>
      <c r="T255" s="2"/>
      <c r="U255" s="2"/>
      <c r="V255" s="2"/>
      <c r="W255" s="2"/>
    </row>
    <row r="256" spans="1:23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N256" s="2"/>
      <c r="O256" s="2"/>
      <c r="P256" s="2"/>
      <c r="Q256" s="2"/>
      <c r="R256" s="2"/>
      <c r="S256" s="2"/>
      <c r="T256" s="2"/>
      <c r="U256" s="2"/>
      <c r="V256" s="2"/>
      <c r="W256" s="2"/>
    </row>
    <row r="257" spans="1:23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N257" s="2"/>
      <c r="O257" s="2"/>
      <c r="P257" s="2"/>
      <c r="Q257" s="2"/>
      <c r="R257" s="2"/>
      <c r="S257" s="2"/>
      <c r="T257" s="2"/>
      <c r="U257" s="2"/>
      <c r="V257" s="2"/>
      <c r="W257" s="2"/>
    </row>
    <row r="258" spans="1:23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N258" s="2"/>
      <c r="O258" s="2"/>
      <c r="P258" s="2"/>
      <c r="Q258" s="2"/>
      <c r="R258" s="2"/>
      <c r="S258" s="2"/>
      <c r="T258" s="2"/>
      <c r="U258" s="2"/>
      <c r="V258" s="2"/>
      <c r="W258" s="2"/>
    </row>
    <row r="259" spans="1:23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N259" s="2"/>
      <c r="O259" s="2"/>
      <c r="P259" s="2"/>
      <c r="Q259" s="2"/>
      <c r="R259" s="2"/>
      <c r="S259" s="2"/>
      <c r="T259" s="2"/>
      <c r="U259" s="2"/>
      <c r="V259" s="2"/>
      <c r="W259" s="2"/>
    </row>
    <row r="260" spans="1:23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N260" s="2"/>
      <c r="O260" s="2"/>
      <c r="P260" s="2"/>
      <c r="Q260" s="2"/>
      <c r="R260" s="2"/>
      <c r="S260" s="2"/>
      <c r="T260" s="2"/>
      <c r="U260" s="2"/>
      <c r="V260" s="2"/>
      <c r="W260" s="2"/>
    </row>
    <row r="261" spans="1:23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N261" s="2"/>
      <c r="O261" s="2"/>
      <c r="P261" s="2"/>
      <c r="Q261" s="2"/>
      <c r="R261" s="2"/>
      <c r="S261" s="2"/>
      <c r="T261" s="2"/>
      <c r="U261" s="2"/>
      <c r="V261" s="2"/>
      <c r="W261" s="2"/>
    </row>
    <row r="262" spans="1:23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N262" s="2"/>
      <c r="O262" s="2"/>
      <c r="P262" s="2"/>
      <c r="Q262" s="2"/>
      <c r="R262" s="2"/>
      <c r="S262" s="2"/>
      <c r="T262" s="2"/>
      <c r="U262" s="2"/>
      <c r="V262" s="2"/>
      <c r="W262" s="2"/>
    </row>
    <row r="263" spans="1:23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N263" s="2"/>
      <c r="O263" s="2"/>
      <c r="P263" s="2"/>
      <c r="Q263" s="2"/>
      <c r="R263" s="2"/>
      <c r="S263" s="2"/>
      <c r="T263" s="2"/>
      <c r="U263" s="2"/>
      <c r="V263" s="2"/>
      <c r="W263" s="2"/>
    </row>
    <row r="264" spans="1:23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N264" s="2"/>
      <c r="O264" s="2"/>
      <c r="P264" s="2"/>
      <c r="Q264" s="2"/>
      <c r="R264" s="2"/>
      <c r="S264" s="2"/>
      <c r="T264" s="2"/>
      <c r="U264" s="2"/>
      <c r="V264" s="2"/>
      <c r="W264" s="2"/>
    </row>
    <row r="265" spans="1:23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N265" s="2"/>
      <c r="O265" s="2"/>
      <c r="P265" s="2"/>
      <c r="Q265" s="2"/>
      <c r="R265" s="2"/>
      <c r="S265" s="2"/>
      <c r="T265" s="2"/>
      <c r="U265" s="2"/>
      <c r="V265" s="2"/>
      <c r="W265" s="2"/>
    </row>
    <row r="266" spans="1:23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N266" s="2"/>
      <c r="O266" s="2"/>
      <c r="P266" s="2"/>
      <c r="Q266" s="2"/>
      <c r="R266" s="2"/>
      <c r="S266" s="2"/>
      <c r="T266" s="2"/>
      <c r="U266" s="2"/>
      <c r="V266" s="2"/>
      <c r="W266" s="2"/>
    </row>
    <row r="267" spans="1:23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N267" s="2"/>
      <c r="O267" s="2"/>
      <c r="P267" s="2"/>
      <c r="Q267" s="2"/>
      <c r="R267" s="2"/>
      <c r="S267" s="2"/>
      <c r="T267" s="2"/>
      <c r="U267" s="2"/>
      <c r="V267" s="2"/>
      <c r="W267" s="2"/>
    </row>
    <row r="268" spans="1:23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N268" s="2"/>
      <c r="O268" s="2"/>
      <c r="P268" s="2"/>
      <c r="Q268" s="2"/>
      <c r="R268" s="2"/>
      <c r="S268" s="2"/>
      <c r="T268" s="2"/>
      <c r="U268" s="2"/>
      <c r="V268" s="2"/>
      <c r="W268" s="2"/>
    </row>
    <row r="269" spans="1:23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N269" s="2"/>
      <c r="O269" s="2"/>
      <c r="P269" s="2"/>
      <c r="Q269" s="2"/>
      <c r="R269" s="2"/>
      <c r="S269" s="2"/>
      <c r="T269" s="2"/>
      <c r="U269" s="2"/>
      <c r="V269" s="2"/>
      <c r="W269" s="2"/>
    </row>
    <row r="270" spans="1:23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N270" s="2"/>
      <c r="O270" s="2"/>
      <c r="P270" s="2"/>
      <c r="Q270" s="2"/>
      <c r="R270" s="2"/>
      <c r="S270" s="2"/>
      <c r="T270" s="2"/>
      <c r="U270" s="2"/>
      <c r="V270" s="2"/>
      <c r="W270" s="2"/>
    </row>
    <row r="271" spans="1:23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N271" s="2"/>
      <c r="O271" s="2"/>
      <c r="P271" s="2"/>
      <c r="Q271" s="2"/>
      <c r="R271" s="2"/>
      <c r="S271" s="2"/>
      <c r="T271" s="2"/>
      <c r="U271" s="2"/>
      <c r="V271" s="2"/>
      <c r="W271" s="2"/>
    </row>
    <row r="272" spans="1:23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N272" s="2"/>
      <c r="O272" s="2"/>
      <c r="P272" s="2"/>
      <c r="Q272" s="2"/>
      <c r="R272" s="2"/>
      <c r="S272" s="2"/>
      <c r="T272" s="2"/>
      <c r="U272" s="2"/>
      <c r="V272" s="2"/>
      <c r="W272" s="2"/>
    </row>
    <row r="273" spans="1:23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N273" s="2"/>
      <c r="O273" s="2"/>
      <c r="P273" s="2"/>
      <c r="Q273" s="2"/>
      <c r="R273" s="2"/>
      <c r="S273" s="2"/>
      <c r="T273" s="2"/>
      <c r="U273" s="2"/>
      <c r="V273" s="2"/>
      <c r="W273" s="2"/>
    </row>
    <row r="274" spans="1:23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N274" s="2"/>
      <c r="O274" s="2"/>
      <c r="P274" s="2"/>
      <c r="Q274" s="2"/>
      <c r="R274" s="2"/>
      <c r="S274" s="2"/>
      <c r="T274" s="2"/>
      <c r="U274" s="2"/>
      <c r="V274" s="2"/>
      <c r="W274" s="2"/>
    </row>
    <row r="275" spans="1:23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N275" s="2"/>
      <c r="O275" s="2"/>
      <c r="P275" s="2"/>
      <c r="Q275" s="2"/>
      <c r="R275" s="2"/>
      <c r="S275" s="2"/>
      <c r="T275" s="2"/>
      <c r="U275" s="2"/>
      <c r="V275" s="2"/>
      <c r="W275" s="2"/>
    </row>
    <row r="276" spans="1:23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N276" s="2"/>
      <c r="O276" s="2"/>
      <c r="P276" s="2"/>
      <c r="Q276" s="2"/>
      <c r="R276" s="2"/>
      <c r="S276" s="2"/>
      <c r="T276" s="2"/>
      <c r="U276" s="2"/>
      <c r="V276" s="2"/>
      <c r="W276" s="2"/>
    </row>
    <row r="277" spans="1:23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N277" s="2"/>
      <c r="O277" s="2"/>
      <c r="P277" s="2"/>
      <c r="Q277" s="2"/>
      <c r="R277" s="2"/>
      <c r="S277" s="2"/>
      <c r="T277" s="2"/>
      <c r="U277" s="2"/>
      <c r="V277" s="2"/>
      <c r="W277" s="2"/>
    </row>
    <row r="278" spans="1:23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N278" s="2"/>
      <c r="O278" s="2"/>
      <c r="P278" s="2"/>
      <c r="Q278" s="2"/>
      <c r="R278" s="2"/>
      <c r="S278" s="2"/>
      <c r="T278" s="2"/>
      <c r="U278" s="2"/>
      <c r="V278" s="2"/>
      <c r="W278" s="2"/>
    </row>
    <row r="279" spans="1:23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N279" s="2"/>
      <c r="O279" s="2"/>
      <c r="P279" s="2"/>
      <c r="Q279" s="2"/>
      <c r="R279" s="2"/>
      <c r="S279" s="2"/>
      <c r="T279" s="2"/>
      <c r="U279" s="2"/>
      <c r="V279" s="2"/>
      <c r="W279" s="2"/>
    </row>
    <row r="280" spans="1:23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N280" s="2"/>
      <c r="O280" s="2"/>
      <c r="P280" s="2"/>
      <c r="Q280" s="2"/>
      <c r="R280" s="2"/>
      <c r="S280" s="2"/>
      <c r="T280" s="2"/>
      <c r="U280" s="2"/>
      <c r="V280" s="2"/>
      <c r="W280" s="2"/>
    </row>
    <row r="281" spans="1:23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N281" s="2"/>
      <c r="O281" s="2"/>
      <c r="P281" s="2"/>
      <c r="Q281" s="2"/>
      <c r="R281" s="2"/>
      <c r="S281" s="2"/>
      <c r="T281" s="2"/>
      <c r="U281" s="2"/>
      <c r="V281" s="2"/>
      <c r="W281" s="2"/>
    </row>
    <row r="282" spans="1:23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N282" s="2"/>
      <c r="O282" s="2"/>
      <c r="P282" s="2"/>
      <c r="Q282" s="2"/>
      <c r="R282" s="2"/>
      <c r="S282" s="2"/>
      <c r="T282" s="2"/>
      <c r="U282" s="2"/>
      <c r="V282" s="2"/>
      <c r="W282" s="2"/>
    </row>
    <row r="283" spans="1:23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N283" s="2"/>
      <c r="O283" s="2"/>
      <c r="P283" s="2"/>
      <c r="Q283" s="2"/>
      <c r="R283" s="2"/>
      <c r="S283" s="2"/>
      <c r="T283" s="2"/>
      <c r="U283" s="2"/>
      <c r="V283" s="2"/>
      <c r="W283" s="2"/>
    </row>
    <row r="284" spans="1:23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N284" s="2"/>
      <c r="O284" s="2"/>
      <c r="P284" s="2"/>
      <c r="Q284" s="2"/>
      <c r="R284" s="2"/>
      <c r="S284" s="2"/>
      <c r="T284" s="2"/>
      <c r="U284" s="2"/>
      <c r="V284" s="2"/>
      <c r="W284" s="2"/>
    </row>
    <row r="285" spans="1:23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N285" s="2"/>
      <c r="O285" s="2"/>
      <c r="P285" s="2"/>
      <c r="Q285" s="2"/>
      <c r="R285" s="2"/>
      <c r="S285" s="2"/>
      <c r="T285" s="2"/>
      <c r="U285" s="2"/>
      <c r="V285" s="2"/>
      <c r="W285" s="2"/>
    </row>
    <row r="286" spans="1:23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N286" s="2"/>
      <c r="O286" s="2"/>
      <c r="P286" s="2"/>
      <c r="Q286" s="2"/>
      <c r="R286" s="2"/>
      <c r="S286" s="2"/>
      <c r="T286" s="2"/>
      <c r="U286" s="2"/>
      <c r="V286" s="2"/>
      <c r="W286" s="2"/>
    </row>
    <row r="287" spans="1:23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N287" s="2"/>
      <c r="O287" s="2"/>
      <c r="P287" s="2"/>
      <c r="Q287" s="2"/>
      <c r="R287" s="2"/>
      <c r="S287" s="2"/>
      <c r="T287" s="2"/>
      <c r="U287" s="2"/>
      <c r="V287" s="2"/>
      <c r="W287" s="2"/>
    </row>
    <row r="288" spans="1:23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N288" s="2"/>
      <c r="O288" s="2"/>
      <c r="P288" s="2"/>
      <c r="Q288" s="2"/>
      <c r="R288" s="2"/>
      <c r="S288" s="2"/>
      <c r="T288" s="2"/>
      <c r="U288" s="2"/>
      <c r="V288" s="2"/>
      <c r="W288" s="2"/>
    </row>
    <row r="289" spans="1:23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N289" s="2"/>
      <c r="O289" s="2"/>
      <c r="P289" s="2"/>
      <c r="Q289" s="2"/>
      <c r="R289" s="2"/>
      <c r="S289" s="2"/>
      <c r="T289" s="2"/>
      <c r="U289" s="2"/>
      <c r="V289" s="2"/>
      <c r="W289" s="2"/>
    </row>
    <row r="290" spans="1:23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N290" s="2"/>
      <c r="O290" s="2"/>
      <c r="P290" s="2"/>
      <c r="Q290" s="2"/>
      <c r="R290" s="2"/>
      <c r="S290" s="2"/>
      <c r="T290" s="2"/>
      <c r="U290" s="2"/>
      <c r="V290" s="2"/>
      <c r="W290" s="2"/>
    </row>
    <row r="291" spans="1:23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N291" s="2"/>
      <c r="O291" s="2"/>
      <c r="P291" s="2"/>
      <c r="Q291" s="2"/>
      <c r="R291" s="2"/>
      <c r="S291" s="2"/>
      <c r="T291" s="2"/>
      <c r="U291" s="2"/>
      <c r="V291" s="2"/>
      <c r="W291" s="2"/>
    </row>
    <row r="292" spans="1:23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N292" s="2"/>
      <c r="O292" s="2"/>
      <c r="P292" s="2"/>
      <c r="Q292" s="2"/>
      <c r="R292" s="2"/>
      <c r="S292" s="2"/>
      <c r="T292" s="2"/>
      <c r="U292" s="2"/>
      <c r="V292" s="2"/>
      <c r="W292" s="2"/>
    </row>
    <row r="293" spans="1:23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N293" s="2"/>
      <c r="O293" s="2"/>
      <c r="P293" s="2"/>
      <c r="Q293" s="2"/>
      <c r="R293" s="2"/>
      <c r="S293" s="2"/>
      <c r="T293" s="2"/>
      <c r="U293" s="2"/>
      <c r="V293" s="2"/>
      <c r="W293" s="2"/>
    </row>
    <row r="294" spans="1:23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N294" s="2"/>
      <c r="O294" s="2"/>
      <c r="P294" s="2"/>
      <c r="Q294" s="2"/>
      <c r="R294" s="2"/>
      <c r="S294" s="2"/>
      <c r="T294" s="2"/>
      <c r="U294" s="2"/>
      <c r="V294" s="2"/>
      <c r="W294" s="2"/>
    </row>
    <row r="295" spans="1:23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N295" s="2"/>
      <c r="O295" s="2"/>
      <c r="P295" s="2"/>
      <c r="Q295" s="2"/>
      <c r="R295" s="2"/>
      <c r="S295" s="2"/>
      <c r="T295" s="2"/>
      <c r="U295" s="2"/>
      <c r="V295" s="2"/>
      <c r="W295" s="2"/>
    </row>
    <row r="296" spans="1:23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N296" s="2"/>
      <c r="O296" s="2"/>
      <c r="P296" s="2"/>
      <c r="Q296" s="2"/>
      <c r="R296" s="2"/>
      <c r="S296" s="2"/>
      <c r="T296" s="2"/>
      <c r="U296" s="2"/>
      <c r="V296" s="2"/>
      <c r="W296" s="2"/>
    </row>
    <row r="297" spans="1:23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N297" s="2"/>
      <c r="O297" s="2"/>
      <c r="P297" s="2"/>
      <c r="Q297" s="2"/>
      <c r="R297" s="2"/>
      <c r="S297" s="2"/>
      <c r="T297" s="2"/>
      <c r="U297" s="2"/>
      <c r="V297" s="2"/>
      <c r="W297" s="2"/>
    </row>
    <row r="298" spans="1:23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N298" s="2"/>
      <c r="O298" s="2"/>
      <c r="P298" s="2"/>
      <c r="Q298" s="2"/>
      <c r="R298" s="2"/>
      <c r="S298" s="2"/>
      <c r="T298" s="2"/>
      <c r="U298" s="2"/>
      <c r="V298" s="2"/>
      <c r="W298" s="2"/>
    </row>
    <row r="299" spans="1:23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N299" s="2"/>
      <c r="O299" s="2"/>
      <c r="P299" s="2"/>
      <c r="Q299" s="2"/>
      <c r="R299" s="2"/>
      <c r="S299" s="2"/>
      <c r="T299" s="2"/>
      <c r="U299" s="2"/>
      <c r="V299" s="2"/>
      <c r="W299" s="2"/>
    </row>
    <row r="300" spans="1:23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N300" s="2"/>
      <c r="O300" s="2"/>
      <c r="P300" s="2"/>
      <c r="Q300" s="2"/>
      <c r="R300" s="2"/>
      <c r="S300" s="2"/>
      <c r="T300" s="2"/>
      <c r="U300" s="2"/>
      <c r="V300" s="2"/>
      <c r="W300" s="2"/>
    </row>
    <row r="301" spans="1:23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N301" s="2"/>
      <c r="O301" s="2"/>
      <c r="P301" s="2"/>
      <c r="Q301" s="2"/>
      <c r="R301" s="2"/>
      <c r="S301" s="2"/>
      <c r="T301" s="2"/>
      <c r="U301" s="2"/>
      <c r="V301" s="2"/>
      <c r="W301" s="2"/>
    </row>
    <row r="302" spans="1:23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N302" s="2"/>
      <c r="O302" s="2"/>
      <c r="P302" s="2"/>
      <c r="Q302" s="2"/>
      <c r="R302" s="2"/>
      <c r="S302" s="2"/>
      <c r="T302" s="2"/>
      <c r="U302" s="2"/>
      <c r="V302" s="2"/>
      <c r="W302" s="2"/>
    </row>
    <row r="303" spans="1:23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N303" s="2"/>
      <c r="O303" s="2"/>
      <c r="P303" s="2"/>
      <c r="Q303" s="2"/>
      <c r="R303" s="2"/>
      <c r="S303" s="2"/>
      <c r="T303" s="2"/>
      <c r="U303" s="2"/>
      <c r="V303" s="2"/>
      <c r="W303" s="2"/>
    </row>
    <row r="304" spans="1:23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N304" s="2"/>
      <c r="O304" s="2"/>
      <c r="P304" s="2"/>
      <c r="Q304" s="2"/>
      <c r="R304" s="2"/>
      <c r="S304" s="2"/>
      <c r="T304" s="2"/>
      <c r="U304" s="2"/>
      <c r="V304" s="2"/>
      <c r="W304" s="2"/>
    </row>
    <row r="305" spans="1:23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N305" s="2"/>
      <c r="O305" s="2"/>
      <c r="P305" s="2"/>
      <c r="Q305" s="2"/>
      <c r="R305" s="2"/>
      <c r="S305" s="2"/>
      <c r="T305" s="2"/>
      <c r="U305" s="2"/>
      <c r="V305" s="2"/>
      <c r="W305" s="2"/>
    </row>
    <row r="306" spans="1:23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N306" s="2"/>
      <c r="O306" s="2"/>
      <c r="P306" s="2"/>
      <c r="Q306" s="2"/>
      <c r="R306" s="2"/>
      <c r="S306" s="2"/>
      <c r="T306" s="2"/>
      <c r="U306" s="2"/>
      <c r="V306" s="2"/>
      <c r="W306" s="2"/>
    </row>
    <row r="307" spans="1:23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N307" s="2"/>
      <c r="O307" s="2"/>
      <c r="P307" s="2"/>
      <c r="Q307" s="2"/>
      <c r="R307" s="2"/>
      <c r="S307" s="2"/>
      <c r="T307" s="2"/>
      <c r="U307" s="2"/>
      <c r="V307" s="2"/>
      <c r="W307" s="2"/>
    </row>
    <row r="308" spans="1:23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N308" s="2"/>
      <c r="O308" s="2"/>
      <c r="P308" s="2"/>
      <c r="Q308" s="2"/>
      <c r="R308" s="2"/>
      <c r="S308" s="2"/>
      <c r="T308" s="2"/>
      <c r="U308" s="2"/>
      <c r="V308" s="2"/>
      <c r="W308" s="2"/>
    </row>
    <row r="309" spans="1:23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N309" s="2"/>
      <c r="O309" s="2"/>
      <c r="P309" s="2"/>
      <c r="Q309" s="2"/>
      <c r="R309" s="2"/>
      <c r="S309" s="2"/>
      <c r="T309" s="2"/>
      <c r="U309" s="2"/>
      <c r="V309" s="2"/>
      <c r="W309" s="2"/>
    </row>
    <row r="310" spans="1:23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N310" s="2"/>
      <c r="O310" s="2"/>
      <c r="P310" s="2"/>
      <c r="Q310" s="2"/>
      <c r="R310" s="2"/>
      <c r="S310" s="2"/>
      <c r="T310" s="2"/>
      <c r="U310" s="2"/>
      <c r="V310" s="2"/>
      <c r="W310" s="2"/>
    </row>
    <row r="311" spans="1:23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N311" s="2"/>
      <c r="O311" s="2"/>
      <c r="P311" s="2"/>
      <c r="Q311" s="2"/>
      <c r="R311" s="2"/>
      <c r="S311" s="2"/>
      <c r="T311" s="2"/>
      <c r="U311" s="2"/>
      <c r="V311" s="2"/>
      <c r="W311" s="2"/>
    </row>
    <row r="312" spans="1:23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N312" s="2"/>
      <c r="O312" s="2"/>
      <c r="P312" s="2"/>
      <c r="Q312" s="2"/>
      <c r="R312" s="2"/>
      <c r="S312" s="2"/>
      <c r="T312" s="2"/>
      <c r="U312" s="2"/>
      <c r="V312" s="2"/>
      <c r="W312" s="2"/>
    </row>
    <row r="313" spans="1:23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N313" s="2"/>
      <c r="O313" s="2"/>
      <c r="P313" s="2"/>
      <c r="Q313" s="2"/>
      <c r="R313" s="2"/>
      <c r="S313" s="2"/>
      <c r="T313" s="2"/>
      <c r="U313" s="2"/>
      <c r="V313" s="2"/>
      <c r="W313" s="2"/>
    </row>
    <row r="314" spans="1:23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N314" s="2"/>
      <c r="O314" s="2"/>
      <c r="P314" s="2"/>
      <c r="Q314" s="2"/>
      <c r="R314" s="2"/>
      <c r="S314" s="2"/>
      <c r="T314" s="2"/>
      <c r="U314" s="2"/>
      <c r="V314" s="2"/>
      <c r="W314" s="2"/>
    </row>
    <row r="315" spans="1:23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N315" s="2"/>
      <c r="O315" s="2"/>
      <c r="P315" s="2"/>
      <c r="Q315" s="2"/>
      <c r="R315" s="2"/>
      <c r="S315" s="2"/>
      <c r="T315" s="2"/>
      <c r="U315" s="2"/>
      <c r="V315" s="2"/>
      <c r="W315" s="2"/>
    </row>
    <row r="316" spans="1:23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N316" s="2"/>
      <c r="O316" s="2"/>
      <c r="P316" s="2"/>
      <c r="Q316" s="2"/>
      <c r="R316" s="2"/>
      <c r="S316" s="2"/>
      <c r="T316" s="2"/>
      <c r="U316" s="2"/>
      <c r="V316" s="2"/>
      <c r="W316" s="2"/>
    </row>
    <row r="317" spans="1:23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N317" s="2"/>
      <c r="O317" s="2"/>
      <c r="P317" s="2"/>
      <c r="Q317" s="2"/>
      <c r="R317" s="2"/>
      <c r="S317" s="2"/>
      <c r="T317" s="2"/>
      <c r="U317" s="2"/>
      <c r="V317" s="2"/>
      <c r="W317" s="2"/>
    </row>
    <row r="318" spans="1:23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N318" s="2"/>
      <c r="O318" s="2"/>
      <c r="P318" s="2"/>
      <c r="Q318" s="2"/>
      <c r="R318" s="2"/>
      <c r="S318" s="2"/>
      <c r="T318" s="2"/>
      <c r="U318" s="2"/>
      <c r="V318" s="2"/>
      <c r="W318" s="2"/>
    </row>
    <row r="319" spans="1:23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N319" s="2"/>
      <c r="O319" s="2"/>
      <c r="P319" s="2"/>
      <c r="Q319" s="2"/>
      <c r="R319" s="2"/>
      <c r="S319" s="2"/>
      <c r="T319" s="2"/>
      <c r="U319" s="2"/>
      <c r="V319" s="2"/>
      <c r="W319" s="2"/>
    </row>
    <row r="320" spans="1:23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N320" s="2"/>
      <c r="O320" s="2"/>
      <c r="P320" s="2"/>
      <c r="Q320" s="2"/>
      <c r="R320" s="2"/>
      <c r="S320" s="2"/>
      <c r="T320" s="2"/>
      <c r="U320" s="2"/>
      <c r="V320" s="2"/>
      <c r="W320" s="2"/>
    </row>
    <row r="321" spans="1:23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N321" s="2"/>
      <c r="O321" s="2"/>
      <c r="P321" s="2"/>
      <c r="Q321" s="2"/>
      <c r="R321" s="2"/>
      <c r="S321" s="2"/>
      <c r="T321" s="2"/>
      <c r="U321" s="2"/>
      <c r="V321" s="2"/>
      <c r="W321" s="2"/>
    </row>
    <row r="322" spans="1:23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N322" s="2"/>
      <c r="O322" s="2"/>
      <c r="P322" s="2"/>
      <c r="Q322" s="2"/>
      <c r="R322" s="2"/>
      <c r="S322" s="2"/>
      <c r="T322" s="2"/>
      <c r="U322" s="2"/>
      <c r="V322" s="2"/>
      <c r="W322" s="2"/>
    </row>
    <row r="323" spans="1:23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N323" s="2"/>
      <c r="O323" s="2"/>
      <c r="P323" s="2"/>
      <c r="Q323" s="2"/>
      <c r="R323" s="2"/>
      <c r="S323" s="2"/>
      <c r="T323" s="2"/>
      <c r="U323" s="2"/>
      <c r="V323" s="2"/>
      <c r="W323" s="2"/>
    </row>
    <row r="324" spans="1:23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N324" s="2"/>
      <c r="O324" s="2"/>
      <c r="P324" s="2"/>
      <c r="Q324" s="2"/>
      <c r="R324" s="2"/>
      <c r="S324" s="2"/>
      <c r="T324" s="2"/>
      <c r="U324" s="2"/>
      <c r="V324" s="2"/>
      <c r="W324" s="2"/>
    </row>
    <row r="325" spans="1:23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N325" s="2"/>
      <c r="O325" s="2"/>
      <c r="P325" s="2"/>
      <c r="Q325" s="2"/>
      <c r="R325" s="2"/>
      <c r="S325" s="2"/>
      <c r="T325" s="2"/>
      <c r="U325" s="2"/>
      <c r="V325" s="2"/>
      <c r="W325" s="2"/>
    </row>
    <row r="326" spans="1:23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N326" s="2"/>
      <c r="O326" s="2"/>
      <c r="P326" s="2"/>
      <c r="Q326" s="2"/>
      <c r="R326" s="2"/>
      <c r="S326" s="2"/>
      <c r="T326" s="2"/>
      <c r="U326" s="2"/>
      <c r="V326" s="2"/>
      <c r="W326" s="2"/>
    </row>
    <row r="327" spans="1:23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N327" s="2"/>
      <c r="O327" s="2"/>
      <c r="P327" s="2"/>
      <c r="Q327" s="2"/>
      <c r="R327" s="2"/>
      <c r="S327" s="2"/>
      <c r="T327" s="2"/>
      <c r="U327" s="2"/>
      <c r="V327" s="2"/>
      <c r="W327" s="2"/>
    </row>
    <row r="328" spans="1:23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N328" s="2"/>
      <c r="O328" s="2"/>
      <c r="P328" s="2"/>
      <c r="Q328" s="2"/>
      <c r="R328" s="2"/>
      <c r="S328" s="2"/>
      <c r="T328" s="2"/>
      <c r="U328" s="2"/>
      <c r="V328" s="2"/>
      <c r="W328" s="2"/>
    </row>
    <row r="329" spans="1:23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N329" s="2"/>
      <c r="O329" s="2"/>
      <c r="P329" s="2"/>
      <c r="Q329" s="2"/>
      <c r="R329" s="2"/>
      <c r="S329" s="2"/>
      <c r="T329" s="2"/>
      <c r="U329" s="2"/>
      <c r="V329" s="2"/>
      <c r="W329" s="2"/>
    </row>
    <row r="330" spans="1:23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N330" s="2"/>
      <c r="O330" s="2"/>
      <c r="P330" s="2"/>
      <c r="Q330" s="2"/>
      <c r="R330" s="2"/>
      <c r="S330" s="2"/>
      <c r="T330" s="2"/>
      <c r="U330" s="2"/>
      <c r="V330" s="2"/>
      <c r="W330" s="2"/>
    </row>
    <row r="331" spans="1:23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N331" s="2"/>
      <c r="O331" s="2"/>
      <c r="P331" s="2"/>
      <c r="Q331" s="2"/>
      <c r="R331" s="2"/>
      <c r="S331" s="2"/>
      <c r="T331" s="2"/>
      <c r="U331" s="2"/>
      <c r="V331" s="2"/>
      <c r="W331" s="2"/>
    </row>
    <row r="332" spans="1:23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N332" s="2"/>
      <c r="O332" s="2"/>
      <c r="P332" s="2"/>
      <c r="Q332" s="2"/>
      <c r="R332" s="2"/>
      <c r="S332" s="2"/>
      <c r="T332" s="2"/>
      <c r="U332" s="2"/>
      <c r="V332" s="2"/>
      <c r="W332" s="2"/>
    </row>
    <row r="333" spans="1:23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N333" s="2"/>
      <c r="O333" s="2"/>
      <c r="P333" s="2"/>
      <c r="Q333" s="2"/>
      <c r="R333" s="2"/>
      <c r="S333" s="2"/>
      <c r="T333" s="2"/>
      <c r="U333" s="2"/>
      <c r="V333" s="2"/>
      <c r="W333" s="2"/>
    </row>
    <row r="334" spans="1:23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N334" s="2"/>
      <c r="O334" s="2"/>
      <c r="P334" s="2"/>
      <c r="Q334" s="2"/>
      <c r="R334" s="2"/>
      <c r="S334" s="2"/>
      <c r="T334" s="2"/>
      <c r="U334" s="2"/>
      <c r="V334" s="2"/>
      <c r="W334" s="2"/>
    </row>
    <row r="335" spans="1:23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N335" s="2"/>
      <c r="O335" s="2"/>
      <c r="P335" s="2"/>
      <c r="Q335" s="2"/>
      <c r="R335" s="2"/>
      <c r="S335" s="2"/>
      <c r="T335" s="2"/>
      <c r="U335" s="2"/>
      <c r="V335" s="2"/>
      <c r="W335" s="2"/>
    </row>
    <row r="336" spans="1:23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N336" s="2"/>
      <c r="O336" s="2"/>
      <c r="P336" s="2"/>
      <c r="Q336" s="2"/>
      <c r="R336" s="2"/>
      <c r="S336" s="2"/>
      <c r="T336" s="2"/>
      <c r="U336" s="2"/>
      <c r="V336" s="2"/>
      <c r="W336" s="2"/>
    </row>
    <row r="337" spans="1:23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N337" s="2"/>
      <c r="O337" s="2"/>
      <c r="P337" s="2"/>
      <c r="Q337" s="2"/>
      <c r="R337" s="2"/>
      <c r="S337" s="2"/>
      <c r="T337" s="2"/>
      <c r="U337" s="2"/>
      <c r="V337" s="2"/>
      <c r="W337" s="2"/>
    </row>
    <row r="338" spans="1:23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N338" s="2"/>
      <c r="O338" s="2"/>
      <c r="P338" s="2"/>
      <c r="Q338" s="2"/>
      <c r="R338" s="2"/>
      <c r="S338" s="2"/>
      <c r="T338" s="2"/>
      <c r="U338" s="2"/>
      <c r="V338" s="2"/>
      <c r="W338" s="2"/>
    </row>
    <row r="339" spans="1:23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N339" s="2"/>
      <c r="O339" s="2"/>
      <c r="P339" s="2"/>
      <c r="Q339" s="2"/>
      <c r="R339" s="2"/>
      <c r="S339" s="2"/>
      <c r="T339" s="2"/>
      <c r="U339" s="2"/>
      <c r="V339" s="2"/>
      <c r="W339" s="2"/>
    </row>
    <row r="340" spans="1:23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N340" s="2"/>
      <c r="O340" s="2"/>
      <c r="P340" s="2"/>
      <c r="Q340" s="2"/>
      <c r="R340" s="2"/>
      <c r="S340" s="2"/>
      <c r="T340" s="2"/>
      <c r="U340" s="2"/>
      <c r="V340" s="2"/>
      <c r="W340" s="2"/>
    </row>
    <row r="341" spans="1:23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N341" s="2"/>
      <c r="O341" s="2"/>
      <c r="P341" s="2"/>
      <c r="Q341" s="2"/>
      <c r="R341" s="2"/>
      <c r="S341" s="2"/>
      <c r="T341" s="2"/>
      <c r="U341" s="2"/>
      <c r="V341" s="2"/>
      <c r="W341" s="2"/>
    </row>
    <row r="342" spans="1:23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N342" s="2"/>
      <c r="O342" s="2"/>
      <c r="P342" s="2"/>
      <c r="Q342" s="2"/>
      <c r="R342" s="2"/>
      <c r="S342" s="2"/>
      <c r="T342" s="2"/>
      <c r="U342" s="2"/>
      <c r="V342" s="2"/>
      <c r="W342" s="2"/>
    </row>
    <row r="343" spans="1:23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N343" s="2"/>
      <c r="O343" s="2"/>
      <c r="P343" s="2"/>
      <c r="Q343" s="2"/>
      <c r="R343" s="2"/>
      <c r="S343" s="2"/>
      <c r="T343" s="2"/>
      <c r="U343" s="2"/>
      <c r="V343" s="2"/>
      <c r="W343" s="2"/>
    </row>
    <row r="344" spans="1:23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N344" s="2"/>
      <c r="O344" s="2"/>
      <c r="P344" s="2"/>
      <c r="Q344" s="2"/>
      <c r="R344" s="2"/>
      <c r="S344" s="2"/>
      <c r="T344" s="2"/>
      <c r="U344" s="2"/>
      <c r="V344" s="2"/>
      <c r="W344" s="2"/>
    </row>
    <row r="345" spans="1:23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N345" s="2"/>
      <c r="O345" s="2"/>
      <c r="P345" s="2"/>
      <c r="Q345" s="2"/>
      <c r="R345" s="2"/>
      <c r="S345" s="2"/>
      <c r="T345" s="2"/>
      <c r="U345" s="2"/>
      <c r="V345" s="2"/>
      <c r="W345" s="2"/>
    </row>
    <row r="346" spans="1:23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N346" s="2"/>
      <c r="O346" s="2"/>
      <c r="P346" s="2"/>
      <c r="Q346" s="2"/>
      <c r="R346" s="2"/>
      <c r="S346" s="2"/>
      <c r="T346" s="2"/>
      <c r="U346" s="2"/>
      <c r="V346" s="2"/>
      <c r="W346" s="2"/>
    </row>
    <row r="347" spans="1:23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N347" s="2"/>
      <c r="O347" s="2"/>
      <c r="P347" s="2"/>
      <c r="Q347" s="2"/>
      <c r="R347" s="2"/>
      <c r="S347" s="2"/>
      <c r="T347" s="2"/>
      <c r="U347" s="2"/>
      <c r="V347" s="2"/>
      <c r="W347" s="2"/>
    </row>
    <row r="348" spans="1:23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N348" s="2"/>
      <c r="O348" s="2"/>
      <c r="P348" s="2"/>
      <c r="Q348" s="2"/>
      <c r="R348" s="2"/>
      <c r="S348" s="2"/>
      <c r="T348" s="2"/>
      <c r="U348" s="2"/>
      <c r="V348" s="2"/>
      <c r="W348" s="2"/>
    </row>
    <row r="349" spans="1:23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N349" s="2"/>
      <c r="O349" s="2"/>
      <c r="P349" s="2"/>
      <c r="Q349" s="2"/>
      <c r="R349" s="2"/>
      <c r="S349" s="2"/>
      <c r="T349" s="2"/>
      <c r="U349" s="2"/>
      <c r="V349" s="2"/>
      <c r="W349" s="2"/>
    </row>
    <row r="350" spans="1:23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N350" s="2"/>
      <c r="O350" s="2"/>
      <c r="P350" s="2"/>
      <c r="Q350" s="2"/>
      <c r="R350" s="2"/>
      <c r="S350" s="2"/>
      <c r="T350" s="2"/>
      <c r="U350" s="2"/>
      <c r="V350" s="2"/>
      <c r="W350" s="2"/>
    </row>
    <row r="351" spans="1:23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N351" s="2"/>
      <c r="O351" s="2"/>
      <c r="P351" s="2"/>
      <c r="Q351" s="2"/>
      <c r="R351" s="2"/>
      <c r="S351" s="2"/>
      <c r="T351" s="2"/>
      <c r="U351" s="2"/>
      <c r="V351" s="2"/>
      <c r="W351" s="2"/>
    </row>
    <row r="352" spans="1:23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N352" s="2"/>
      <c r="O352" s="2"/>
      <c r="P352" s="2"/>
      <c r="Q352" s="2"/>
      <c r="R352" s="2"/>
      <c r="S352" s="2"/>
      <c r="T352" s="2"/>
      <c r="U352" s="2"/>
      <c r="V352" s="2"/>
      <c r="W352" s="2"/>
    </row>
    <row r="353" spans="1:23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N353" s="2"/>
      <c r="O353" s="2"/>
      <c r="P353" s="2"/>
      <c r="Q353" s="2"/>
      <c r="R353" s="2"/>
      <c r="S353" s="2"/>
      <c r="T353" s="2"/>
      <c r="U353" s="2"/>
      <c r="V353" s="2"/>
      <c r="W353" s="2"/>
    </row>
    <row r="354" spans="1:23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N354" s="2"/>
      <c r="O354" s="2"/>
      <c r="P354" s="2"/>
      <c r="Q354" s="2"/>
      <c r="R354" s="2"/>
      <c r="S354" s="2"/>
      <c r="T354" s="2"/>
      <c r="U354" s="2"/>
      <c r="V354" s="2"/>
      <c r="W354" s="2"/>
    </row>
    <row r="355" spans="1:23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N355" s="2"/>
      <c r="O355" s="2"/>
      <c r="P355" s="2"/>
      <c r="Q355" s="2"/>
      <c r="R355" s="2"/>
      <c r="S355" s="2"/>
      <c r="T355" s="2"/>
      <c r="U355" s="2"/>
      <c r="V355" s="2"/>
      <c r="W355" s="2"/>
    </row>
    <row r="356" spans="1:23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N356" s="2"/>
      <c r="O356" s="2"/>
      <c r="P356" s="2"/>
      <c r="Q356" s="2"/>
      <c r="R356" s="2"/>
      <c r="S356" s="2"/>
      <c r="T356" s="2"/>
      <c r="U356" s="2"/>
      <c r="V356" s="2"/>
      <c r="W356" s="2"/>
    </row>
    <row r="357" spans="1:23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N357" s="2"/>
      <c r="O357" s="2"/>
      <c r="P357" s="2"/>
      <c r="Q357" s="2"/>
      <c r="R357" s="2"/>
      <c r="S357" s="2"/>
      <c r="T357" s="2"/>
      <c r="U357" s="2"/>
      <c r="V357" s="2"/>
      <c r="W357" s="2"/>
    </row>
    <row r="358" spans="1:23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N358" s="2"/>
      <c r="O358" s="2"/>
      <c r="P358" s="2"/>
      <c r="Q358" s="2"/>
      <c r="R358" s="2"/>
      <c r="S358" s="2"/>
      <c r="T358" s="2"/>
      <c r="U358" s="2"/>
      <c r="V358" s="2"/>
      <c r="W358" s="2"/>
    </row>
    <row r="359" spans="1:23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N359" s="2"/>
      <c r="O359" s="2"/>
      <c r="P359" s="2"/>
      <c r="Q359" s="2"/>
      <c r="R359" s="2"/>
      <c r="S359" s="2"/>
      <c r="T359" s="2"/>
      <c r="U359" s="2"/>
      <c r="V359" s="2"/>
      <c r="W359" s="2"/>
    </row>
    <row r="360" spans="1:23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N360" s="2"/>
      <c r="O360" s="2"/>
      <c r="P360" s="2"/>
      <c r="Q360" s="2"/>
      <c r="R360" s="2"/>
      <c r="S360" s="2"/>
      <c r="T360" s="2"/>
      <c r="U360" s="2"/>
      <c r="V360" s="2"/>
      <c r="W360" s="2"/>
    </row>
    <row r="361" spans="1:23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N361" s="2"/>
      <c r="O361" s="2"/>
      <c r="P361" s="2"/>
      <c r="Q361" s="2"/>
      <c r="R361" s="2"/>
      <c r="S361" s="2"/>
      <c r="T361" s="2"/>
      <c r="U361" s="2"/>
      <c r="V361" s="2"/>
      <c r="W361" s="2"/>
    </row>
    <row r="362" spans="1:23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N362" s="2"/>
      <c r="O362" s="2"/>
      <c r="P362" s="2"/>
      <c r="Q362" s="2"/>
      <c r="R362" s="2"/>
      <c r="S362" s="2"/>
      <c r="T362" s="2"/>
      <c r="U362" s="2"/>
      <c r="V362" s="2"/>
      <c r="W362" s="2"/>
    </row>
    <row r="363" spans="1:23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N363" s="2"/>
      <c r="O363" s="2"/>
      <c r="P363" s="2"/>
      <c r="Q363" s="2"/>
      <c r="R363" s="2"/>
      <c r="S363" s="2"/>
      <c r="T363" s="2"/>
      <c r="U363" s="2"/>
      <c r="V363" s="2"/>
      <c r="W363" s="2"/>
    </row>
    <row r="364" spans="1:23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N364" s="2"/>
      <c r="O364" s="2"/>
      <c r="P364" s="2"/>
      <c r="Q364" s="2"/>
      <c r="R364" s="2"/>
      <c r="S364" s="2"/>
      <c r="T364" s="2"/>
      <c r="U364" s="2"/>
      <c r="V364" s="2"/>
      <c r="W364" s="2"/>
    </row>
    <row r="365" spans="1:23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N365" s="2"/>
      <c r="O365" s="2"/>
      <c r="P365" s="2"/>
      <c r="Q365" s="2"/>
      <c r="R365" s="2"/>
      <c r="S365" s="2"/>
      <c r="T365" s="2"/>
      <c r="U365" s="2"/>
      <c r="V365" s="2"/>
      <c r="W365" s="2"/>
    </row>
    <row r="366" spans="1:23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N366" s="2"/>
      <c r="O366" s="2"/>
      <c r="P366" s="2"/>
      <c r="Q366" s="2"/>
      <c r="R366" s="2"/>
      <c r="S366" s="2"/>
      <c r="T366" s="2"/>
      <c r="U366" s="2"/>
      <c r="V366" s="2"/>
      <c r="W366" s="2"/>
    </row>
    <row r="367" spans="1:23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N367" s="2"/>
      <c r="O367" s="2"/>
      <c r="P367" s="2"/>
      <c r="Q367" s="2"/>
      <c r="R367" s="2"/>
      <c r="S367" s="2"/>
      <c r="T367" s="2"/>
      <c r="U367" s="2"/>
      <c r="V367" s="2"/>
      <c r="W367" s="2"/>
    </row>
    <row r="368" spans="1:23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N368" s="2"/>
      <c r="O368" s="2"/>
      <c r="P368" s="2"/>
      <c r="Q368" s="2"/>
      <c r="R368" s="2"/>
      <c r="S368" s="2"/>
      <c r="T368" s="2"/>
      <c r="U368" s="2"/>
      <c r="V368" s="2"/>
      <c r="W368" s="2"/>
    </row>
    <row r="369" spans="1:23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N369" s="2"/>
      <c r="O369" s="2"/>
      <c r="P369" s="2"/>
      <c r="Q369" s="2"/>
      <c r="R369" s="2"/>
      <c r="S369" s="2"/>
      <c r="T369" s="2"/>
      <c r="U369" s="2"/>
      <c r="V369" s="2"/>
      <c r="W369" s="2"/>
    </row>
    <row r="370" spans="1:23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N370" s="2"/>
      <c r="O370" s="2"/>
      <c r="P370" s="2"/>
      <c r="Q370" s="2"/>
      <c r="R370" s="2"/>
      <c r="S370" s="2"/>
      <c r="T370" s="2"/>
      <c r="U370" s="2"/>
      <c r="V370" s="2"/>
      <c r="W370" s="2"/>
    </row>
    <row r="371" spans="1:23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N371" s="2"/>
      <c r="O371" s="2"/>
      <c r="P371" s="2"/>
      <c r="Q371" s="2"/>
      <c r="R371" s="2"/>
      <c r="S371" s="2"/>
      <c r="T371" s="2"/>
      <c r="U371" s="2"/>
      <c r="V371" s="2"/>
      <c r="W371" s="2"/>
    </row>
    <row r="372" spans="1:23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N372" s="2"/>
      <c r="O372" s="2"/>
      <c r="P372" s="2"/>
      <c r="Q372" s="2"/>
      <c r="R372" s="2"/>
      <c r="S372" s="2"/>
      <c r="T372" s="2"/>
      <c r="U372" s="2"/>
      <c r="V372" s="2"/>
      <c r="W372" s="2"/>
    </row>
    <row r="373" spans="1:23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N373" s="2"/>
      <c r="O373" s="2"/>
      <c r="P373" s="2"/>
      <c r="Q373" s="2"/>
      <c r="R373" s="2"/>
      <c r="S373" s="2"/>
      <c r="T373" s="2"/>
      <c r="U373" s="2"/>
      <c r="V373" s="2"/>
      <c r="W373" s="2"/>
    </row>
    <row r="374" spans="1:23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N374" s="2"/>
      <c r="O374" s="2"/>
      <c r="P374" s="2"/>
      <c r="Q374" s="2"/>
      <c r="R374" s="2"/>
      <c r="S374" s="2"/>
      <c r="T374" s="2"/>
      <c r="U374" s="2"/>
      <c r="V374" s="2"/>
      <c r="W374" s="2"/>
    </row>
    <row r="375" spans="1:23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N375" s="2"/>
      <c r="O375" s="2"/>
      <c r="P375" s="2"/>
      <c r="Q375" s="2"/>
      <c r="R375" s="2"/>
      <c r="S375" s="2"/>
      <c r="T375" s="2"/>
      <c r="U375" s="2"/>
      <c r="V375" s="2"/>
      <c r="W375" s="2"/>
    </row>
    <row r="376" spans="1:23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N376" s="2"/>
      <c r="O376" s="2"/>
      <c r="P376" s="2"/>
      <c r="Q376" s="2"/>
      <c r="R376" s="2"/>
      <c r="S376" s="2"/>
      <c r="T376" s="2"/>
      <c r="U376" s="2"/>
      <c r="V376" s="2"/>
      <c r="W376" s="2"/>
    </row>
    <row r="377" spans="1:23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N377" s="2"/>
      <c r="O377" s="2"/>
      <c r="P377" s="2"/>
      <c r="Q377" s="2"/>
      <c r="R377" s="2"/>
      <c r="S377" s="2"/>
      <c r="T377" s="2"/>
      <c r="U377" s="2"/>
      <c r="V377" s="2"/>
      <c r="W377" s="2"/>
    </row>
    <row r="378" spans="1:23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N378" s="2"/>
      <c r="O378" s="2"/>
      <c r="P378" s="2"/>
      <c r="Q378" s="2"/>
      <c r="R378" s="2"/>
      <c r="S378" s="2"/>
      <c r="T378" s="2"/>
      <c r="U378" s="2"/>
      <c r="V378" s="2"/>
      <c r="W378" s="2"/>
    </row>
    <row r="379" spans="1:23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N379" s="2"/>
      <c r="O379" s="2"/>
      <c r="P379" s="2"/>
      <c r="Q379" s="2"/>
      <c r="R379" s="2"/>
      <c r="S379" s="2"/>
      <c r="T379" s="2"/>
      <c r="U379" s="2"/>
      <c r="V379" s="2"/>
      <c r="W379" s="2"/>
    </row>
    <row r="380" spans="1:23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N380" s="2"/>
      <c r="O380" s="2"/>
      <c r="P380" s="2"/>
      <c r="Q380" s="2"/>
      <c r="R380" s="2"/>
      <c r="S380" s="2"/>
      <c r="T380" s="2"/>
      <c r="U380" s="2"/>
      <c r="V380" s="2"/>
      <c r="W380" s="2"/>
    </row>
    <row r="381" spans="1:23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N381" s="2"/>
      <c r="O381" s="2"/>
      <c r="P381" s="2"/>
      <c r="Q381" s="2"/>
      <c r="R381" s="2"/>
      <c r="S381" s="2"/>
      <c r="T381" s="2"/>
      <c r="U381" s="2"/>
      <c r="V381" s="2"/>
      <c r="W381" s="2"/>
    </row>
    <row r="382" spans="1:23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N382" s="2"/>
      <c r="O382" s="2"/>
      <c r="P382" s="2"/>
      <c r="Q382" s="2"/>
      <c r="R382" s="2"/>
      <c r="S382" s="2"/>
      <c r="T382" s="2"/>
      <c r="U382" s="2"/>
      <c r="V382" s="2"/>
      <c r="W382" s="2"/>
    </row>
    <row r="383" spans="1:23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N383" s="2"/>
      <c r="O383" s="2"/>
      <c r="P383" s="2"/>
      <c r="Q383" s="2"/>
      <c r="R383" s="2"/>
      <c r="S383" s="2"/>
      <c r="T383" s="2"/>
      <c r="U383" s="2"/>
      <c r="V383" s="2"/>
      <c r="W383" s="2"/>
    </row>
    <row r="384" spans="1:23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N384" s="2"/>
      <c r="O384" s="2"/>
      <c r="P384" s="2"/>
      <c r="Q384" s="2"/>
      <c r="R384" s="2"/>
      <c r="S384" s="2"/>
      <c r="T384" s="2"/>
      <c r="U384" s="2"/>
      <c r="V384" s="2"/>
      <c r="W384" s="2"/>
    </row>
    <row r="385" spans="1:23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N385" s="2"/>
      <c r="O385" s="2"/>
      <c r="P385" s="2"/>
      <c r="Q385" s="2"/>
      <c r="R385" s="2"/>
      <c r="S385" s="2"/>
      <c r="T385" s="2"/>
      <c r="U385" s="2"/>
      <c r="V385" s="2"/>
      <c r="W385" s="2"/>
    </row>
    <row r="386" spans="1:23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N386" s="2"/>
      <c r="O386" s="2"/>
      <c r="P386" s="2"/>
      <c r="Q386" s="2"/>
      <c r="R386" s="2"/>
      <c r="S386" s="2"/>
      <c r="T386" s="2"/>
      <c r="U386" s="2"/>
      <c r="V386" s="2"/>
      <c r="W386" s="2"/>
    </row>
    <row r="387" spans="1:23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N387" s="2"/>
      <c r="O387" s="2"/>
      <c r="P387" s="2"/>
      <c r="Q387" s="2"/>
      <c r="R387" s="2"/>
      <c r="S387" s="2"/>
      <c r="T387" s="2"/>
      <c r="U387" s="2"/>
      <c r="V387" s="2"/>
      <c r="W387" s="2"/>
    </row>
    <row r="388" spans="1:23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N388" s="2"/>
      <c r="O388" s="2"/>
      <c r="P388" s="2"/>
      <c r="Q388" s="2"/>
      <c r="R388" s="2"/>
      <c r="S388" s="2"/>
      <c r="T388" s="2"/>
      <c r="U388" s="2"/>
      <c r="V388" s="2"/>
      <c r="W388" s="2"/>
    </row>
    <row r="389" spans="1:23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N389" s="2"/>
      <c r="O389" s="2"/>
      <c r="P389" s="2"/>
      <c r="Q389" s="2"/>
      <c r="R389" s="2"/>
      <c r="S389" s="2"/>
      <c r="T389" s="2"/>
      <c r="U389" s="2"/>
      <c r="V389" s="2"/>
      <c r="W389" s="2"/>
    </row>
    <row r="390" spans="1:23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N390" s="2"/>
      <c r="O390" s="2"/>
      <c r="P390" s="2"/>
      <c r="Q390" s="2"/>
      <c r="R390" s="2"/>
      <c r="S390" s="2"/>
      <c r="T390" s="2"/>
      <c r="U390" s="2"/>
      <c r="V390" s="2"/>
      <c r="W390" s="2"/>
    </row>
    <row r="391" spans="1:23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N391" s="2"/>
      <c r="O391" s="2"/>
      <c r="P391" s="2"/>
      <c r="Q391" s="2"/>
      <c r="R391" s="2"/>
      <c r="S391" s="2"/>
      <c r="T391" s="2"/>
      <c r="U391" s="2"/>
      <c r="V391" s="2"/>
      <c r="W391" s="2"/>
    </row>
    <row r="392" spans="1:23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N392" s="2"/>
      <c r="O392" s="2"/>
      <c r="P392" s="2"/>
      <c r="Q392" s="2"/>
      <c r="R392" s="2"/>
      <c r="S392" s="2"/>
      <c r="T392" s="2"/>
      <c r="U392" s="2"/>
      <c r="V392" s="2"/>
      <c r="W392" s="2"/>
    </row>
    <row r="393" spans="1:23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N393" s="2"/>
      <c r="O393" s="2"/>
      <c r="P393" s="2"/>
      <c r="Q393" s="2"/>
      <c r="R393" s="2"/>
      <c r="S393" s="2"/>
      <c r="T393" s="2"/>
      <c r="U393" s="2"/>
      <c r="V393" s="2"/>
      <c r="W393" s="2"/>
    </row>
    <row r="394" spans="1:23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N394" s="2"/>
      <c r="O394" s="2"/>
      <c r="P394" s="2"/>
      <c r="Q394" s="2"/>
      <c r="R394" s="2"/>
      <c r="S394" s="2"/>
      <c r="T394" s="2"/>
      <c r="U394" s="2"/>
      <c r="V394" s="2"/>
      <c r="W394" s="2"/>
    </row>
    <row r="395" spans="1:23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N395" s="2"/>
      <c r="O395" s="2"/>
      <c r="P395" s="2"/>
      <c r="Q395" s="2"/>
      <c r="R395" s="2"/>
      <c r="S395" s="2"/>
      <c r="T395" s="2"/>
      <c r="U395" s="2"/>
      <c r="V395" s="2"/>
      <c r="W395" s="2"/>
    </row>
    <row r="396" spans="1:23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N396" s="2"/>
      <c r="O396" s="2"/>
      <c r="P396" s="2"/>
      <c r="Q396" s="2"/>
      <c r="R396" s="2"/>
      <c r="S396" s="2"/>
      <c r="T396" s="2"/>
      <c r="U396" s="2"/>
      <c r="V396" s="2"/>
      <c r="W396" s="2"/>
    </row>
    <row r="397" spans="1:23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N397" s="2"/>
      <c r="O397" s="2"/>
      <c r="P397" s="2"/>
      <c r="Q397" s="2"/>
      <c r="R397" s="2"/>
      <c r="S397" s="2"/>
      <c r="T397" s="2"/>
      <c r="U397" s="2"/>
      <c r="V397" s="2"/>
      <c r="W397" s="2"/>
    </row>
    <row r="398" spans="1:23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N398" s="2"/>
      <c r="O398" s="2"/>
      <c r="P398" s="2"/>
      <c r="Q398" s="2"/>
      <c r="R398" s="2"/>
      <c r="S398" s="2"/>
      <c r="T398" s="2"/>
      <c r="U398" s="2"/>
      <c r="V398" s="2"/>
      <c r="W398" s="2"/>
    </row>
    <row r="399" spans="1:23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N399" s="2"/>
      <c r="O399" s="2"/>
      <c r="P399" s="2"/>
      <c r="Q399" s="2"/>
      <c r="R399" s="2"/>
      <c r="S399" s="2"/>
      <c r="T399" s="2"/>
      <c r="U399" s="2"/>
      <c r="V399" s="2"/>
      <c r="W399" s="2"/>
    </row>
    <row r="400" spans="1:23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N400" s="2"/>
      <c r="O400" s="2"/>
      <c r="P400" s="2"/>
      <c r="Q400" s="2"/>
      <c r="R400" s="2"/>
      <c r="S400" s="2"/>
      <c r="T400" s="2"/>
      <c r="U400" s="2"/>
      <c r="V400" s="2"/>
      <c r="W400" s="2"/>
    </row>
    <row r="401" spans="1:23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N401" s="2"/>
      <c r="O401" s="2"/>
      <c r="P401" s="2"/>
      <c r="Q401" s="2"/>
      <c r="R401" s="2"/>
      <c r="S401" s="2"/>
      <c r="T401" s="2"/>
      <c r="U401" s="2"/>
      <c r="V401" s="2"/>
      <c r="W401" s="2"/>
    </row>
    <row r="402" spans="1:23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N402" s="2"/>
      <c r="O402" s="2"/>
      <c r="P402" s="2"/>
      <c r="Q402" s="2"/>
      <c r="R402" s="2"/>
      <c r="S402" s="2"/>
      <c r="T402" s="2"/>
      <c r="U402" s="2"/>
      <c r="V402" s="2"/>
      <c r="W402" s="2"/>
    </row>
    <row r="403" spans="1:23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N403" s="2"/>
      <c r="O403" s="2"/>
      <c r="P403" s="2"/>
      <c r="Q403" s="2"/>
      <c r="R403" s="2"/>
      <c r="S403" s="2"/>
      <c r="T403" s="2"/>
      <c r="U403" s="2"/>
      <c r="V403" s="2"/>
      <c r="W403" s="2"/>
    </row>
    <row r="404" spans="1:23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N404" s="2"/>
      <c r="O404" s="2"/>
      <c r="P404" s="2"/>
      <c r="Q404" s="2"/>
      <c r="R404" s="2"/>
      <c r="S404" s="2"/>
      <c r="T404" s="2"/>
      <c r="U404" s="2"/>
      <c r="V404" s="2"/>
      <c r="W404" s="2"/>
    </row>
    <row r="405" spans="1:23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N405" s="2"/>
      <c r="O405" s="2"/>
      <c r="P405" s="2"/>
      <c r="Q405" s="2"/>
      <c r="R405" s="2"/>
      <c r="S405" s="2"/>
      <c r="T405" s="2"/>
      <c r="U405" s="2"/>
      <c r="V405" s="2"/>
      <c r="W405" s="2"/>
    </row>
    <row r="406" spans="1:23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N406" s="2"/>
      <c r="O406" s="2"/>
      <c r="P406" s="2"/>
      <c r="Q406" s="2"/>
      <c r="R406" s="2"/>
      <c r="S406" s="2"/>
      <c r="T406" s="2"/>
      <c r="U406" s="2"/>
      <c r="V406" s="2"/>
      <c r="W406" s="2"/>
    </row>
    <row r="407" spans="1:23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N407" s="2"/>
      <c r="O407" s="2"/>
      <c r="P407" s="2"/>
      <c r="Q407" s="2"/>
      <c r="R407" s="2"/>
      <c r="S407" s="2"/>
      <c r="T407" s="2"/>
      <c r="U407" s="2"/>
      <c r="V407" s="2"/>
      <c r="W407" s="2"/>
    </row>
    <row r="408" spans="1:23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N408" s="2"/>
      <c r="O408" s="2"/>
      <c r="P408" s="2"/>
      <c r="Q408" s="2"/>
      <c r="R408" s="2"/>
      <c r="S408" s="2"/>
      <c r="T408" s="2"/>
      <c r="U408" s="2"/>
      <c r="V408" s="2"/>
      <c r="W408" s="2"/>
    </row>
    <row r="409" spans="1:23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N409" s="2"/>
      <c r="O409" s="2"/>
      <c r="P409" s="2"/>
      <c r="Q409" s="2"/>
      <c r="R409" s="2"/>
      <c r="S409" s="2"/>
      <c r="T409" s="2"/>
      <c r="U409" s="2"/>
      <c r="V409" s="2"/>
      <c r="W409" s="2"/>
    </row>
    <row r="410" spans="1:23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N410" s="2"/>
      <c r="O410" s="2"/>
      <c r="P410" s="2"/>
      <c r="Q410" s="2"/>
      <c r="R410" s="2"/>
      <c r="S410" s="2"/>
      <c r="T410" s="2"/>
      <c r="U410" s="2"/>
      <c r="V410" s="2"/>
      <c r="W410" s="2"/>
    </row>
    <row r="411" spans="1:23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N411" s="2"/>
      <c r="O411" s="2"/>
      <c r="P411" s="2"/>
      <c r="Q411" s="2"/>
      <c r="R411" s="2"/>
      <c r="S411" s="2"/>
      <c r="T411" s="2"/>
      <c r="U411" s="2"/>
      <c r="V411" s="2"/>
      <c r="W411" s="2"/>
    </row>
    <row r="412" spans="1:23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N412" s="2"/>
      <c r="O412" s="2"/>
      <c r="P412" s="2"/>
      <c r="Q412" s="2"/>
      <c r="R412" s="2"/>
      <c r="S412" s="2"/>
      <c r="T412" s="2"/>
      <c r="U412" s="2"/>
      <c r="V412" s="2"/>
      <c r="W412" s="2"/>
    </row>
    <row r="413" spans="1:23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N413" s="2"/>
      <c r="O413" s="2"/>
      <c r="P413" s="2"/>
      <c r="Q413" s="2"/>
      <c r="R413" s="2"/>
      <c r="S413" s="2"/>
      <c r="T413" s="2"/>
      <c r="U413" s="2"/>
      <c r="V413" s="2"/>
      <c r="W413" s="2"/>
    </row>
    <row r="414" spans="1:23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N414" s="2"/>
      <c r="O414" s="2"/>
      <c r="P414" s="2"/>
      <c r="Q414" s="2"/>
      <c r="R414" s="2"/>
      <c r="S414" s="2"/>
      <c r="T414" s="2"/>
      <c r="U414" s="2"/>
      <c r="V414" s="2"/>
      <c r="W414" s="2"/>
    </row>
    <row r="415" spans="1:23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N415" s="2"/>
      <c r="O415" s="2"/>
      <c r="P415" s="2"/>
      <c r="Q415" s="2"/>
      <c r="R415" s="2"/>
      <c r="S415" s="2"/>
      <c r="T415" s="2"/>
      <c r="U415" s="2"/>
      <c r="V415" s="2"/>
      <c r="W415" s="2"/>
    </row>
    <row r="416" spans="1:23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N416" s="2"/>
      <c r="O416" s="2"/>
      <c r="P416" s="2"/>
      <c r="Q416" s="2"/>
      <c r="R416" s="2"/>
      <c r="S416" s="2"/>
      <c r="T416" s="2"/>
      <c r="U416" s="2"/>
      <c r="V416" s="2"/>
      <c r="W416" s="2"/>
    </row>
    <row r="417" spans="1:23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N417" s="2"/>
      <c r="O417" s="2"/>
      <c r="P417" s="2"/>
      <c r="Q417" s="2"/>
      <c r="R417" s="2"/>
      <c r="S417" s="2"/>
      <c r="T417" s="2"/>
      <c r="U417" s="2"/>
      <c r="V417" s="2"/>
      <c r="W417" s="2"/>
    </row>
    <row r="418" spans="1:23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N418" s="2"/>
      <c r="O418" s="2"/>
      <c r="P418" s="2"/>
      <c r="Q418" s="2"/>
      <c r="R418" s="2"/>
      <c r="S418" s="2"/>
      <c r="T418" s="2"/>
      <c r="U418" s="2"/>
      <c r="V418" s="2"/>
      <c r="W418" s="2"/>
    </row>
    <row r="419" spans="1:23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N419" s="2"/>
      <c r="O419" s="2"/>
      <c r="P419" s="2"/>
      <c r="Q419" s="2"/>
      <c r="R419" s="2"/>
      <c r="S419" s="2"/>
      <c r="T419" s="2"/>
      <c r="U419" s="2"/>
      <c r="V419" s="2"/>
      <c r="W419" s="2"/>
    </row>
    <row r="420" spans="1:23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N420" s="2"/>
      <c r="O420" s="2"/>
      <c r="P420" s="2"/>
      <c r="Q420" s="2"/>
      <c r="R420" s="2"/>
      <c r="S420" s="2"/>
      <c r="T420" s="2"/>
      <c r="U420" s="2"/>
      <c r="V420" s="2"/>
      <c r="W420" s="2"/>
    </row>
    <row r="421" spans="1:23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N421" s="2"/>
      <c r="O421" s="2"/>
      <c r="P421" s="2"/>
      <c r="Q421" s="2"/>
      <c r="R421" s="2"/>
      <c r="S421" s="2"/>
      <c r="T421" s="2"/>
      <c r="U421" s="2"/>
      <c r="V421" s="2"/>
      <c r="W421" s="2"/>
    </row>
    <row r="422" spans="1:23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N422" s="2"/>
      <c r="O422" s="2"/>
      <c r="P422" s="2"/>
      <c r="Q422" s="2"/>
      <c r="R422" s="2"/>
      <c r="S422" s="2"/>
      <c r="T422" s="2"/>
      <c r="U422" s="2"/>
      <c r="V422" s="2"/>
      <c r="W422" s="2"/>
    </row>
    <row r="423" spans="1:23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N423" s="2"/>
      <c r="O423" s="2"/>
      <c r="P423" s="2"/>
      <c r="Q423" s="2"/>
      <c r="R423" s="2"/>
      <c r="S423" s="2"/>
      <c r="T423" s="2"/>
      <c r="U423" s="2"/>
      <c r="V423" s="2"/>
      <c r="W423" s="2"/>
    </row>
    <row r="424" spans="1:23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N424" s="2"/>
      <c r="O424" s="2"/>
      <c r="P424" s="2"/>
      <c r="Q424" s="2"/>
      <c r="R424" s="2"/>
      <c r="S424" s="2"/>
      <c r="T424" s="2"/>
      <c r="U424" s="2"/>
      <c r="V424" s="2"/>
      <c r="W424" s="2"/>
    </row>
    <row r="425" spans="1:23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N425" s="2"/>
      <c r="O425" s="2"/>
      <c r="P425" s="2"/>
      <c r="Q425" s="2"/>
      <c r="R425" s="2"/>
      <c r="S425" s="2"/>
      <c r="T425" s="2"/>
      <c r="U425" s="2"/>
      <c r="V425" s="2"/>
      <c r="W425" s="2"/>
    </row>
    <row r="426" spans="1:23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N426" s="2"/>
      <c r="O426" s="2"/>
      <c r="P426" s="2"/>
      <c r="Q426" s="2"/>
      <c r="R426" s="2"/>
      <c r="S426" s="2"/>
      <c r="T426" s="2"/>
      <c r="U426" s="2"/>
      <c r="V426" s="2"/>
      <c r="W426" s="2"/>
    </row>
    <row r="427" spans="1:23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N427" s="2"/>
      <c r="O427" s="2"/>
      <c r="P427" s="2"/>
      <c r="Q427" s="2"/>
      <c r="R427" s="2"/>
      <c r="S427" s="2"/>
      <c r="T427" s="2"/>
      <c r="U427" s="2"/>
      <c r="V427" s="2"/>
      <c r="W427" s="2"/>
    </row>
    <row r="428" spans="1:23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N428" s="2"/>
      <c r="O428" s="2"/>
      <c r="P428" s="2"/>
      <c r="Q428" s="2"/>
      <c r="R428" s="2"/>
      <c r="S428" s="2"/>
      <c r="T428" s="2"/>
      <c r="U428" s="2"/>
      <c r="V428" s="2"/>
      <c r="W428" s="2"/>
    </row>
    <row r="429" spans="1:23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N429" s="2"/>
      <c r="O429" s="2"/>
      <c r="P429" s="2"/>
      <c r="Q429" s="2"/>
      <c r="R429" s="2"/>
      <c r="S429" s="2"/>
      <c r="T429" s="2"/>
      <c r="U429" s="2"/>
      <c r="V429" s="2"/>
      <c r="W429" s="2"/>
    </row>
    <row r="430" spans="1:23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N430" s="2"/>
      <c r="O430" s="2"/>
      <c r="P430" s="2"/>
      <c r="Q430" s="2"/>
      <c r="R430" s="2"/>
      <c r="S430" s="2"/>
      <c r="T430" s="2"/>
      <c r="U430" s="2"/>
      <c r="V430" s="2"/>
      <c r="W430" s="2"/>
    </row>
    <row r="431" spans="1:23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N431" s="2"/>
      <c r="O431" s="2"/>
      <c r="P431" s="2"/>
      <c r="Q431" s="2"/>
      <c r="R431" s="2"/>
      <c r="S431" s="2"/>
      <c r="T431" s="2"/>
      <c r="U431" s="2"/>
      <c r="V431" s="2"/>
      <c r="W431" s="2"/>
    </row>
    <row r="432" spans="1:23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N432" s="2"/>
      <c r="O432" s="2"/>
      <c r="P432" s="2"/>
      <c r="Q432" s="2"/>
      <c r="R432" s="2"/>
      <c r="S432" s="2"/>
      <c r="T432" s="2"/>
      <c r="U432" s="2"/>
      <c r="V432" s="2"/>
      <c r="W432" s="2"/>
    </row>
    <row r="433" spans="1:23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N433" s="2"/>
      <c r="O433" s="2"/>
      <c r="P433" s="2"/>
      <c r="Q433" s="2"/>
      <c r="R433" s="2"/>
      <c r="S433" s="2"/>
      <c r="T433" s="2"/>
      <c r="U433" s="2"/>
      <c r="V433" s="2"/>
      <c r="W433" s="2"/>
    </row>
    <row r="434" spans="1:23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N434" s="2"/>
      <c r="O434" s="2"/>
      <c r="P434" s="2"/>
      <c r="Q434" s="2"/>
      <c r="R434" s="2"/>
      <c r="S434" s="2"/>
      <c r="T434" s="2"/>
      <c r="U434" s="2"/>
      <c r="V434" s="2"/>
      <c r="W434" s="2"/>
    </row>
    <row r="435" spans="1:23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N435" s="2"/>
      <c r="O435" s="2"/>
      <c r="P435" s="2"/>
      <c r="Q435" s="2"/>
      <c r="R435" s="2"/>
      <c r="S435" s="2"/>
      <c r="T435" s="2"/>
      <c r="U435" s="2"/>
      <c r="V435" s="2"/>
      <c r="W435" s="2"/>
    </row>
    <row r="436" spans="1:23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N436" s="2"/>
      <c r="O436" s="2"/>
      <c r="P436" s="2"/>
      <c r="Q436" s="2"/>
      <c r="R436" s="2"/>
      <c r="S436" s="2"/>
      <c r="T436" s="2"/>
      <c r="U436" s="2"/>
      <c r="V436" s="2"/>
      <c r="W436" s="2"/>
    </row>
    <row r="437" spans="1:23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N437" s="2"/>
      <c r="O437" s="2"/>
      <c r="P437" s="2"/>
      <c r="Q437" s="2"/>
      <c r="R437" s="2"/>
      <c r="S437" s="2"/>
      <c r="T437" s="2"/>
      <c r="U437" s="2"/>
      <c r="V437" s="2"/>
      <c r="W437" s="2"/>
    </row>
    <row r="438" spans="1:23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N438" s="2"/>
      <c r="O438" s="2"/>
      <c r="P438" s="2"/>
      <c r="Q438" s="2"/>
      <c r="R438" s="2"/>
      <c r="S438" s="2"/>
      <c r="T438" s="2"/>
      <c r="U438" s="2"/>
      <c r="V438" s="2"/>
      <c r="W438" s="2"/>
    </row>
    <row r="439" spans="1:23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N439" s="2"/>
      <c r="O439" s="2"/>
      <c r="P439" s="2"/>
      <c r="Q439" s="2"/>
      <c r="R439" s="2"/>
      <c r="S439" s="2"/>
      <c r="T439" s="2"/>
      <c r="U439" s="2"/>
      <c r="V439" s="2"/>
      <c r="W439" s="2"/>
    </row>
    <row r="440" spans="1:23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N440" s="2"/>
      <c r="O440" s="2"/>
      <c r="P440" s="2"/>
      <c r="Q440" s="2"/>
      <c r="R440" s="2"/>
      <c r="S440" s="2"/>
      <c r="T440" s="2"/>
      <c r="U440" s="2"/>
      <c r="V440" s="2"/>
      <c r="W440" s="2"/>
    </row>
    <row r="441" spans="1:23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N441" s="2"/>
      <c r="O441" s="2"/>
      <c r="P441" s="2"/>
      <c r="Q441" s="2"/>
      <c r="R441" s="2"/>
      <c r="S441" s="2"/>
      <c r="T441" s="2"/>
      <c r="U441" s="2"/>
      <c r="V441" s="2"/>
      <c r="W441" s="2"/>
    </row>
    <row r="442" spans="1:23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N442" s="2"/>
      <c r="O442" s="2"/>
      <c r="P442" s="2"/>
      <c r="Q442" s="2"/>
      <c r="R442" s="2"/>
      <c r="S442" s="2"/>
      <c r="T442" s="2"/>
      <c r="U442" s="2"/>
      <c r="V442" s="2"/>
      <c r="W442" s="2"/>
    </row>
    <row r="443" spans="1:23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N443" s="2"/>
      <c r="O443" s="2"/>
      <c r="P443" s="2"/>
      <c r="Q443" s="2"/>
      <c r="R443" s="2"/>
      <c r="S443" s="2"/>
      <c r="T443" s="2"/>
      <c r="U443" s="2"/>
      <c r="V443" s="2"/>
      <c r="W443" s="2"/>
    </row>
    <row r="444" spans="1:23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N444" s="2"/>
      <c r="O444" s="2"/>
      <c r="P444" s="2"/>
      <c r="Q444" s="2"/>
      <c r="R444" s="2"/>
      <c r="S444" s="2"/>
      <c r="T444" s="2"/>
      <c r="U444" s="2"/>
      <c r="V444" s="2"/>
      <c r="W444" s="2"/>
    </row>
    <row r="445" spans="1:23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N445" s="2"/>
      <c r="O445" s="2"/>
      <c r="P445" s="2"/>
      <c r="Q445" s="2"/>
      <c r="R445" s="2"/>
      <c r="S445" s="2"/>
      <c r="T445" s="2"/>
      <c r="U445" s="2"/>
      <c r="V445" s="2"/>
      <c r="W445" s="2"/>
    </row>
    <row r="446" spans="1:23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N446" s="2"/>
      <c r="O446" s="2"/>
      <c r="P446" s="2"/>
      <c r="Q446" s="2"/>
      <c r="R446" s="2"/>
      <c r="S446" s="2"/>
      <c r="T446" s="2"/>
      <c r="U446" s="2"/>
      <c r="V446" s="2"/>
      <c r="W446" s="2"/>
    </row>
    <row r="447" spans="1:23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N447" s="2"/>
      <c r="O447" s="2"/>
      <c r="P447" s="2"/>
      <c r="Q447" s="2"/>
      <c r="R447" s="2"/>
      <c r="S447" s="2"/>
      <c r="T447" s="2"/>
      <c r="U447" s="2"/>
      <c r="V447" s="2"/>
      <c r="W447" s="2"/>
    </row>
    <row r="448" spans="1:23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N448" s="2"/>
      <c r="O448" s="2"/>
      <c r="P448" s="2"/>
      <c r="Q448" s="2"/>
      <c r="R448" s="2"/>
      <c r="S448" s="2"/>
      <c r="T448" s="2"/>
      <c r="U448" s="2"/>
      <c r="V448" s="2"/>
      <c r="W448" s="2"/>
    </row>
    <row r="449" spans="1:23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N449" s="2"/>
      <c r="O449" s="2"/>
      <c r="P449" s="2"/>
      <c r="Q449" s="2"/>
      <c r="R449" s="2"/>
      <c r="S449" s="2"/>
      <c r="T449" s="2"/>
      <c r="U449" s="2"/>
      <c r="V449" s="2"/>
      <c r="W449" s="2"/>
    </row>
    <row r="450" spans="1:23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N450" s="2"/>
      <c r="O450" s="2"/>
      <c r="P450" s="2"/>
      <c r="Q450" s="2"/>
      <c r="R450" s="2"/>
      <c r="S450" s="2"/>
      <c r="T450" s="2"/>
      <c r="U450" s="2"/>
      <c r="V450" s="2"/>
      <c r="W450" s="2"/>
    </row>
    <row r="451" spans="1:23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N451" s="2"/>
      <c r="O451" s="2"/>
      <c r="P451" s="2"/>
      <c r="Q451" s="2"/>
      <c r="R451" s="2"/>
      <c r="S451" s="2"/>
      <c r="T451" s="2"/>
      <c r="U451" s="2"/>
      <c r="V451" s="2"/>
      <c r="W451" s="2"/>
    </row>
    <row r="452" spans="1:23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N452" s="2"/>
      <c r="O452" s="2"/>
      <c r="P452" s="2"/>
      <c r="Q452" s="2"/>
      <c r="R452" s="2"/>
      <c r="S452" s="2"/>
      <c r="T452" s="2"/>
      <c r="U452" s="2"/>
      <c r="V452" s="2"/>
      <c r="W452" s="2"/>
    </row>
    <row r="453" spans="1:23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N453" s="2"/>
      <c r="O453" s="2"/>
      <c r="P453" s="2"/>
      <c r="Q453" s="2"/>
      <c r="R453" s="2"/>
      <c r="S453" s="2"/>
      <c r="T453" s="2"/>
      <c r="U453" s="2"/>
      <c r="V453" s="2"/>
      <c r="W453" s="2"/>
    </row>
    <row r="454" spans="1:23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N454" s="2"/>
      <c r="O454" s="2"/>
      <c r="P454" s="2"/>
      <c r="Q454" s="2"/>
      <c r="R454" s="2"/>
      <c r="S454" s="2"/>
      <c r="T454" s="2"/>
      <c r="U454" s="2"/>
      <c r="V454" s="2"/>
      <c r="W454" s="2"/>
    </row>
    <row r="455" spans="1:23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N455" s="2"/>
      <c r="O455" s="2"/>
      <c r="P455" s="2"/>
      <c r="Q455" s="2"/>
      <c r="R455" s="2"/>
      <c r="S455" s="2"/>
      <c r="T455" s="2"/>
      <c r="U455" s="2"/>
      <c r="V455" s="2"/>
      <c r="W455" s="2"/>
    </row>
    <row r="456" spans="1:23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N456" s="2"/>
      <c r="O456" s="2"/>
      <c r="P456" s="2"/>
      <c r="Q456" s="2"/>
      <c r="R456" s="2"/>
      <c r="S456" s="2"/>
      <c r="T456" s="2"/>
      <c r="U456" s="2"/>
      <c r="V456" s="2"/>
      <c r="W456" s="2"/>
    </row>
    <row r="457" spans="1:23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N457" s="2"/>
      <c r="O457" s="2"/>
      <c r="P457" s="2"/>
      <c r="Q457" s="2"/>
      <c r="R457" s="2"/>
      <c r="S457" s="2"/>
      <c r="T457" s="2"/>
      <c r="U457" s="2"/>
      <c r="V457" s="2"/>
      <c r="W457" s="2"/>
    </row>
    <row r="458" spans="1:23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N458" s="2"/>
      <c r="O458" s="2"/>
      <c r="P458" s="2"/>
      <c r="Q458" s="2"/>
      <c r="R458" s="2"/>
      <c r="S458" s="2"/>
      <c r="T458" s="2"/>
      <c r="U458" s="2"/>
      <c r="V458" s="2"/>
      <c r="W458" s="2"/>
    </row>
    <row r="459" spans="1:23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N459" s="2"/>
      <c r="O459" s="2"/>
      <c r="P459" s="2"/>
      <c r="Q459" s="2"/>
      <c r="R459" s="2"/>
      <c r="S459" s="2"/>
      <c r="T459" s="2"/>
      <c r="U459" s="2"/>
      <c r="V459" s="2"/>
      <c r="W459" s="2"/>
    </row>
    <row r="460" spans="1:23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N460" s="2"/>
      <c r="O460" s="2"/>
      <c r="P460" s="2"/>
      <c r="Q460" s="2"/>
      <c r="R460" s="2"/>
      <c r="S460" s="2"/>
      <c r="T460" s="2"/>
      <c r="U460" s="2"/>
      <c r="V460" s="2"/>
      <c r="W460" s="2"/>
    </row>
    <row r="461" spans="1:23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N461" s="2"/>
      <c r="O461" s="2"/>
      <c r="P461" s="2"/>
      <c r="Q461" s="2"/>
      <c r="R461" s="2"/>
      <c r="S461" s="2"/>
      <c r="T461" s="2"/>
      <c r="U461" s="2"/>
      <c r="V461" s="2"/>
      <c r="W461" s="2"/>
    </row>
    <row r="462" spans="1:23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N462" s="2"/>
      <c r="O462" s="2"/>
      <c r="P462" s="2"/>
      <c r="Q462" s="2"/>
      <c r="R462" s="2"/>
      <c r="S462" s="2"/>
      <c r="T462" s="2"/>
      <c r="U462" s="2"/>
      <c r="V462" s="2"/>
      <c r="W462" s="2"/>
    </row>
    <row r="463" spans="1:23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N463" s="2"/>
      <c r="O463" s="2"/>
      <c r="P463" s="2"/>
      <c r="Q463" s="2"/>
      <c r="R463" s="2"/>
      <c r="S463" s="2"/>
      <c r="T463" s="2"/>
      <c r="U463" s="2"/>
      <c r="V463" s="2"/>
      <c r="W463" s="2"/>
    </row>
    <row r="464" spans="1:23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N464" s="2"/>
      <c r="O464" s="2"/>
      <c r="P464" s="2"/>
      <c r="Q464" s="2"/>
      <c r="R464" s="2"/>
      <c r="S464" s="2"/>
      <c r="T464" s="2"/>
      <c r="U464" s="2"/>
      <c r="V464" s="2"/>
      <c r="W464" s="2"/>
    </row>
    <row r="465" spans="1:23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N465" s="2"/>
      <c r="O465" s="2"/>
      <c r="P465" s="2"/>
      <c r="Q465" s="2"/>
      <c r="R465" s="2"/>
      <c r="S465" s="2"/>
      <c r="T465" s="2"/>
      <c r="U465" s="2"/>
      <c r="V465" s="2"/>
      <c r="W465" s="2"/>
    </row>
    <row r="466" spans="1:23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N466" s="2"/>
      <c r="O466" s="2"/>
      <c r="P466" s="2"/>
      <c r="Q466" s="2"/>
      <c r="R466" s="2"/>
      <c r="S466" s="2"/>
      <c r="T466" s="2"/>
      <c r="U466" s="2"/>
      <c r="V466" s="2"/>
      <c r="W466" s="2"/>
    </row>
    <row r="467" spans="1:23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N467" s="2"/>
      <c r="O467" s="2"/>
      <c r="P467" s="2"/>
      <c r="Q467" s="2"/>
      <c r="R467" s="2"/>
      <c r="S467" s="2"/>
      <c r="T467" s="2"/>
      <c r="U467" s="2"/>
      <c r="V467" s="2"/>
      <c r="W467" s="2"/>
    </row>
    <row r="468" spans="1:23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N468" s="2"/>
      <c r="O468" s="2"/>
      <c r="P468" s="2"/>
      <c r="Q468" s="2"/>
      <c r="R468" s="2"/>
      <c r="S468" s="2"/>
      <c r="T468" s="2"/>
      <c r="U468" s="2"/>
      <c r="V468" s="2"/>
      <c r="W468" s="2"/>
    </row>
    <row r="469" spans="1:23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N469" s="2"/>
      <c r="O469" s="2"/>
      <c r="P469" s="2"/>
      <c r="Q469" s="2"/>
      <c r="R469" s="2"/>
      <c r="S469" s="2"/>
      <c r="T469" s="2"/>
      <c r="U469" s="2"/>
      <c r="V469" s="2"/>
      <c r="W469" s="2"/>
    </row>
    <row r="470" spans="1:23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N470" s="2"/>
      <c r="O470" s="2"/>
      <c r="P470" s="2"/>
      <c r="Q470" s="2"/>
      <c r="R470" s="2"/>
      <c r="S470" s="2"/>
      <c r="T470" s="2"/>
      <c r="U470" s="2"/>
      <c r="V470" s="2"/>
      <c r="W470" s="2"/>
    </row>
    <row r="471" spans="1:23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N471" s="2"/>
      <c r="O471" s="2"/>
      <c r="P471" s="2"/>
      <c r="Q471" s="2"/>
      <c r="R471" s="2"/>
      <c r="S471" s="2"/>
      <c r="T471" s="2"/>
      <c r="U471" s="2"/>
      <c r="V471" s="2"/>
      <c r="W471" s="2"/>
    </row>
    <row r="472" spans="1:23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N472" s="2"/>
      <c r="O472" s="2"/>
      <c r="P472" s="2"/>
      <c r="Q472" s="2"/>
      <c r="R472" s="2"/>
      <c r="S472" s="2"/>
      <c r="T472" s="2"/>
      <c r="U472" s="2"/>
      <c r="V472" s="2"/>
      <c r="W472" s="2"/>
    </row>
    <row r="473" spans="1:23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N473" s="2"/>
      <c r="O473" s="2"/>
      <c r="P473" s="2"/>
      <c r="Q473" s="2"/>
      <c r="R473" s="2"/>
      <c r="S473" s="2"/>
      <c r="T473" s="2"/>
      <c r="U473" s="2"/>
      <c r="V473" s="2"/>
      <c r="W473" s="2"/>
    </row>
    <row r="474" spans="1:23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N474" s="2"/>
      <c r="O474" s="2"/>
      <c r="P474" s="2"/>
      <c r="Q474" s="2"/>
      <c r="R474" s="2"/>
      <c r="S474" s="2"/>
      <c r="T474" s="2"/>
      <c r="U474" s="2"/>
      <c r="V474" s="2"/>
      <c r="W474" s="2"/>
    </row>
    <row r="475" spans="1:23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N475" s="2"/>
      <c r="O475" s="2"/>
      <c r="P475" s="2"/>
      <c r="Q475" s="2"/>
      <c r="R475" s="2"/>
      <c r="S475" s="2"/>
      <c r="T475" s="2"/>
      <c r="U475" s="2"/>
      <c r="V475" s="2"/>
      <c r="W475" s="2"/>
    </row>
    <row r="476" spans="1:23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N476" s="2"/>
      <c r="O476" s="2"/>
      <c r="P476" s="2"/>
      <c r="Q476" s="2"/>
      <c r="R476" s="2"/>
      <c r="S476" s="2"/>
      <c r="T476" s="2"/>
      <c r="U476" s="2"/>
      <c r="V476" s="2"/>
      <c r="W476" s="2"/>
    </row>
    <row r="477" spans="1:23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N477" s="2"/>
      <c r="O477" s="2"/>
      <c r="P477" s="2"/>
      <c r="Q477" s="2"/>
      <c r="R477" s="2"/>
      <c r="S477" s="2"/>
      <c r="T477" s="2"/>
      <c r="U477" s="2"/>
      <c r="V477" s="2"/>
      <c r="W477" s="2"/>
    </row>
    <row r="478" spans="1:23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N478" s="2"/>
      <c r="O478" s="2"/>
      <c r="P478" s="2"/>
      <c r="Q478" s="2"/>
      <c r="R478" s="2"/>
      <c r="S478" s="2"/>
      <c r="T478" s="2"/>
      <c r="U478" s="2"/>
      <c r="V478" s="2"/>
      <c r="W478" s="2"/>
    </row>
    <row r="479" spans="1:23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N479" s="2"/>
      <c r="O479" s="2"/>
      <c r="P479" s="2"/>
      <c r="Q479" s="2"/>
      <c r="R479" s="2"/>
      <c r="S479" s="2"/>
      <c r="T479" s="2"/>
      <c r="U479" s="2"/>
      <c r="V479" s="2"/>
      <c r="W479" s="2"/>
    </row>
    <row r="480" spans="1:23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N480" s="2"/>
      <c r="O480" s="2"/>
      <c r="P480" s="2"/>
      <c r="Q480" s="2"/>
      <c r="R480" s="2"/>
      <c r="S480" s="2"/>
      <c r="T480" s="2"/>
      <c r="U480" s="2"/>
      <c r="V480" s="2"/>
      <c r="W480" s="2"/>
    </row>
    <row r="481" spans="1:23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N481" s="2"/>
      <c r="O481" s="2"/>
      <c r="P481" s="2"/>
      <c r="Q481" s="2"/>
      <c r="R481" s="2"/>
      <c r="S481" s="2"/>
      <c r="T481" s="2"/>
      <c r="U481" s="2"/>
      <c r="V481" s="2"/>
      <c r="W481" s="2"/>
    </row>
    <row r="482" spans="1:23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N482" s="2"/>
      <c r="O482" s="2"/>
      <c r="P482" s="2"/>
      <c r="Q482" s="2"/>
      <c r="R482" s="2"/>
      <c r="S482" s="2"/>
      <c r="T482" s="2"/>
      <c r="U482" s="2"/>
      <c r="V482" s="2"/>
      <c r="W482" s="2"/>
    </row>
    <row r="483" spans="1:23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N483" s="2"/>
      <c r="O483" s="2"/>
      <c r="P483" s="2"/>
      <c r="Q483" s="2"/>
      <c r="R483" s="2"/>
      <c r="S483" s="2"/>
      <c r="T483" s="2"/>
      <c r="U483" s="2"/>
      <c r="V483" s="2"/>
      <c r="W483" s="2"/>
    </row>
    <row r="484" spans="1:23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N484" s="2"/>
      <c r="O484" s="2"/>
      <c r="P484" s="2"/>
      <c r="Q484" s="2"/>
      <c r="R484" s="2"/>
      <c r="S484" s="2"/>
      <c r="T484" s="2"/>
      <c r="U484" s="2"/>
      <c r="V484" s="2"/>
      <c r="W484" s="2"/>
    </row>
    <row r="485" spans="1:23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N485" s="2"/>
      <c r="O485" s="2"/>
      <c r="P485" s="2"/>
      <c r="Q485" s="2"/>
      <c r="R485" s="2"/>
      <c r="S485" s="2"/>
      <c r="T485" s="2"/>
      <c r="U485" s="2"/>
      <c r="V485" s="2"/>
      <c r="W485" s="2"/>
    </row>
    <row r="486" spans="1:23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N486" s="2"/>
      <c r="O486" s="2"/>
      <c r="P486" s="2"/>
      <c r="Q486" s="2"/>
      <c r="R486" s="2"/>
      <c r="S486" s="2"/>
      <c r="T486" s="2"/>
      <c r="U486" s="2"/>
      <c r="V486" s="2"/>
      <c r="W486" s="2"/>
    </row>
    <row r="487" spans="1:23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N487" s="2"/>
      <c r="O487" s="2"/>
      <c r="P487" s="2"/>
      <c r="Q487" s="2"/>
      <c r="R487" s="2"/>
      <c r="S487" s="2"/>
      <c r="T487" s="2"/>
      <c r="U487" s="2"/>
      <c r="V487" s="2"/>
      <c r="W487" s="2"/>
    </row>
    <row r="488" spans="1:23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N488" s="2"/>
      <c r="O488" s="2"/>
      <c r="P488" s="2"/>
      <c r="Q488" s="2"/>
      <c r="R488" s="2"/>
      <c r="S488" s="2"/>
      <c r="T488" s="2"/>
      <c r="U488" s="2"/>
      <c r="V488" s="2"/>
      <c r="W488" s="2"/>
    </row>
    <row r="489" spans="1:23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N489" s="2"/>
      <c r="O489" s="2"/>
      <c r="P489" s="2"/>
      <c r="Q489" s="2"/>
      <c r="R489" s="2"/>
      <c r="S489" s="2"/>
      <c r="T489" s="2"/>
      <c r="U489" s="2"/>
      <c r="V489" s="2"/>
      <c r="W489" s="2"/>
    </row>
    <row r="490" spans="1:23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N490" s="2"/>
      <c r="O490" s="2"/>
      <c r="P490" s="2"/>
      <c r="Q490" s="2"/>
      <c r="R490" s="2"/>
      <c r="S490" s="2"/>
      <c r="T490" s="2"/>
      <c r="U490" s="2"/>
      <c r="V490" s="2"/>
      <c r="W490" s="2"/>
    </row>
    <row r="491" spans="1:23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N491" s="2"/>
      <c r="O491" s="2"/>
      <c r="P491" s="2"/>
      <c r="Q491" s="2"/>
      <c r="R491" s="2"/>
      <c r="S491" s="2"/>
      <c r="T491" s="2"/>
      <c r="U491" s="2"/>
      <c r="V491" s="2"/>
      <c r="W491" s="2"/>
    </row>
    <row r="492" spans="1:23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N492" s="2"/>
      <c r="O492" s="2"/>
      <c r="P492" s="2"/>
      <c r="Q492" s="2"/>
      <c r="R492" s="2"/>
      <c r="S492" s="2"/>
      <c r="T492" s="2"/>
      <c r="U492" s="2"/>
      <c r="V492" s="2"/>
      <c r="W492" s="2"/>
    </row>
    <row r="493" spans="1:23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N493" s="2"/>
      <c r="O493" s="2"/>
      <c r="P493" s="2"/>
      <c r="Q493" s="2"/>
      <c r="R493" s="2"/>
      <c r="S493" s="2"/>
      <c r="T493" s="2"/>
      <c r="U493" s="2"/>
      <c r="V493" s="2"/>
      <c r="W493" s="2"/>
    </row>
    <row r="494" spans="1:23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N494" s="2"/>
      <c r="O494" s="2"/>
      <c r="P494" s="2"/>
      <c r="Q494" s="2"/>
      <c r="R494" s="2"/>
      <c r="S494" s="2"/>
      <c r="T494" s="2"/>
      <c r="U494" s="2"/>
      <c r="V494" s="2"/>
      <c r="W494" s="2"/>
    </row>
    <row r="495" spans="1:23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N495" s="2"/>
      <c r="O495" s="2"/>
      <c r="P495" s="2"/>
      <c r="Q495" s="2"/>
      <c r="R495" s="2"/>
      <c r="S495" s="2"/>
      <c r="T495" s="2"/>
      <c r="U495" s="2"/>
      <c r="V495" s="2"/>
      <c r="W495" s="2"/>
    </row>
    <row r="496" spans="1:23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N496" s="2"/>
      <c r="O496" s="2"/>
      <c r="P496" s="2"/>
      <c r="Q496" s="2"/>
      <c r="R496" s="2"/>
      <c r="S496" s="2"/>
      <c r="T496" s="2"/>
      <c r="U496" s="2"/>
      <c r="V496" s="2"/>
      <c r="W496" s="2"/>
    </row>
    <row r="497" spans="1:23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N497" s="2"/>
      <c r="O497" s="2"/>
      <c r="P497" s="2"/>
      <c r="Q497" s="2"/>
      <c r="R497" s="2"/>
      <c r="S497" s="2"/>
      <c r="T497" s="2"/>
      <c r="U497" s="2"/>
      <c r="V497" s="2"/>
      <c r="W497" s="2"/>
    </row>
    <row r="498" spans="1:23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N498" s="2"/>
      <c r="O498" s="2"/>
      <c r="P498" s="2"/>
      <c r="Q498" s="2"/>
      <c r="R498" s="2"/>
      <c r="S498" s="2"/>
      <c r="T498" s="2"/>
      <c r="U498" s="2"/>
      <c r="V498" s="2"/>
      <c r="W498" s="2"/>
    </row>
    <row r="499" spans="1:23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N499" s="2"/>
      <c r="O499" s="2"/>
      <c r="P499" s="2"/>
      <c r="Q499" s="2"/>
      <c r="R499" s="2"/>
      <c r="S499" s="2"/>
      <c r="T499" s="2"/>
      <c r="U499" s="2"/>
      <c r="V499" s="2"/>
      <c r="W499" s="2"/>
    </row>
    <row r="500" spans="1:23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N500" s="2"/>
      <c r="O500" s="2"/>
      <c r="P500" s="2"/>
      <c r="Q500" s="2"/>
      <c r="R500" s="2"/>
      <c r="S500" s="2"/>
      <c r="T500" s="2"/>
      <c r="U500" s="2"/>
      <c r="V500" s="2"/>
      <c r="W500" s="2"/>
    </row>
    <row r="501" spans="1:23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N501" s="2"/>
      <c r="O501" s="2"/>
      <c r="P501" s="2"/>
      <c r="Q501" s="2"/>
      <c r="R501" s="2"/>
      <c r="S501" s="2"/>
      <c r="T501" s="2"/>
      <c r="U501" s="2"/>
      <c r="V501" s="2"/>
      <c r="W501" s="2"/>
    </row>
    <row r="502" spans="1:23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N502" s="2"/>
      <c r="O502" s="2"/>
      <c r="P502" s="2"/>
      <c r="Q502" s="2"/>
      <c r="R502" s="2"/>
      <c r="S502" s="2"/>
      <c r="T502" s="2"/>
      <c r="U502" s="2"/>
      <c r="V502" s="2"/>
      <c r="W502" s="2"/>
    </row>
    <row r="503" spans="1:23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N503" s="2"/>
      <c r="O503" s="2"/>
      <c r="P503" s="2"/>
      <c r="Q503" s="2"/>
      <c r="R503" s="2"/>
      <c r="S503" s="2"/>
      <c r="T503" s="2"/>
      <c r="U503" s="2"/>
      <c r="V503" s="2"/>
      <c r="W503" s="2"/>
    </row>
    <row r="504" spans="1:23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N504" s="2"/>
      <c r="O504" s="2"/>
      <c r="P504" s="2"/>
      <c r="Q504" s="2"/>
      <c r="R504" s="2"/>
      <c r="S504" s="2"/>
      <c r="T504" s="2"/>
      <c r="U504" s="2"/>
      <c r="V504" s="2"/>
      <c r="W504" s="2"/>
    </row>
    <row r="505" spans="1:23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N505" s="2"/>
      <c r="O505" s="2"/>
      <c r="P505" s="2"/>
      <c r="Q505" s="2"/>
      <c r="R505" s="2"/>
      <c r="S505" s="2"/>
      <c r="T505" s="2"/>
      <c r="U505" s="2"/>
      <c r="V505" s="2"/>
      <c r="W505" s="2"/>
    </row>
    <row r="506" spans="1:23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N506" s="2"/>
      <c r="O506" s="2"/>
      <c r="P506" s="2"/>
      <c r="Q506" s="2"/>
      <c r="R506" s="2"/>
      <c r="S506" s="2"/>
      <c r="T506" s="2"/>
      <c r="U506" s="2"/>
      <c r="V506" s="2"/>
      <c r="W506" s="2"/>
    </row>
    <row r="507" spans="1:23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N507" s="2"/>
      <c r="O507" s="2"/>
      <c r="P507" s="2"/>
      <c r="Q507" s="2"/>
      <c r="R507" s="2"/>
      <c r="S507" s="2"/>
      <c r="T507" s="2"/>
      <c r="U507" s="2"/>
      <c r="V507" s="2"/>
      <c r="W507" s="2"/>
    </row>
    <row r="508" spans="1:23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N508" s="2"/>
      <c r="O508" s="2"/>
      <c r="P508" s="2"/>
      <c r="Q508" s="2"/>
      <c r="R508" s="2"/>
      <c r="S508" s="2"/>
      <c r="T508" s="2"/>
      <c r="U508" s="2"/>
      <c r="V508" s="2"/>
      <c r="W508" s="2"/>
    </row>
    <row r="509" spans="1:23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N509" s="2"/>
      <c r="O509" s="2"/>
      <c r="P509" s="2"/>
      <c r="Q509" s="2"/>
      <c r="R509" s="2"/>
      <c r="S509" s="2"/>
      <c r="T509" s="2"/>
      <c r="U509" s="2"/>
      <c r="V509" s="2"/>
      <c r="W509" s="2"/>
    </row>
    <row r="510" spans="1:23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N510" s="2"/>
      <c r="O510" s="2"/>
      <c r="P510" s="2"/>
      <c r="Q510" s="2"/>
      <c r="R510" s="2"/>
      <c r="S510" s="2"/>
      <c r="T510" s="2"/>
      <c r="U510" s="2"/>
      <c r="V510" s="2"/>
      <c r="W510" s="2"/>
    </row>
    <row r="511" spans="1:23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N511" s="2"/>
      <c r="O511" s="2"/>
      <c r="P511" s="2"/>
      <c r="Q511" s="2"/>
      <c r="R511" s="2"/>
      <c r="S511" s="2"/>
      <c r="T511" s="2"/>
      <c r="U511" s="2"/>
      <c r="V511" s="2"/>
      <c r="W511" s="2"/>
    </row>
    <row r="512" spans="1:23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N512" s="2"/>
      <c r="O512" s="2"/>
      <c r="P512" s="2"/>
      <c r="Q512" s="2"/>
      <c r="R512" s="2"/>
      <c r="S512" s="2"/>
      <c r="T512" s="2"/>
      <c r="U512" s="2"/>
      <c r="V512" s="2"/>
      <c r="W512" s="2"/>
    </row>
    <row r="513" spans="1:23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N513" s="2"/>
      <c r="O513" s="2"/>
      <c r="P513" s="2"/>
      <c r="Q513" s="2"/>
      <c r="R513" s="2"/>
      <c r="S513" s="2"/>
      <c r="T513" s="2"/>
      <c r="U513" s="2"/>
      <c r="V513" s="2"/>
      <c r="W513" s="2"/>
    </row>
    <row r="514" spans="1:23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N514" s="2"/>
      <c r="O514" s="2"/>
      <c r="P514" s="2"/>
      <c r="Q514" s="2"/>
      <c r="R514" s="2"/>
      <c r="S514" s="2"/>
      <c r="T514" s="2"/>
      <c r="U514" s="2"/>
      <c r="V514" s="2"/>
      <c r="W514" s="2"/>
    </row>
    <row r="515" spans="1:23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N515" s="2"/>
      <c r="O515" s="2"/>
      <c r="P515" s="2"/>
      <c r="Q515" s="2"/>
      <c r="R515" s="2"/>
      <c r="S515" s="2"/>
      <c r="T515" s="2"/>
      <c r="U515" s="2"/>
      <c r="V515" s="2"/>
      <c r="W515" s="2"/>
    </row>
    <row r="516" spans="1:23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N516" s="2"/>
      <c r="O516" s="2"/>
      <c r="P516" s="2"/>
      <c r="Q516" s="2"/>
      <c r="R516" s="2"/>
      <c r="S516" s="2"/>
      <c r="T516" s="2"/>
      <c r="U516" s="2"/>
      <c r="V516" s="2"/>
      <c r="W516" s="2"/>
    </row>
    <row r="517" spans="1:23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N517" s="2"/>
      <c r="O517" s="2"/>
      <c r="P517" s="2"/>
      <c r="Q517" s="2"/>
      <c r="R517" s="2"/>
      <c r="S517" s="2"/>
      <c r="T517" s="2"/>
      <c r="U517" s="2"/>
      <c r="V517" s="2"/>
      <c r="W517" s="2"/>
    </row>
    <row r="518" spans="1:23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N518" s="2"/>
      <c r="O518" s="2"/>
      <c r="P518" s="2"/>
      <c r="Q518" s="2"/>
      <c r="R518" s="2"/>
      <c r="S518" s="2"/>
      <c r="T518" s="2"/>
      <c r="U518" s="2"/>
      <c r="V518" s="2"/>
      <c r="W518" s="2"/>
    </row>
    <row r="519" spans="1:23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N519" s="2"/>
      <c r="O519" s="2"/>
      <c r="P519" s="2"/>
      <c r="Q519" s="2"/>
      <c r="R519" s="2"/>
      <c r="S519" s="2"/>
      <c r="T519" s="2"/>
      <c r="U519" s="2"/>
      <c r="V519" s="2"/>
      <c r="W519" s="2"/>
    </row>
    <row r="520" spans="1:23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N520" s="2"/>
      <c r="O520" s="2"/>
      <c r="P520" s="2"/>
      <c r="Q520" s="2"/>
      <c r="R520" s="2"/>
      <c r="S520" s="2"/>
      <c r="T520" s="2"/>
      <c r="U520" s="2"/>
      <c r="V520" s="2"/>
      <c r="W520" s="2"/>
    </row>
    <row r="521" spans="1:23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N521" s="2"/>
      <c r="O521" s="2"/>
      <c r="P521" s="2"/>
      <c r="Q521" s="2"/>
      <c r="R521" s="2"/>
      <c r="S521" s="2"/>
      <c r="T521" s="2"/>
      <c r="U521" s="2"/>
      <c r="V521" s="2"/>
      <c r="W521" s="2"/>
    </row>
    <row r="522" spans="1:23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N522" s="2"/>
      <c r="O522" s="2"/>
      <c r="P522" s="2"/>
      <c r="Q522" s="2"/>
      <c r="R522" s="2"/>
      <c r="S522" s="2"/>
      <c r="T522" s="2"/>
      <c r="U522" s="2"/>
      <c r="V522" s="2"/>
      <c r="W522" s="2"/>
    </row>
    <row r="523" spans="1:23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N523" s="2"/>
      <c r="O523" s="2"/>
      <c r="P523" s="2"/>
      <c r="Q523" s="2"/>
      <c r="R523" s="2"/>
      <c r="S523" s="2"/>
      <c r="T523" s="2"/>
      <c r="U523" s="2"/>
      <c r="V523" s="2"/>
      <c r="W523" s="2"/>
    </row>
    <row r="524" spans="1:23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N524" s="2"/>
      <c r="O524" s="2"/>
      <c r="P524" s="2"/>
      <c r="Q524" s="2"/>
      <c r="R524" s="2"/>
      <c r="S524" s="2"/>
      <c r="T524" s="2"/>
      <c r="U524" s="2"/>
      <c r="V524" s="2"/>
      <c r="W524" s="2"/>
    </row>
    <row r="525" spans="1:23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N525" s="2"/>
      <c r="O525" s="2"/>
      <c r="P525" s="2"/>
      <c r="Q525" s="2"/>
      <c r="R525" s="2"/>
      <c r="S525" s="2"/>
      <c r="T525" s="2"/>
      <c r="U525" s="2"/>
      <c r="V525" s="2"/>
      <c r="W525" s="2"/>
    </row>
    <row r="526" spans="1:23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N526" s="2"/>
      <c r="O526" s="2"/>
      <c r="P526" s="2"/>
      <c r="Q526" s="2"/>
      <c r="R526" s="2"/>
      <c r="S526" s="2"/>
      <c r="T526" s="2"/>
      <c r="U526" s="2"/>
      <c r="V526" s="2"/>
      <c r="W526" s="2"/>
    </row>
    <row r="527" spans="1:23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N527" s="2"/>
      <c r="O527" s="2"/>
      <c r="P527" s="2"/>
      <c r="Q527" s="2"/>
      <c r="R527" s="2"/>
      <c r="S527" s="2"/>
      <c r="T527" s="2"/>
      <c r="U527" s="2"/>
      <c r="V527" s="2"/>
      <c r="W527" s="2"/>
    </row>
    <row r="528" spans="1:23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N528" s="2"/>
      <c r="O528" s="2"/>
      <c r="P528" s="2"/>
      <c r="Q528" s="2"/>
      <c r="R528" s="2"/>
      <c r="S528" s="2"/>
      <c r="T528" s="2"/>
      <c r="U528" s="2"/>
      <c r="V528" s="2"/>
      <c r="W528" s="2"/>
    </row>
    <row r="529" spans="1:23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N529" s="2"/>
      <c r="O529" s="2"/>
      <c r="P529" s="2"/>
      <c r="Q529" s="2"/>
      <c r="R529" s="2"/>
      <c r="S529" s="2"/>
      <c r="T529" s="2"/>
      <c r="U529" s="2"/>
      <c r="V529" s="2"/>
      <c r="W529" s="2"/>
    </row>
    <row r="530" spans="1:23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N530" s="2"/>
      <c r="O530" s="2"/>
      <c r="P530" s="2"/>
      <c r="Q530" s="2"/>
      <c r="R530" s="2"/>
      <c r="S530" s="2"/>
      <c r="T530" s="2"/>
      <c r="U530" s="2"/>
      <c r="V530" s="2"/>
      <c r="W530" s="2"/>
    </row>
    <row r="531" spans="1:23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N531" s="2"/>
      <c r="O531" s="2"/>
      <c r="P531" s="2"/>
      <c r="Q531" s="2"/>
      <c r="R531" s="2"/>
      <c r="S531" s="2"/>
      <c r="T531" s="2"/>
      <c r="U531" s="2"/>
      <c r="V531" s="2"/>
      <c r="W531" s="2"/>
    </row>
    <row r="532" spans="1:23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N532" s="2"/>
      <c r="O532" s="2"/>
      <c r="P532" s="2"/>
      <c r="Q532" s="2"/>
      <c r="R532" s="2"/>
      <c r="S532" s="2"/>
      <c r="T532" s="2"/>
      <c r="U532" s="2"/>
      <c r="V532" s="2"/>
      <c r="W532" s="2"/>
    </row>
    <row r="533" spans="1:23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N533" s="2"/>
      <c r="O533" s="2"/>
      <c r="P533" s="2"/>
      <c r="Q533" s="2"/>
      <c r="R533" s="2"/>
      <c r="S533" s="2"/>
      <c r="T533" s="2"/>
      <c r="U533" s="2"/>
      <c r="V533" s="2"/>
      <c r="W533" s="2"/>
    </row>
    <row r="534" spans="1:23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N534" s="2"/>
      <c r="O534" s="2"/>
      <c r="P534" s="2"/>
      <c r="Q534" s="2"/>
      <c r="R534" s="2"/>
      <c r="S534" s="2"/>
      <c r="T534" s="2"/>
      <c r="U534" s="2"/>
      <c r="V534" s="2"/>
      <c r="W534" s="2"/>
    </row>
    <row r="535" spans="1:23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N535" s="2"/>
      <c r="O535" s="2"/>
      <c r="P535" s="2"/>
      <c r="Q535" s="2"/>
      <c r="R535" s="2"/>
      <c r="S535" s="2"/>
      <c r="T535" s="2"/>
      <c r="U535" s="2"/>
      <c r="V535" s="2"/>
      <c r="W535" s="2"/>
    </row>
    <row r="536" spans="1:23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N536" s="2"/>
      <c r="O536" s="2"/>
      <c r="P536" s="2"/>
      <c r="Q536" s="2"/>
      <c r="R536" s="2"/>
      <c r="S536" s="2"/>
      <c r="T536" s="2"/>
      <c r="U536" s="2"/>
      <c r="V536" s="2"/>
      <c r="W536" s="2"/>
    </row>
    <row r="537" spans="1:23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N537" s="2"/>
      <c r="O537" s="2"/>
      <c r="P537" s="2"/>
      <c r="Q537" s="2"/>
      <c r="R537" s="2"/>
      <c r="S537" s="2"/>
      <c r="T537" s="2"/>
      <c r="U537" s="2"/>
      <c r="V537" s="2"/>
      <c r="W537" s="2"/>
    </row>
    <row r="538" spans="1:23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N538" s="2"/>
      <c r="O538" s="2"/>
      <c r="P538" s="2"/>
      <c r="Q538" s="2"/>
      <c r="R538" s="2"/>
      <c r="S538" s="2"/>
      <c r="T538" s="2"/>
      <c r="U538" s="2"/>
      <c r="V538" s="2"/>
      <c r="W538" s="2"/>
    </row>
    <row r="539" spans="1:23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N539" s="2"/>
      <c r="O539" s="2"/>
      <c r="P539" s="2"/>
      <c r="Q539" s="2"/>
      <c r="R539" s="2"/>
      <c r="S539" s="2"/>
      <c r="T539" s="2"/>
      <c r="U539" s="2"/>
      <c r="V539" s="2"/>
      <c r="W539" s="2"/>
    </row>
    <row r="540" spans="1:23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N540" s="2"/>
      <c r="O540" s="2"/>
      <c r="P540" s="2"/>
      <c r="Q540" s="2"/>
      <c r="R540" s="2"/>
      <c r="S540" s="2"/>
      <c r="T540" s="2"/>
      <c r="U540" s="2"/>
      <c r="V540" s="2"/>
      <c r="W540" s="2"/>
    </row>
    <row r="541" spans="1:23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N541" s="2"/>
      <c r="O541" s="2"/>
      <c r="P541" s="2"/>
      <c r="Q541" s="2"/>
      <c r="R541" s="2"/>
      <c r="S541" s="2"/>
      <c r="T541" s="2"/>
      <c r="U541" s="2"/>
      <c r="V541" s="2"/>
      <c r="W541" s="2"/>
    </row>
    <row r="542" spans="1:23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N542" s="2"/>
      <c r="O542" s="2"/>
      <c r="P542" s="2"/>
      <c r="Q542" s="2"/>
      <c r="R542" s="2"/>
      <c r="S542" s="2"/>
      <c r="T542" s="2"/>
      <c r="U542" s="2"/>
      <c r="V542" s="2"/>
      <c r="W542" s="2"/>
    </row>
    <row r="543" spans="1:23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N543" s="2"/>
      <c r="O543" s="2"/>
      <c r="P543" s="2"/>
      <c r="Q543" s="2"/>
      <c r="R543" s="2"/>
      <c r="S543" s="2"/>
      <c r="T543" s="2"/>
      <c r="U543" s="2"/>
      <c r="V543" s="2"/>
      <c r="W543" s="2"/>
    </row>
    <row r="544" spans="1:23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N544" s="2"/>
      <c r="O544" s="2"/>
      <c r="P544" s="2"/>
      <c r="Q544" s="2"/>
      <c r="R544" s="2"/>
      <c r="S544" s="2"/>
      <c r="T544" s="2"/>
      <c r="U544" s="2"/>
      <c r="V544" s="2"/>
      <c r="W544" s="2"/>
    </row>
    <row r="545" spans="1:23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N545" s="2"/>
      <c r="O545" s="2"/>
      <c r="P545" s="2"/>
      <c r="Q545" s="2"/>
      <c r="R545" s="2"/>
      <c r="S545" s="2"/>
      <c r="T545" s="2"/>
      <c r="U545" s="2"/>
      <c r="V545" s="2"/>
      <c r="W545" s="2"/>
    </row>
    <row r="546" spans="1:23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N546" s="2"/>
      <c r="O546" s="2"/>
      <c r="P546" s="2"/>
      <c r="Q546" s="2"/>
      <c r="R546" s="2"/>
      <c r="S546" s="2"/>
      <c r="T546" s="2"/>
      <c r="U546" s="2"/>
      <c r="V546" s="2"/>
      <c r="W546" s="2"/>
    </row>
    <row r="547" spans="1:23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N547" s="2"/>
      <c r="O547" s="2"/>
      <c r="P547" s="2"/>
      <c r="Q547" s="2"/>
      <c r="R547" s="2"/>
      <c r="S547" s="2"/>
      <c r="T547" s="2"/>
      <c r="U547" s="2"/>
      <c r="V547" s="2"/>
      <c r="W547" s="2"/>
    </row>
    <row r="548" spans="1:23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N548" s="2"/>
      <c r="O548" s="2"/>
      <c r="P548" s="2"/>
      <c r="Q548" s="2"/>
      <c r="R548" s="2"/>
      <c r="S548" s="2"/>
      <c r="T548" s="2"/>
      <c r="U548" s="2"/>
      <c r="V548" s="2"/>
      <c r="W548" s="2"/>
    </row>
    <row r="549" spans="1:23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N549" s="2"/>
      <c r="O549" s="2"/>
      <c r="P549" s="2"/>
      <c r="Q549" s="2"/>
      <c r="R549" s="2"/>
      <c r="S549" s="2"/>
      <c r="T549" s="2"/>
      <c r="U549" s="2"/>
      <c r="V549" s="2"/>
      <c r="W549" s="2"/>
    </row>
    <row r="550" spans="1:23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N550" s="2"/>
      <c r="O550" s="2"/>
      <c r="P550" s="2"/>
      <c r="Q550" s="2"/>
      <c r="R550" s="2"/>
      <c r="S550" s="2"/>
      <c r="T550" s="2"/>
      <c r="U550" s="2"/>
      <c r="V550" s="2"/>
      <c r="W550" s="2"/>
    </row>
    <row r="551" spans="1:23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N551" s="2"/>
      <c r="O551" s="2"/>
      <c r="P551" s="2"/>
      <c r="Q551" s="2"/>
      <c r="R551" s="2"/>
      <c r="S551" s="2"/>
      <c r="T551" s="2"/>
      <c r="U551" s="2"/>
      <c r="V551" s="2"/>
      <c r="W551" s="2"/>
    </row>
    <row r="552" spans="1:23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N552" s="2"/>
      <c r="O552" s="2"/>
      <c r="P552" s="2"/>
      <c r="Q552" s="2"/>
      <c r="R552" s="2"/>
      <c r="S552" s="2"/>
      <c r="T552" s="2"/>
      <c r="U552" s="2"/>
      <c r="V552" s="2"/>
      <c r="W552" s="2"/>
    </row>
    <row r="553" spans="1:23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N553" s="2"/>
      <c r="O553" s="2"/>
      <c r="P553" s="2"/>
      <c r="Q553" s="2"/>
      <c r="R553" s="2"/>
      <c r="S553" s="2"/>
      <c r="T553" s="2"/>
      <c r="U553" s="2"/>
      <c r="V553" s="2"/>
      <c r="W553" s="2"/>
    </row>
    <row r="554" spans="1:23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N554" s="2"/>
      <c r="O554" s="2"/>
      <c r="P554" s="2"/>
      <c r="Q554" s="2"/>
      <c r="R554" s="2"/>
      <c r="S554" s="2"/>
      <c r="T554" s="2"/>
      <c r="U554" s="2"/>
      <c r="V554" s="2"/>
      <c r="W554" s="2"/>
    </row>
    <row r="555" spans="1:23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N555" s="2"/>
      <c r="O555" s="2"/>
      <c r="P555" s="2"/>
      <c r="Q555" s="2"/>
      <c r="R555" s="2"/>
      <c r="S555" s="2"/>
      <c r="T555" s="2"/>
      <c r="U555" s="2"/>
      <c r="V555" s="2"/>
      <c r="W555" s="2"/>
    </row>
    <row r="556" spans="1:23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N556" s="2"/>
      <c r="O556" s="2"/>
      <c r="P556" s="2"/>
      <c r="Q556" s="2"/>
      <c r="R556" s="2"/>
      <c r="S556" s="2"/>
      <c r="T556" s="2"/>
      <c r="U556" s="2"/>
      <c r="V556" s="2"/>
      <c r="W556" s="2"/>
    </row>
    <row r="557" spans="1:23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N557" s="2"/>
      <c r="O557" s="2"/>
      <c r="P557" s="2"/>
      <c r="Q557" s="2"/>
      <c r="R557" s="2"/>
      <c r="S557" s="2"/>
      <c r="T557" s="2"/>
      <c r="U557" s="2"/>
      <c r="V557" s="2"/>
      <c r="W557" s="2"/>
    </row>
    <row r="558" spans="1:23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N558" s="2"/>
      <c r="O558" s="2"/>
      <c r="P558" s="2"/>
      <c r="Q558" s="2"/>
      <c r="R558" s="2"/>
      <c r="S558" s="2"/>
      <c r="T558" s="2"/>
      <c r="U558" s="2"/>
      <c r="V558" s="2"/>
      <c r="W558" s="2"/>
    </row>
    <row r="559" spans="1:23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N559" s="2"/>
      <c r="O559" s="2"/>
      <c r="P559" s="2"/>
      <c r="Q559" s="2"/>
      <c r="R559" s="2"/>
      <c r="S559" s="2"/>
      <c r="T559" s="2"/>
      <c r="U559" s="2"/>
      <c r="V559" s="2"/>
      <c r="W559" s="2"/>
    </row>
    <row r="560" spans="1:23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N560" s="2"/>
      <c r="O560" s="2"/>
      <c r="P560" s="2"/>
      <c r="Q560" s="2"/>
      <c r="R560" s="2"/>
      <c r="S560" s="2"/>
      <c r="T560" s="2"/>
      <c r="U560" s="2"/>
      <c r="V560" s="2"/>
      <c r="W560" s="2"/>
    </row>
    <row r="561" spans="1:23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N561" s="2"/>
      <c r="O561" s="2"/>
      <c r="P561" s="2"/>
      <c r="Q561" s="2"/>
      <c r="R561" s="2"/>
      <c r="S561" s="2"/>
      <c r="T561" s="2"/>
      <c r="U561" s="2"/>
      <c r="V561" s="2"/>
      <c r="W561" s="2"/>
    </row>
    <row r="562" spans="1:23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N562" s="2"/>
      <c r="O562" s="2"/>
      <c r="P562" s="2"/>
      <c r="Q562" s="2"/>
      <c r="R562" s="2"/>
      <c r="S562" s="2"/>
      <c r="T562" s="2"/>
      <c r="U562" s="2"/>
      <c r="V562" s="2"/>
      <c r="W562" s="2"/>
    </row>
    <row r="563" spans="1:23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N563" s="2"/>
      <c r="O563" s="2"/>
      <c r="P563" s="2"/>
      <c r="Q563" s="2"/>
      <c r="R563" s="2"/>
      <c r="S563" s="2"/>
      <c r="T563" s="2"/>
      <c r="U563" s="2"/>
      <c r="V563" s="2"/>
      <c r="W563" s="2"/>
    </row>
    <row r="564" spans="1:23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N564" s="2"/>
      <c r="O564" s="2"/>
      <c r="P564" s="2"/>
      <c r="Q564" s="2"/>
      <c r="R564" s="2"/>
      <c r="S564" s="2"/>
      <c r="T564" s="2"/>
      <c r="U564" s="2"/>
      <c r="V564" s="2"/>
      <c r="W564" s="2"/>
    </row>
    <row r="565" spans="1:23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N565" s="2"/>
      <c r="O565" s="2"/>
      <c r="P565" s="2"/>
      <c r="Q565" s="2"/>
      <c r="R565" s="2"/>
      <c r="S565" s="2"/>
      <c r="T565" s="2"/>
      <c r="U565" s="2"/>
      <c r="V565" s="2"/>
      <c r="W565" s="2"/>
    </row>
    <row r="566" spans="1:23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N566" s="2"/>
      <c r="O566" s="2"/>
      <c r="P566" s="2"/>
      <c r="Q566" s="2"/>
      <c r="R566" s="2"/>
      <c r="S566" s="2"/>
      <c r="T566" s="2"/>
      <c r="U566" s="2"/>
      <c r="V566" s="2"/>
      <c r="W566" s="2"/>
    </row>
    <row r="567" spans="1:23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N567" s="2"/>
      <c r="O567" s="2"/>
      <c r="P567" s="2"/>
      <c r="Q567" s="2"/>
      <c r="R567" s="2"/>
      <c r="S567" s="2"/>
      <c r="T567" s="2"/>
      <c r="U567" s="2"/>
      <c r="V567" s="2"/>
      <c r="W567" s="2"/>
    </row>
    <row r="568" spans="1:23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N568" s="2"/>
      <c r="O568" s="2"/>
      <c r="P568" s="2"/>
      <c r="Q568" s="2"/>
      <c r="R568" s="2"/>
      <c r="S568" s="2"/>
      <c r="T568" s="2"/>
      <c r="U568" s="2"/>
      <c r="V568" s="2"/>
      <c r="W568" s="2"/>
    </row>
    <row r="569" spans="1:23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N569" s="2"/>
      <c r="O569" s="2"/>
      <c r="P569" s="2"/>
      <c r="Q569" s="2"/>
      <c r="R569" s="2"/>
      <c r="S569" s="2"/>
      <c r="T569" s="2"/>
      <c r="U569" s="2"/>
      <c r="V569" s="2"/>
      <c r="W569" s="2"/>
    </row>
    <row r="570" spans="1:23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N570" s="2"/>
      <c r="O570" s="2"/>
      <c r="P570" s="2"/>
      <c r="Q570" s="2"/>
      <c r="R570" s="2"/>
      <c r="S570" s="2"/>
      <c r="T570" s="2"/>
      <c r="U570" s="2"/>
      <c r="V570" s="2"/>
      <c r="W570" s="2"/>
    </row>
    <row r="571" spans="1:23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N571" s="2"/>
      <c r="O571" s="2"/>
      <c r="P571" s="2"/>
      <c r="Q571" s="2"/>
      <c r="R571" s="2"/>
      <c r="S571" s="2"/>
      <c r="T571" s="2"/>
      <c r="U571" s="2"/>
      <c r="V571" s="2"/>
      <c r="W571" s="2"/>
    </row>
    <row r="572" spans="1:23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N572" s="2"/>
      <c r="O572" s="2"/>
      <c r="P572" s="2"/>
      <c r="Q572" s="2"/>
      <c r="R572" s="2"/>
      <c r="S572" s="2"/>
      <c r="T572" s="2"/>
      <c r="U572" s="2"/>
      <c r="V572" s="2"/>
      <c r="W572" s="2"/>
    </row>
    <row r="573" spans="1:23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N573" s="2"/>
      <c r="O573" s="2"/>
      <c r="P573" s="2"/>
      <c r="Q573" s="2"/>
      <c r="R573" s="2"/>
      <c r="S573" s="2"/>
      <c r="T573" s="2"/>
      <c r="U573" s="2"/>
      <c r="V573" s="2"/>
      <c r="W573" s="2"/>
    </row>
    <row r="574" spans="1:23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N574" s="2"/>
      <c r="O574" s="2"/>
      <c r="P574" s="2"/>
      <c r="Q574" s="2"/>
      <c r="R574" s="2"/>
      <c r="S574" s="2"/>
      <c r="T574" s="2"/>
      <c r="U574" s="2"/>
      <c r="V574" s="2"/>
      <c r="W574" s="2"/>
    </row>
    <row r="575" spans="1:23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N575" s="2"/>
      <c r="O575" s="2"/>
      <c r="P575" s="2"/>
      <c r="Q575" s="2"/>
      <c r="R575" s="2"/>
      <c r="S575" s="2"/>
      <c r="T575" s="2"/>
      <c r="U575" s="2"/>
      <c r="V575" s="2"/>
      <c r="W575" s="2"/>
    </row>
    <row r="576" spans="1:23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N576" s="2"/>
      <c r="O576" s="2"/>
      <c r="P576" s="2"/>
      <c r="Q576" s="2"/>
      <c r="R576" s="2"/>
      <c r="S576" s="2"/>
      <c r="T576" s="2"/>
      <c r="U576" s="2"/>
      <c r="V576" s="2"/>
      <c r="W576" s="2"/>
    </row>
    <row r="577" spans="1:23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N577" s="2"/>
      <c r="O577" s="2"/>
      <c r="P577" s="2"/>
      <c r="Q577" s="2"/>
      <c r="R577" s="2"/>
      <c r="S577" s="2"/>
      <c r="T577" s="2"/>
      <c r="U577" s="2"/>
      <c r="V577" s="2"/>
      <c r="W577" s="2"/>
    </row>
    <row r="578" spans="1:23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N578" s="2"/>
      <c r="O578" s="2"/>
      <c r="P578" s="2"/>
      <c r="Q578" s="2"/>
      <c r="R578" s="2"/>
      <c r="S578" s="2"/>
      <c r="T578" s="2"/>
      <c r="U578" s="2"/>
      <c r="V578" s="2"/>
      <c r="W578" s="2"/>
    </row>
    <row r="579" spans="1:23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N579" s="2"/>
      <c r="O579" s="2"/>
      <c r="P579" s="2"/>
      <c r="Q579" s="2"/>
      <c r="R579" s="2"/>
      <c r="S579" s="2"/>
      <c r="T579" s="2"/>
      <c r="U579" s="2"/>
      <c r="V579" s="2"/>
      <c r="W579" s="2"/>
    </row>
    <row r="580" spans="1:23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N580" s="2"/>
      <c r="O580" s="2"/>
      <c r="P580" s="2"/>
      <c r="Q580" s="2"/>
      <c r="R580" s="2"/>
      <c r="S580" s="2"/>
      <c r="T580" s="2"/>
      <c r="U580" s="2"/>
      <c r="V580" s="2"/>
      <c r="W580" s="2"/>
    </row>
    <row r="581" spans="1:23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N581" s="2"/>
      <c r="O581" s="2"/>
      <c r="P581" s="2"/>
      <c r="Q581" s="2"/>
      <c r="R581" s="2"/>
      <c r="S581" s="2"/>
      <c r="T581" s="2"/>
      <c r="U581" s="2"/>
      <c r="V581" s="2"/>
      <c r="W581" s="2"/>
    </row>
    <row r="582" spans="1:23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N582" s="2"/>
      <c r="O582" s="2"/>
      <c r="P582" s="2"/>
      <c r="Q582" s="2"/>
      <c r="R582" s="2"/>
      <c r="S582" s="2"/>
      <c r="T582" s="2"/>
      <c r="U582" s="2"/>
      <c r="V582" s="2"/>
      <c r="W582" s="2"/>
    </row>
    <row r="583" spans="1:23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N583" s="2"/>
      <c r="O583" s="2"/>
      <c r="P583" s="2"/>
      <c r="Q583" s="2"/>
      <c r="R583" s="2"/>
      <c r="S583" s="2"/>
      <c r="T583" s="2"/>
      <c r="U583" s="2"/>
      <c r="V583" s="2"/>
      <c r="W583" s="2"/>
    </row>
    <row r="584" spans="1:23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N584" s="2"/>
      <c r="O584" s="2"/>
      <c r="P584" s="2"/>
      <c r="Q584" s="2"/>
      <c r="R584" s="2"/>
      <c r="S584" s="2"/>
      <c r="T584" s="2"/>
      <c r="U584" s="2"/>
      <c r="V584" s="2"/>
      <c r="W584" s="2"/>
    </row>
    <row r="585" spans="1:23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N585" s="2"/>
      <c r="O585" s="2"/>
      <c r="P585" s="2"/>
      <c r="Q585" s="2"/>
      <c r="R585" s="2"/>
      <c r="S585" s="2"/>
      <c r="T585" s="2"/>
      <c r="U585" s="2"/>
      <c r="V585" s="2"/>
      <c r="W585" s="2"/>
    </row>
    <row r="586" spans="1:23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N586" s="2"/>
      <c r="O586" s="2"/>
      <c r="P586" s="2"/>
      <c r="Q586" s="2"/>
      <c r="R586" s="2"/>
      <c r="S586" s="2"/>
      <c r="T586" s="2"/>
      <c r="U586" s="2"/>
      <c r="V586" s="2"/>
      <c r="W586" s="2"/>
    </row>
    <row r="587" spans="1:23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N587" s="2"/>
      <c r="O587" s="2"/>
      <c r="P587" s="2"/>
      <c r="Q587" s="2"/>
      <c r="R587" s="2"/>
      <c r="S587" s="2"/>
      <c r="T587" s="2"/>
      <c r="U587" s="2"/>
      <c r="V587" s="2"/>
      <c r="W587" s="2"/>
    </row>
    <row r="588" spans="1:23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N588" s="2"/>
      <c r="O588" s="2"/>
      <c r="P588" s="2"/>
      <c r="Q588" s="2"/>
      <c r="R588" s="2"/>
      <c r="S588" s="2"/>
      <c r="T588" s="2"/>
      <c r="U588" s="2"/>
      <c r="V588" s="2"/>
      <c r="W588" s="2"/>
    </row>
    <row r="589" spans="1:23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N589" s="2"/>
      <c r="O589" s="2"/>
      <c r="P589" s="2"/>
      <c r="Q589" s="2"/>
      <c r="R589" s="2"/>
      <c r="S589" s="2"/>
      <c r="T589" s="2"/>
      <c r="U589" s="2"/>
      <c r="V589" s="2"/>
      <c r="W589" s="2"/>
    </row>
    <row r="590" spans="1:23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N590" s="2"/>
      <c r="O590" s="2"/>
      <c r="P590" s="2"/>
      <c r="Q590" s="2"/>
      <c r="R590" s="2"/>
      <c r="S590" s="2"/>
      <c r="T590" s="2"/>
      <c r="U590" s="2"/>
      <c r="V590" s="2"/>
      <c r="W590" s="2"/>
    </row>
    <row r="591" spans="1:23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N591" s="2"/>
      <c r="O591" s="2"/>
      <c r="P591" s="2"/>
      <c r="Q591" s="2"/>
      <c r="R591" s="2"/>
      <c r="S591" s="2"/>
      <c r="T591" s="2"/>
      <c r="U591" s="2"/>
      <c r="V591" s="2"/>
      <c r="W591" s="2"/>
    </row>
    <row r="592" spans="1:23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N592" s="2"/>
      <c r="O592" s="2"/>
      <c r="P592" s="2"/>
      <c r="Q592" s="2"/>
      <c r="R592" s="2"/>
      <c r="S592" s="2"/>
      <c r="T592" s="2"/>
      <c r="U592" s="2"/>
      <c r="V592" s="2"/>
      <c r="W592" s="2"/>
    </row>
    <row r="593" spans="1:23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N593" s="2"/>
      <c r="O593" s="2"/>
      <c r="P593" s="2"/>
      <c r="Q593" s="2"/>
      <c r="R593" s="2"/>
      <c r="S593" s="2"/>
      <c r="T593" s="2"/>
      <c r="U593" s="2"/>
      <c r="V593" s="2"/>
      <c r="W593" s="2"/>
    </row>
    <row r="594" spans="1:23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N594" s="2"/>
      <c r="O594" s="2"/>
      <c r="P594" s="2"/>
      <c r="Q594" s="2"/>
      <c r="R594" s="2"/>
      <c r="S594" s="2"/>
      <c r="T594" s="2"/>
      <c r="U594" s="2"/>
      <c r="V594" s="2"/>
      <c r="W594" s="2"/>
    </row>
    <row r="595" spans="1:23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N595" s="2"/>
      <c r="O595" s="2"/>
      <c r="P595" s="2"/>
      <c r="Q595" s="2"/>
      <c r="R595" s="2"/>
      <c r="S595" s="2"/>
      <c r="T595" s="2"/>
      <c r="U595" s="2"/>
      <c r="V595" s="2"/>
      <c r="W595" s="2"/>
    </row>
    <row r="596" spans="1:23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N596" s="2"/>
      <c r="O596" s="2"/>
      <c r="P596" s="2"/>
      <c r="Q596" s="2"/>
      <c r="R596" s="2"/>
      <c r="S596" s="2"/>
      <c r="T596" s="2"/>
      <c r="U596" s="2"/>
      <c r="V596" s="2"/>
      <c r="W596" s="2"/>
    </row>
    <row r="597" spans="1:23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N597" s="2"/>
      <c r="O597" s="2"/>
      <c r="P597" s="2"/>
      <c r="Q597" s="2"/>
      <c r="R597" s="2"/>
      <c r="S597" s="2"/>
      <c r="T597" s="2"/>
      <c r="U597" s="2"/>
      <c r="V597" s="2"/>
      <c r="W597" s="2"/>
    </row>
    <row r="598" spans="1:23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N598" s="2"/>
      <c r="O598" s="2"/>
      <c r="P598" s="2"/>
      <c r="Q598" s="2"/>
      <c r="R598" s="2"/>
      <c r="S598" s="2"/>
      <c r="T598" s="2"/>
      <c r="U598" s="2"/>
      <c r="V598" s="2"/>
      <c r="W598" s="2"/>
    </row>
    <row r="599" spans="1:23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N599" s="2"/>
      <c r="O599" s="2"/>
      <c r="P599" s="2"/>
      <c r="Q599" s="2"/>
      <c r="R599" s="2"/>
      <c r="S599" s="2"/>
      <c r="T599" s="2"/>
      <c r="U599" s="2"/>
      <c r="V599" s="2"/>
      <c r="W599" s="2"/>
    </row>
    <row r="600" spans="1:23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N600" s="2"/>
      <c r="O600" s="2"/>
      <c r="P600" s="2"/>
      <c r="Q600" s="2"/>
      <c r="R600" s="2"/>
      <c r="S600" s="2"/>
      <c r="T600" s="2"/>
      <c r="U600" s="2"/>
      <c r="V600" s="2"/>
      <c r="W600" s="2"/>
    </row>
    <row r="601" spans="1:23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N601" s="2"/>
      <c r="O601" s="2"/>
      <c r="P601" s="2"/>
      <c r="Q601" s="2"/>
      <c r="R601" s="2"/>
      <c r="S601" s="2"/>
      <c r="T601" s="2"/>
      <c r="U601" s="2"/>
      <c r="V601" s="2"/>
      <c r="W601" s="2"/>
    </row>
    <row r="602" spans="1:23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N602" s="2"/>
      <c r="O602" s="2"/>
      <c r="P602" s="2"/>
      <c r="Q602" s="2"/>
      <c r="R602" s="2"/>
      <c r="S602" s="2"/>
      <c r="T602" s="2"/>
      <c r="U602" s="2"/>
      <c r="V602" s="2"/>
      <c r="W602" s="2"/>
    </row>
    <row r="603" spans="1:23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N603" s="2"/>
      <c r="O603" s="2"/>
      <c r="P603" s="2"/>
      <c r="Q603" s="2"/>
      <c r="R603" s="2"/>
      <c r="S603" s="2"/>
      <c r="T603" s="2"/>
      <c r="U603" s="2"/>
      <c r="V603" s="2"/>
      <c r="W603" s="2"/>
    </row>
    <row r="604" spans="1:23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N604" s="2"/>
      <c r="O604" s="2"/>
      <c r="P604" s="2"/>
      <c r="Q604" s="2"/>
      <c r="R604" s="2"/>
      <c r="S604" s="2"/>
      <c r="T604" s="2"/>
      <c r="U604" s="2"/>
      <c r="V604" s="2"/>
      <c r="W604" s="2"/>
    </row>
    <row r="605" spans="1:23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N605" s="2"/>
      <c r="O605" s="2"/>
      <c r="P605" s="2"/>
      <c r="Q605" s="2"/>
      <c r="R605" s="2"/>
      <c r="S605" s="2"/>
      <c r="T605" s="2"/>
      <c r="U605" s="2"/>
      <c r="V605" s="2"/>
      <c r="W605" s="2"/>
    </row>
    <row r="606" spans="1:23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N606" s="2"/>
      <c r="O606" s="2"/>
      <c r="P606" s="2"/>
      <c r="Q606" s="2"/>
      <c r="R606" s="2"/>
      <c r="S606" s="2"/>
      <c r="T606" s="2"/>
      <c r="U606" s="2"/>
      <c r="V606" s="2"/>
      <c r="W606" s="2"/>
    </row>
    <row r="607" spans="1:23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N607" s="2"/>
      <c r="O607" s="2"/>
      <c r="P607" s="2"/>
      <c r="Q607" s="2"/>
      <c r="R607" s="2"/>
      <c r="S607" s="2"/>
      <c r="T607" s="2"/>
      <c r="U607" s="2"/>
      <c r="V607" s="2"/>
      <c r="W607" s="2"/>
    </row>
    <row r="608" spans="1:23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N608" s="2"/>
      <c r="O608" s="2"/>
      <c r="P608" s="2"/>
      <c r="Q608" s="2"/>
      <c r="R608" s="2"/>
      <c r="S608" s="2"/>
      <c r="T608" s="2"/>
      <c r="U608" s="2"/>
      <c r="V608" s="2"/>
      <c r="W608" s="2"/>
    </row>
    <row r="609" spans="1:23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N609" s="2"/>
      <c r="O609" s="2"/>
      <c r="P609" s="2"/>
      <c r="Q609" s="2"/>
      <c r="R609" s="2"/>
      <c r="S609" s="2"/>
      <c r="T609" s="2"/>
      <c r="U609" s="2"/>
      <c r="V609" s="2"/>
      <c r="W609" s="2"/>
    </row>
    <row r="610" spans="1:23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N610" s="2"/>
      <c r="O610" s="2"/>
      <c r="P610" s="2"/>
      <c r="Q610" s="2"/>
      <c r="R610" s="2"/>
      <c r="S610" s="2"/>
      <c r="T610" s="2"/>
      <c r="U610" s="2"/>
      <c r="V610" s="2"/>
      <c r="W610" s="2"/>
    </row>
    <row r="611" spans="1:23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N611" s="2"/>
      <c r="O611" s="2"/>
      <c r="P611" s="2"/>
      <c r="Q611" s="2"/>
      <c r="R611" s="2"/>
      <c r="S611" s="2"/>
      <c r="T611" s="2"/>
      <c r="U611" s="2"/>
      <c r="V611" s="2"/>
      <c r="W611" s="2"/>
    </row>
    <row r="612" spans="1:23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N612" s="2"/>
      <c r="O612" s="2"/>
      <c r="P612" s="2"/>
      <c r="Q612" s="2"/>
      <c r="R612" s="2"/>
      <c r="S612" s="2"/>
      <c r="T612" s="2"/>
      <c r="U612" s="2"/>
      <c r="V612" s="2"/>
      <c r="W612" s="2"/>
    </row>
    <row r="613" spans="1:23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N613" s="2"/>
      <c r="O613" s="2"/>
      <c r="P613" s="2"/>
      <c r="Q613" s="2"/>
      <c r="R613" s="2"/>
      <c r="S613" s="2"/>
      <c r="T613" s="2"/>
      <c r="U613" s="2"/>
      <c r="V613" s="2"/>
      <c r="W613" s="2"/>
    </row>
    <row r="614" spans="1:23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N614" s="2"/>
      <c r="O614" s="2"/>
      <c r="P614" s="2"/>
      <c r="Q614" s="2"/>
      <c r="R614" s="2"/>
      <c r="S614" s="2"/>
      <c r="T614" s="2"/>
      <c r="U614" s="2"/>
      <c r="V614" s="2"/>
      <c r="W614" s="2"/>
    </row>
    <row r="615" spans="1:23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N615" s="2"/>
      <c r="O615" s="2"/>
      <c r="P615" s="2"/>
      <c r="Q615" s="2"/>
      <c r="R615" s="2"/>
      <c r="S615" s="2"/>
      <c r="T615" s="2"/>
      <c r="U615" s="2"/>
      <c r="V615" s="2"/>
      <c r="W615" s="2"/>
    </row>
    <row r="616" spans="1:23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N616" s="2"/>
      <c r="O616" s="2"/>
      <c r="P616" s="2"/>
      <c r="Q616" s="2"/>
      <c r="R616" s="2"/>
      <c r="S616" s="2"/>
      <c r="T616" s="2"/>
      <c r="U616" s="2"/>
      <c r="V616" s="2"/>
      <c r="W616" s="2"/>
    </row>
    <row r="617" spans="1:23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N617" s="2"/>
      <c r="O617" s="2"/>
      <c r="P617" s="2"/>
      <c r="Q617" s="2"/>
      <c r="R617" s="2"/>
      <c r="S617" s="2"/>
      <c r="T617" s="2"/>
      <c r="U617" s="2"/>
      <c r="V617" s="2"/>
      <c r="W617" s="2"/>
    </row>
    <row r="618" spans="1:23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N618" s="2"/>
      <c r="O618" s="2"/>
      <c r="P618" s="2"/>
      <c r="Q618" s="2"/>
      <c r="R618" s="2"/>
      <c r="S618" s="2"/>
      <c r="T618" s="2"/>
      <c r="U618" s="2"/>
      <c r="V618" s="2"/>
      <c r="W618" s="2"/>
    </row>
    <row r="619" spans="1:23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N619" s="2"/>
      <c r="O619" s="2"/>
      <c r="P619" s="2"/>
      <c r="Q619" s="2"/>
      <c r="R619" s="2"/>
      <c r="S619" s="2"/>
      <c r="T619" s="2"/>
      <c r="U619" s="2"/>
      <c r="V619" s="2"/>
      <c r="W619" s="2"/>
    </row>
    <row r="620" spans="1:23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N620" s="2"/>
      <c r="O620" s="2"/>
      <c r="P620" s="2"/>
      <c r="Q620" s="2"/>
      <c r="R620" s="2"/>
      <c r="S620" s="2"/>
      <c r="T620" s="2"/>
      <c r="U620" s="2"/>
      <c r="V620" s="2"/>
      <c r="W620" s="2"/>
    </row>
    <row r="621" spans="1:23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N621" s="2"/>
      <c r="O621" s="2"/>
      <c r="P621" s="2"/>
      <c r="Q621" s="2"/>
      <c r="R621" s="2"/>
      <c r="S621" s="2"/>
      <c r="T621" s="2"/>
      <c r="U621" s="2"/>
      <c r="V621" s="2"/>
      <c r="W621" s="2"/>
    </row>
    <row r="622" spans="1:23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N622" s="2"/>
      <c r="O622" s="2"/>
      <c r="P622" s="2"/>
      <c r="Q622" s="2"/>
      <c r="R622" s="2"/>
      <c r="S622" s="2"/>
      <c r="T622" s="2"/>
      <c r="U622" s="2"/>
      <c r="V622" s="2"/>
      <c r="W622" s="2"/>
    </row>
    <row r="623" spans="1:23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N623" s="2"/>
      <c r="O623" s="2"/>
      <c r="P623" s="2"/>
      <c r="Q623" s="2"/>
      <c r="R623" s="2"/>
      <c r="S623" s="2"/>
      <c r="T623" s="2"/>
      <c r="U623" s="2"/>
      <c r="V623" s="2"/>
      <c r="W623" s="2"/>
    </row>
    <row r="624" spans="1:23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N624" s="2"/>
      <c r="O624" s="2"/>
      <c r="P624" s="2"/>
      <c r="Q624" s="2"/>
      <c r="R624" s="2"/>
      <c r="S624" s="2"/>
      <c r="T624" s="2"/>
      <c r="U624" s="2"/>
      <c r="V624" s="2"/>
      <c r="W624" s="2"/>
    </row>
    <row r="625" spans="1:23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N625" s="2"/>
      <c r="O625" s="2"/>
      <c r="P625" s="2"/>
      <c r="Q625" s="2"/>
      <c r="R625" s="2"/>
      <c r="S625" s="2"/>
      <c r="T625" s="2"/>
      <c r="U625" s="2"/>
      <c r="V625" s="2"/>
      <c r="W625" s="2"/>
    </row>
    <row r="626" spans="1:23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N626" s="2"/>
      <c r="O626" s="2"/>
      <c r="P626" s="2"/>
      <c r="Q626" s="2"/>
      <c r="R626" s="2"/>
      <c r="S626" s="2"/>
      <c r="T626" s="2"/>
      <c r="U626" s="2"/>
      <c r="V626" s="2"/>
      <c r="W626" s="2"/>
    </row>
    <row r="627" spans="1:23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N627" s="2"/>
      <c r="O627" s="2"/>
      <c r="P627" s="2"/>
      <c r="Q627" s="2"/>
      <c r="R627" s="2"/>
      <c r="S627" s="2"/>
      <c r="T627" s="2"/>
      <c r="U627" s="2"/>
      <c r="V627" s="2"/>
      <c r="W627" s="2"/>
    </row>
    <row r="628" spans="1:23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N628" s="2"/>
      <c r="O628" s="2"/>
      <c r="P628" s="2"/>
      <c r="Q628" s="2"/>
      <c r="R628" s="2"/>
      <c r="S628" s="2"/>
      <c r="T628" s="2"/>
      <c r="U628" s="2"/>
      <c r="V628" s="2"/>
      <c r="W628" s="2"/>
    </row>
    <row r="629" spans="1:23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N629" s="2"/>
      <c r="O629" s="2"/>
      <c r="P629" s="2"/>
      <c r="Q629" s="2"/>
      <c r="R629" s="2"/>
      <c r="S629" s="2"/>
      <c r="T629" s="2"/>
      <c r="U629" s="2"/>
      <c r="V629" s="2"/>
      <c r="W629" s="2"/>
    </row>
    <row r="630" spans="1:23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N630" s="2"/>
      <c r="O630" s="2"/>
      <c r="P630" s="2"/>
      <c r="Q630" s="2"/>
      <c r="R630" s="2"/>
      <c r="S630" s="2"/>
      <c r="T630" s="2"/>
      <c r="U630" s="2"/>
      <c r="V630" s="2"/>
      <c r="W630" s="2"/>
    </row>
    <row r="631" spans="1:23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N631" s="2"/>
      <c r="O631" s="2"/>
      <c r="P631" s="2"/>
      <c r="Q631" s="2"/>
      <c r="R631" s="2"/>
      <c r="S631" s="2"/>
      <c r="T631" s="2"/>
      <c r="U631" s="2"/>
      <c r="V631" s="2"/>
      <c r="W631" s="2"/>
    </row>
    <row r="632" spans="1:23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N632" s="2"/>
      <c r="O632" s="2"/>
      <c r="P632" s="2"/>
      <c r="Q632" s="2"/>
      <c r="R632" s="2"/>
      <c r="S632" s="2"/>
      <c r="T632" s="2"/>
      <c r="U632" s="2"/>
      <c r="V632" s="2"/>
      <c r="W632" s="2"/>
    </row>
    <row r="633" spans="1:23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N633" s="2"/>
      <c r="O633" s="2"/>
      <c r="P633" s="2"/>
      <c r="Q633" s="2"/>
      <c r="R633" s="2"/>
      <c r="S633" s="2"/>
      <c r="T633" s="2"/>
      <c r="U633" s="2"/>
      <c r="V633" s="2"/>
      <c r="W633" s="2"/>
    </row>
    <row r="634" spans="1:23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N634" s="2"/>
      <c r="O634" s="2"/>
      <c r="P634" s="2"/>
      <c r="Q634" s="2"/>
      <c r="R634" s="2"/>
      <c r="S634" s="2"/>
      <c r="T634" s="2"/>
      <c r="U634" s="2"/>
      <c r="V634" s="2"/>
      <c r="W634" s="2"/>
    </row>
    <row r="635" spans="1:23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N635" s="2"/>
      <c r="O635" s="2"/>
      <c r="P635" s="2"/>
      <c r="Q635" s="2"/>
      <c r="R635" s="2"/>
      <c r="S635" s="2"/>
      <c r="T635" s="2"/>
      <c r="U635" s="2"/>
      <c r="V635" s="2"/>
      <c r="W635" s="2"/>
    </row>
    <row r="636" spans="1:23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N636" s="2"/>
      <c r="O636" s="2"/>
      <c r="P636" s="2"/>
      <c r="Q636" s="2"/>
      <c r="R636" s="2"/>
      <c r="S636" s="2"/>
      <c r="T636" s="2"/>
      <c r="U636" s="2"/>
      <c r="V636" s="2"/>
      <c r="W636" s="2"/>
    </row>
    <row r="637" spans="1:23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N637" s="2"/>
      <c r="O637" s="2"/>
      <c r="P637" s="2"/>
      <c r="Q637" s="2"/>
      <c r="R637" s="2"/>
      <c r="S637" s="2"/>
      <c r="T637" s="2"/>
      <c r="U637" s="2"/>
      <c r="V637" s="2"/>
      <c r="W637" s="2"/>
    </row>
    <row r="638" spans="1:23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N638" s="2"/>
      <c r="O638" s="2"/>
      <c r="P638" s="2"/>
      <c r="Q638" s="2"/>
      <c r="R638" s="2"/>
      <c r="S638" s="2"/>
      <c r="T638" s="2"/>
      <c r="U638" s="2"/>
      <c r="V638" s="2"/>
      <c r="W638" s="2"/>
    </row>
    <row r="639" spans="1:23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N639" s="2"/>
      <c r="O639" s="2"/>
      <c r="P639" s="2"/>
      <c r="Q639" s="2"/>
      <c r="R639" s="2"/>
      <c r="S639" s="2"/>
      <c r="T639" s="2"/>
      <c r="U639" s="2"/>
      <c r="V639" s="2"/>
      <c r="W639" s="2"/>
    </row>
    <row r="640" spans="1:23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N640" s="2"/>
      <c r="O640" s="2"/>
      <c r="P640" s="2"/>
      <c r="Q640" s="2"/>
      <c r="R640" s="2"/>
      <c r="S640" s="2"/>
      <c r="T640" s="2"/>
      <c r="U640" s="2"/>
      <c r="V640" s="2"/>
      <c r="W640" s="2"/>
    </row>
    <row r="641" spans="1:23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N641" s="2"/>
      <c r="O641" s="2"/>
      <c r="P641" s="2"/>
      <c r="Q641" s="2"/>
      <c r="R641" s="2"/>
      <c r="S641" s="2"/>
      <c r="T641" s="2"/>
      <c r="U641" s="2"/>
      <c r="V641" s="2"/>
      <c r="W641" s="2"/>
    </row>
    <row r="642" spans="1:23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N642" s="2"/>
      <c r="O642" s="2"/>
      <c r="P642" s="2"/>
      <c r="Q642" s="2"/>
      <c r="R642" s="2"/>
      <c r="S642" s="2"/>
      <c r="T642" s="2"/>
      <c r="U642" s="2"/>
      <c r="V642" s="2"/>
      <c r="W642" s="2"/>
    </row>
    <row r="643" spans="1:23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N643" s="2"/>
      <c r="O643" s="2"/>
      <c r="P643" s="2"/>
      <c r="Q643" s="2"/>
      <c r="R643" s="2"/>
      <c r="S643" s="2"/>
      <c r="T643" s="2"/>
      <c r="U643" s="2"/>
      <c r="V643" s="2"/>
      <c r="W643" s="2"/>
    </row>
    <row r="644" spans="1:23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N644" s="2"/>
      <c r="O644" s="2"/>
      <c r="P644" s="2"/>
      <c r="Q644" s="2"/>
      <c r="R644" s="2"/>
      <c r="S644" s="2"/>
      <c r="T644" s="2"/>
      <c r="U644" s="2"/>
      <c r="V644" s="2"/>
      <c r="W644" s="2"/>
    </row>
    <row r="645" spans="1:23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N645" s="2"/>
      <c r="O645" s="2"/>
      <c r="P645" s="2"/>
      <c r="Q645" s="2"/>
      <c r="R645" s="2"/>
      <c r="S645" s="2"/>
      <c r="T645" s="2"/>
      <c r="U645" s="2"/>
      <c r="V645" s="2"/>
      <c r="W645" s="2"/>
    </row>
    <row r="646" spans="1:23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N646" s="2"/>
      <c r="O646" s="2"/>
      <c r="P646" s="2"/>
      <c r="Q646" s="2"/>
      <c r="R646" s="2"/>
      <c r="S646" s="2"/>
      <c r="T646" s="2"/>
      <c r="U646" s="2"/>
      <c r="V646" s="2"/>
      <c r="W646" s="2"/>
    </row>
    <row r="647" spans="1:23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N647" s="2"/>
      <c r="O647" s="2"/>
      <c r="P647" s="2"/>
      <c r="Q647" s="2"/>
      <c r="R647" s="2"/>
      <c r="S647" s="2"/>
      <c r="T647" s="2"/>
      <c r="U647" s="2"/>
      <c r="V647" s="2"/>
      <c r="W647" s="2"/>
    </row>
    <row r="648" spans="1:23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N648" s="2"/>
      <c r="O648" s="2"/>
      <c r="P648" s="2"/>
      <c r="Q648" s="2"/>
      <c r="R648" s="2"/>
      <c r="S648" s="2"/>
      <c r="T648" s="2"/>
      <c r="U648" s="2"/>
      <c r="V648" s="2"/>
      <c r="W648" s="2"/>
    </row>
    <row r="649" spans="1:23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N649" s="2"/>
      <c r="O649" s="2"/>
      <c r="P649" s="2"/>
      <c r="Q649" s="2"/>
      <c r="R649" s="2"/>
      <c r="S649" s="2"/>
      <c r="T649" s="2"/>
      <c r="U649" s="2"/>
      <c r="V649" s="2"/>
      <c r="W649" s="2"/>
    </row>
    <row r="650" spans="1:23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N650" s="2"/>
      <c r="O650" s="2"/>
      <c r="P650" s="2"/>
      <c r="Q650" s="2"/>
      <c r="R650" s="2"/>
      <c r="S650" s="2"/>
      <c r="T650" s="2"/>
      <c r="U650" s="2"/>
      <c r="V650" s="2"/>
      <c r="W650" s="2"/>
    </row>
    <row r="651" spans="1:23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N651" s="2"/>
      <c r="O651" s="2"/>
      <c r="P651" s="2"/>
      <c r="Q651" s="2"/>
      <c r="R651" s="2"/>
      <c r="S651" s="2"/>
      <c r="T651" s="2"/>
      <c r="U651" s="2"/>
      <c r="V651" s="2"/>
      <c r="W651" s="2"/>
    </row>
    <row r="652" spans="1:23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N652" s="2"/>
      <c r="O652" s="2"/>
      <c r="P652" s="2"/>
      <c r="Q652" s="2"/>
      <c r="R652" s="2"/>
      <c r="S652" s="2"/>
      <c r="T652" s="2"/>
      <c r="U652" s="2"/>
      <c r="V652" s="2"/>
      <c r="W652" s="2"/>
    </row>
    <row r="653" spans="1:23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N653" s="2"/>
      <c r="O653" s="2"/>
      <c r="P653" s="2"/>
      <c r="Q653" s="2"/>
      <c r="R653" s="2"/>
      <c r="S653" s="2"/>
      <c r="T653" s="2"/>
      <c r="U653" s="2"/>
      <c r="V653" s="2"/>
      <c r="W653" s="2"/>
    </row>
    <row r="654" spans="1:23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N654" s="2"/>
      <c r="O654" s="2"/>
      <c r="P654" s="2"/>
      <c r="Q654" s="2"/>
      <c r="R654" s="2"/>
      <c r="S654" s="2"/>
      <c r="T654" s="2"/>
      <c r="U654" s="2"/>
      <c r="V654" s="2"/>
      <c r="W654" s="2"/>
    </row>
    <row r="655" spans="1:23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N655" s="2"/>
      <c r="O655" s="2"/>
      <c r="P655" s="2"/>
      <c r="Q655" s="2"/>
      <c r="R655" s="2"/>
      <c r="S655" s="2"/>
      <c r="T655" s="2"/>
      <c r="U655" s="2"/>
      <c r="V655" s="2"/>
      <c r="W655" s="2"/>
    </row>
    <row r="656" spans="1:23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N656" s="2"/>
      <c r="O656" s="2"/>
      <c r="P656" s="2"/>
      <c r="Q656" s="2"/>
      <c r="R656" s="2"/>
      <c r="S656" s="2"/>
      <c r="T656" s="2"/>
      <c r="U656" s="2"/>
      <c r="V656" s="2"/>
      <c r="W656" s="2"/>
    </row>
    <row r="657" spans="1:23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N657" s="2"/>
      <c r="O657" s="2"/>
      <c r="P657" s="2"/>
      <c r="Q657" s="2"/>
      <c r="R657" s="2"/>
      <c r="S657" s="2"/>
      <c r="T657" s="2"/>
      <c r="U657" s="2"/>
      <c r="V657" s="2"/>
      <c r="W657" s="2"/>
    </row>
    <row r="658" spans="1:23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N658" s="2"/>
      <c r="O658" s="2"/>
      <c r="P658" s="2"/>
      <c r="Q658" s="2"/>
      <c r="R658" s="2"/>
      <c r="S658" s="2"/>
      <c r="T658" s="2"/>
      <c r="U658" s="2"/>
      <c r="V658" s="2"/>
      <c r="W658" s="2"/>
    </row>
    <row r="659" spans="1:23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N659" s="2"/>
      <c r="O659" s="2"/>
      <c r="P659" s="2"/>
      <c r="Q659" s="2"/>
      <c r="R659" s="2"/>
      <c r="S659" s="2"/>
      <c r="T659" s="2"/>
      <c r="U659" s="2"/>
      <c r="V659" s="2"/>
      <c r="W659" s="2"/>
    </row>
    <row r="660" spans="1:23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N660" s="2"/>
      <c r="O660" s="2"/>
      <c r="P660" s="2"/>
      <c r="Q660" s="2"/>
      <c r="R660" s="2"/>
      <c r="S660" s="2"/>
      <c r="T660" s="2"/>
      <c r="U660" s="2"/>
      <c r="V660" s="2"/>
      <c r="W660" s="2"/>
    </row>
    <row r="661" spans="1:23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N661" s="2"/>
      <c r="O661" s="2"/>
      <c r="P661" s="2"/>
      <c r="Q661" s="2"/>
      <c r="R661" s="2"/>
      <c r="S661" s="2"/>
      <c r="T661" s="2"/>
      <c r="U661" s="2"/>
      <c r="V661" s="2"/>
      <c r="W661" s="2"/>
    </row>
    <row r="662" spans="1:23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N662" s="2"/>
      <c r="O662" s="2"/>
      <c r="P662" s="2"/>
      <c r="Q662" s="2"/>
      <c r="R662" s="2"/>
      <c r="S662" s="2"/>
      <c r="T662" s="2"/>
      <c r="U662" s="2"/>
      <c r="V662" s="2"/>
      <c r="W662" s="2"/>
    </row>
    <row r="663" spans="1:23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N663" s="2"/>
      <c r="O663" s="2"/>
      <c r="P663" s="2"/>
      <c r="Q663" s="2"/>
      <c r="R663" s="2"/>
      <c r="S663" s="2"/>
      <c r="T663" s="2"/>
      <c r="U663" s="2"/>
      <c r="V663" s="2"/>
      <c r="W663" s="2"/>
    </row>
    <row r="664" spans="1:23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N664" s="2"/>
      <c r="O664" s="2"/>
      <c r="P664" s="2"/>
      <c r="Q664" s="2"/>
      <c r="R664" s="2"/>
      <c r="S664" s="2"/>
      <c r="T664" s="2"/>
      <c r="U664" s="2"/>
      <c r="V664" s="2"/>
      <c r="W664" s="2"/>
    </row>
    <row r="665" spans="1:23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N665" s="2"/>
      <c r="O665" s="2"/>
      <c r="P665" s="2"/>
      <c r="Q665" s="2"/>
      <c r="R665" s="2"/>
      <c r="S665" s="2"/>
      <c r="T665" s="2"/>
      <c r="U665" s="2"/>
      <c r="V665" s="2"/>
      <c r="W665" s="2"/>
    </row>
    <row r="666" spans="1:23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N666" s="2"/>
      <c r="O666" s="2"/>
      <c r="P666" s="2"/>
      <c r="Q666" s="2"/>
      <c r="R666" s="2"/>
      <c r="S666" s="2"/>
      <c r="T666" s="2"/>
      <c r="U666" s="2"/>
      <c r="V666" s="2"/>
      <c r="W666" s="2"/>
    </row>
    <row r="667" spans="1:23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N667" s="2"/>
      <c r="O667" s="2"/>
      <c r="P667" s="2"/>
      <c r="Q667" s="2"/>
      <c r="R667" s="2"/>
      <c r="S667" s="2"/>
      <c r="T667" s="2"/>
      <c r="U667" s="2"/>
      <c r="V667" s="2"/>
      <c r="W667" s="2"/>
    </row>
    <row r="668" spans="1:23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N668" s="2"/>
      <c r="O668" s="2"/>
      <c r="P668" s="2"/>
      <c r="Q668" s="2"/>
      <c r="R668" s="2"/>
      <c r="S668" s="2"/>
      <c r="T668" s="2"/>
      <c r="U668" s="2"/>
      <c r="V668" s="2"/>
      <c r="W668" s="2"/>
    </row>
    <row r="669" spans="1:23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N669" s="2"/>
      <c r="O669" s="2"/>
      <c r="P669" s="2"/>
      <c r="Q669" s="2"/>
      <c r="R669" s="2"/>
      <c r="S669" s="2"/>
      <c r="T669" s="2"/>
      <c r="U669" s="2"/>
      <c r="V669" s="2"/>
      <c r="W669" s="2"/>
    </row>
    <row r="670" spans="1:23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N670" s="2"/>
      <c r="O670" s="2"/>
      <c r="P670" s="2"/>
      <c r="Q670" s="2"/>
      <c r="R670" s="2"/>
      <c r="S670" s="2"/>
      <c r="T670" s="2"/>
      <c r="U670" s="2"/>
      <c r="V670" s="2"/>
      <c r="W670" s="2"/>
    </row>
    <row r="671" spans="1:23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N671" s="2"/>
      <c r="O671" s="2"/>
      <c r="P671" s="2"/>
      <c r="Q671" s="2"/>
      <c r="R671" s="2"/>
      <c r="S671" s="2"/>
      <c r="T671" s="2"/>
      <c r="U671" s="2"/>
      <c r="V671" s="2"/>
      <c r="W671" s="2"/>
    </row>
    <row r="672" spans="1:23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N672" s="2"/>
      <c r="O672" s="2"/>
      <c r="P672" s="2"/>
      <c r="Q672" s="2"/>
      <c r="R672" s="2"/>
      <c r="S672" s="2"/>
      <c r="T672" s="2"/>
      <c r="U672" s="2"/>
      <c r="V672" s="2"/>
      <c r="W672" s="2"/>
    </row>
    <row r="673" spans="1:23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N673" s="2"/>
      <c r="O673" s="2"/>
      <c r="P673" s="2"/>
      <c r="Q673" s="2"/>
      <c r="R673" s="2"/>
      <c r="S673" s="2"/>
      <c r="T673" s="2"/>
      <c r="U673" s="2"/>
      <c r="V673" s="2"/>
      <c r="W673" s="2"/>
    </row>
    <row r="674" spans="1:23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N674" s="2"/>
      <c r="O674" s="2"/>
      <c r="P674" s="2"/>
      <c r="Q674" s="2"/>
      <c r="R674" s="2"/>
      <c r="S674" s="2"/>
      <c r="T674" s="2"/>
      <c r="U674" s="2"/>
      <c r="V674" s="2"/>
      <c r="W674" s="2"/>
    </row>
    <row r="675" spans="1:23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N675" s="2"/>
      <c r="O675" s="2"/>
      <c r="P675" s="2"/>
      <c r="Q675" s="2"/>
      <c r="R675" s="2"/>
      <c r="S675" s="2"/>
      <c r="T675" s="2"/>
      <c r="U675" s="2"/>
      <c r="V675" s="2"/>
      <c r="W675" s="2"/>
    </row>
    <row r="676" spans="1:23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N676" s="2"/>
      <c r="O676" s="2"/>
      <c r="P676" s="2"/>
      <c r="Q676" s="2"/>
      <c r="R676" s="2"/>
      <c r="S676" s="2"/>
      <c r="T676" s="2"/>
      <c r="U676" s="2"/>
      <c r="V676" s="2"/>
      <c r="W676" s="2"/>
    </row>
    <row r="677" spans="1:23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N677" s="2"/>
      <c r="O677" s="2"/>
      <c r="P677" s="2"/>
      <c r="Q677" s="2"/>
      <c r="R677" s="2"/>
      <c r="S677" s="2"/>
      <c r="T677" s="2"/>
      <c r="U677" s="2"/>
      <c r="V677" s="2"/>
      <c r="W677" s="2"/>
    </row>
    <row r="678" spans="1:23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N678" s="2"/>
      <c r="O678" s="2"/>
      <c r="P678" s="2"/>
      <c r="Q678" s="2"/>
      <c r="R678" s="2"/>
      <c r="S678" s="2"/>
      <c r="T678" s="2"/>
      <c r="U678" s="2"/>
      <c r="V678" s="2"/>
      <c r="W678" s="2"/>
    </row>
    <row r="679" spans="1:23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N679" s="2"/>
      <c r="O679" s="2"/>
      <c r="P679" s="2"/>
      <c r="Q679" s="2"/>
      <c r="R679" s="2"/>
      <c r="S679" s="2"/>
      <c r="T679" s="2"/>
      <c r="U679" s="2"/>
      <c r="V679" s="2"/>
      <c r="W679" s="2"/>
    </row>
    <row r="680" spans="1:23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N680" s="2"/>
      <c r="O680" s="2"/>
      <c r="P680" s="2"/>
      <c r="Q680" s="2"/>
      <c r="R680" s="2"/>
      <c r="S680" s="2"/>
      <c r="T680" s="2"/>
      <c r="U680" s="2"/>
      <c r="V680" s="2"/>
      <c r="W680" s="2"/>
    </row>
    <row r="681" spans="1:23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N681" s="2"/>
      <c r="O681" s="2"/>
      <c r="P681" s="2"/>
      <c r="Q681" s="2"/>
      <c r="R681" s="2"/>
      <c r="S681" s="2"/>
      <c r="T681" s="2"/>
      <c r="U681" s="2"/>
      <c r="V681" s="2"/>
      <c r="W681" s="2"/>
    </row>
    <row r="682" spans="1:23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N682" s="2"/>
      <c r="O682" s="2"/>
      <c r="P682" s="2"/>
      <c r="Q682" s="2"/>
      <c r="R682" s="2"/>
      <c r="S682" s="2"/>
      <c r="T682" s="2"/>
      <c r="U682" s="2"/>
      <c r="V682" s="2"/>
      <c r="W682" s="2"/>
    </row>
    <row r="683" spans="1:23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N683" s="2"/>
      <c r="O683" s="2"/>
      <c r="P683" s="2"/>
      <c r="Q683" s="2"/>
      <c r="R683" s="2"/>
      <c r="S683" s="2"/>
      <c r="T683" s="2"/>
      <c r="U683" s="2"/>
      <c r="V683" s="2"/>
      <c r="W683" s="2"/>
    </row>
    <row r="684" spans="1:23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N684" s="2"/>
      <c r="O684" s="2"/>
      <c r="P684" s="2"/>
      <c r="Q684" s="2"/>
      <c r="R684" s="2"/>
      <c r="S684" s="2"/>
      <c r="T684" s="2"/>
      <c r="U684" s="2"/>
      <c r="V684" s="2"/>
      <c r="W684" s="2"/>
    </row>
    <row r="685" spans="1:23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N685" s="2"/>
      <c r="O685" s="2"/>
      <c r="P685" s="2"/>
      <c r="Q685" s="2"/>
      <c r="R685" s="2"/>
      <c r="S685" s="2"/>
      <c r="T685" s="2"/>
      <c r="U685" s="2"/>
      <c r="V685" s="2"/>
      <c r="W685" s="2"/>
    </row>
    <row r="686" spans="1:23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N686" s="2"/>
      <c r="O686" s="2"/>
      <c r="P686" s="2"/>
      <c r="Q686" s="2"/>
      <c r="R686" s="2"/>
      <c r="S686" s="2"/>
      <c r="T686" s="2"/>
      <c r="U686" s="2"/>
      <c r="V686" s="2"/>
      <c r="W686" s="2"/>
    </row>
    <row r="687" spans="1:23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N687" s="2"/>
      <c r="O687" s="2"/>
      <c r="P687" s="2"/>
      <c r="Q687" s="2"/>
      <c r="R687" s="2"/>
      <c r="S687" s="2"/>
      <c r="T687" s="2"/>
      <c r="U687" s="2"/>
      <c r="V687" s="2"/>
      <c r="W687" s="2"/>
    </row>
    <row r="688" spans="1:23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N688" s="2"/>
      <c r="O688" s="2"/>
      <c r="P688" s="2"/>
      <c r="Q688" s="2"/>
      <c r="R688" s="2"/>
      <c r="S688" s="2"/>
      <c r="T688" s="2"/>
      <c r="U688" s="2"/>
      <c r="V688" s="2"/>
      <c r="W688" s="2"/>
    </row>
    <row r="689" spans="1:23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N689" s="2"/>
      <c r="O689" s="2"/>
      <c r="P689" s="2"/>
      <c r="Q689" s="2"/>
      <c r="R689" s="2"/>
      <c r="S689" s="2"/>
      <c r="T689" s="2"/>
      <c r="U689" s="2"/>
      <c r="V689" s="2"/>
      <c r="W689" s="2"/>
    </row>
    <row r="690" spans="1:23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N690" s="2"/>
      <c r="O690" s="2"/>
      <c r="P690" s="2"/>
      <c r="Q690" s="2"/>
      <c r="R690" s="2"/>
      <c r="S690" s="2"/>
      <c r="T690" s="2"/>
      <c r="U690" s="2"/>
      <c r="V690" s="2"/>
      <c r="W690" s="2"/>
    </row>
    <row r="691" spans="1:23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N691" s="2"/>
      <c r="O691" s="2"/>
      <c r="P691" s="2"/>
      <c r="Q691" s="2"/>
      <c r="R691" s="2"/>
      <c r="S691" s="2"/>
      <c r="T691" s="2"/>
      <c r="U691" s="2"/>
      <c r="V691" s="2"/>
      <c r="W691" s="2"/>
    </row>
    <row r="692" spans="1:23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N692" s="2"/>
      <c r="O692" s="2"/>
      <c r="P692" s="2"/>
      <c r="Q692" s="2"/>
      <c r="R692" s="2"/>
      <c r="S692" s="2"/>
      <c r="T692" s="2"/>
      <c r="U692" s="2"/>
      <c r="V692" s="2"/>
      <c r="W692" s="2"/>
    </row>
    <row r="693" spans="1:23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N693" s="2"/>
      <c r="O693" s="2"/>
      <c r="P693" s="2"/>
      <c r="Q693" s="2"/>
      <c r="R693" s="2"/>
      <c r="S693" s="2"/>
      <c r="T693" s="2"/>
      <c r="U693" s="2"/>
      <c r="V693" s="2"/>
      <c r="W693" s="2"/>
    </row>
    <row r="694" spans="1:23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N694" s="2"/>
      <c r="O694" s="2"/>
      <c r="P694" s="2"/>
      <c r="Q694" s="2"/>
      <c r="R694" s="2"/>
      <c r="S694" s="2"/>
      <c r="T694" s="2"/>
      <c r="U694" s="2"/>
      <c r="V694" s="2"/>
      <c r="W694" s="2"/>
    </row>
    <row r="695" spans="1:23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N695" s="2"/>
      <c r="O695" s="2"/>
      <c r="P695" s="2"/>
      <c r="Q695" s="2"/>
      <c r="R695" s="2"/>
      <c r="S695" s="2"/>
      <c r="T695" s="2"/>
      <c r="U695" s="2"/>
      <c r="V695" s="2"/>
      <c r="W695" s="2"/>
    </row>
    <row r="696" spans="1:23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N696" s="2"/>
      <c r="O696" s="2"/>
      <c r="P696" s="2"/>
      <c r="Q696" s="2"/>
      <c r="R696" s="2"/>
      <c r="S696" s="2"/>
      <c r="T696" s="2"/>
      <c r="U696" s="2"/>
      <c r="V696" s="2"/>
      <c r="W696" s="2"/>
    </row>
    <row r="697" spans="1:23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N697" s="2"/>
      <c r="O697" s="2"/>
      <c r="P697" s="2"/>
      <c r="Q697" s="2"/>
      <c r="R697" s="2"/>
      <c r="S697" s="2"/>
      <c r="T697" s="2"/>
      <c r="U697" s="2"/>
      <c r="V697" s="2"/>
      <c r="W697" s="2"/>
    </row>
    <row r="698" spans="1:23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N698" s="2"/>
      <c r="O698" s="2"/>
      <c r="P698" s="2"/>
      <c r="Q698" s="2"/>
      <c r="R698" s="2"/>
      <c r="S698" s="2"/>
      <c r="T698" s="2"/>
      <c r="U698" s="2"/>
      <c r="V698" s="2"/>
      <c r="W698" s="2"/>
    </row>
    <row r="699" spans="1:23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N699" s="2"/>
      <c r="O699" s="2"/>
      <c r="P699" s="2"/>
      <c r="Q699" s="2"/>
      <c r="R699" s="2"/>
      <c r="S699" s="2"/>
      <c r="T699" s="2"/>
      <c r="U699" s="2"/>
      <c r="V699" s="2"/>
      <c r="W699" s="2"/>
    </row>
    <row r="700" spans="1:23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N700" s="2"/>
      <c r="O700" s="2"/>
      <c r="P700" s="2"/>
      <c r="Q700" s="2"/>
      <c r="R700" s="2"/>
      <c r="S700" s="2"/>
      <c r="T700" s="2"/>
      <c r="U700" s="2"/>
      <c r="V700" s="2"/>
      <c r="W700" s="2"/>
    </row>
    <row r="701" spans="1:23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N701" s="2"/>
      <c r="O701" s="2"/>
      <c r="P701" s="2"/>
      <c r="Q701" s="2"/>
      <c r="R701" s="2"/>
      <c r="S701" s="2"/>
      <c r="T701" s="2"/>
      <c r="U701" s="2"/>
      <c r="V701" s="2"/>
      <c r="W701" s="2"/>
    </row>
    <row r="702" spans="1:23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N702" s="2"/>
      <c r="O702" s="2"/>
      <c r="P702" s="2"/>
      <c r="Q702" s="2"/>
      <c r="R702" s="2"/>
      <c r="S702" s="2"/>
      <c r="T702" s="2"/>
      <c r="U702" s="2"/>
      <c r="V702" s="2"/>
      <c r="W702" s="2"/>
    </row>
    <row r="703" spans="1:23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N703" s="2"/>
      <c r="O703" s="2"/>
      <c r="P703" s="2"/>
      <c r="Q703" s="2"/>
      <c r="R703" s="2"/>
      <c r="S703" s="2"/>
      <c r="T703" s="2"/>
      <c r="U703" s="2"/>
      <c r="V703" s="2"/>
      <c r="W703" s="2"/>
    </row>
    <row r="704" spans="1:23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N704" s="2"/>
      <c r="O704" s="2"/>
      <c r="P704" s="2"/>
      <c r="Q704" s="2"/>
      <c r="R704" s="2"/>
      <c r="S704" s="2"/>
      <c r="T704" s="2"/>
      <c r="U704" s="2"/>
      <c r="V704" s="2"/>
      <c r="W704" s="2"/>
    </row>
    <row r="705" spans="1:23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N705" s="2"/>
      <c r="O705" s="2"/>
      <c r="P705" s="2"/>
      <c r="Q705" s="2"/>
      <c r="R705" s="2"/>
      <c r="S705" s="2"/>
      <c r="T705" s="2"/>
      <c r="U705" s="2"/>
      <c r="V705" s="2"/>
      <c r="W705" s="2"/>
    </row>
    <row r="706" spans="1:23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N706" s="2"/>
      <c r="O706" s="2"/>
      <c r="P706" s="2"/>
      <c r="Q706" s="2"/>
      <c r="R706" s="2"/>
      <c r="S706" s="2"/>
      <c r="T706" s="2"/>
      <c r="U706" s="2"/>
      <c r="V706" s="2"/>
      <c r="W706" s="2"/>
    </row>
    <row r="707" spans="1:23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N707" s="2"/>
      <c r="O707" s="2"/>
      <c r="P707" s="2"/>
      <c r="Q707" s="2"/>
      <c r="R707" s="2"/>
      <c r="S707" s="2"/>
      <c r="T707" s="2"/>
      <c r="U707" s="2"/>
      <c r="V707" s="2"/>
      <c r="W707" s="2"/>
    </row>
    <row r="708" spans="1:23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N708" s="2"/>
      <c r="O708" s="2"/>
      <c r="P708" s="2"/>
      <c r="Q708" s="2"/>
      <c r="R708" s="2"/>
      <c r="S708" s="2"/>
      <c r="T708" s="2"/>
      <c r="U708" s="2"/>
      <c r="V708" s="2"/>
      <c r="W708" s="2"/>
    </row>
    <row r="709" spans="1:23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N709" s="2"/>
      <c r="O709" s="2"/>
      <c r="P709" s="2"/>
      <c r="Q709" s="2"/>
      <c r="R709" s="2"/>
      <c r="S709" s="2"/>
      <c r="T709" s="2"/>
      <c r="U709" s="2"/>
      <c r="V709" s="2"/>
      <c r="W709" s="2"/>
    </row>
    <row r="710" spans="1:23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N710" s="2"/>
      <c r="O710" s="2"/>
      <c r="P710" s="2"/>
      <c r="Q710" s="2"/>
      <c r="R710" s="2"/>
      <c r="S710" s="2"/>
      <c r="T710" s="2"/>
      <c r="U710" s="2"/>
      <c r="V710" s="2"/>
      <c r="W710" s="2"/>
    </row>
    <row r="711" spans="1:23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N711" s="2"/>
      <c r="O711" s="2"/>
      <c r="P711" s="2"/>
      <c r="Q711" s="2"/>
      <c r="R711" s="2"/>
      <c r="S711" s="2"/>
      <c r="T711" s="2"/>
      <c r="U711" s="2"/>
      <c r="V711" s="2"/>
      <c r="W711" s="2"/>
    </row>
    <row r="712" spans="1:23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N712" s="2"/>
      <c r="O712" s="2"/>
      <c r="P712" s="2"/>
      <c r="Q712" s="2"/>
      <c r="R712" s="2"/>
      <c r="S712" s="2"/>
      <c r="T712" s="2"/>
      <c r="U712" s="2"/>
      <c r="V712" s="2"/>
      <c r="W712" s="2"/>
    </row>
    <row r="713" spans="1:23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N713" s="2"/>
      <c r="O713" s="2"/>
      <c r="P713" s="2"/>
      <c r="Q713" s="2"/>
      <c r="R713" s="2"/>
      <c r="S713" s="2"/>
      <c r="T713" s="2"/>
      <c r="U713" s="2"/>
      <c r="V713" s="2"/>
      <c r="W713" s="2"/>
    </row>
    <row r="714" spans="1:23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N714" s="2"/>
      <c r="O714" s="2"/>
      <c r="P714" s="2"/>
      <c r="Q714" s="2"/>
      <c r="R714" s="2"/>
      <c r="S714" s="2"/>
      <c r="T714" s="2"/>
      <c r="U714" s="2"/>
      <c r="V714" s="2"/>
      <c r="W714" s="2"/>
    </row>
    <row r="715" spans="1:23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N715" s="2"/>
      <c r="O715" s="2"/>
      <c r="P715" s="2"/>
      <c r="Q715" s="2"/>
      <c r="R715" s="2"/>
      <c r="S715" s="2"/>
      <c r="T715" s="2"/>
      <c r="U715" s="2"/>
      <c r="V715" s="2"/>
      <c r="W715" s="2"/>
    </row>
    <row r="716" spans="1:23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N716" s="2"/>
      <c r="O716" s="2"/>
      <c r="P716" s="2"/>
      <c r="Q716" s="2"/>
      <c r="R716" s="2"/>
      <c r="S716" s="2"/>
      <c r="T716" s="2"/>
      <c r="U716" s="2"/>
      <c r="V716" s="2"/>
      <c r="W716" s="2"/>
    </row>
    <row r="717" spans="1:23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N717" s="2"/>
      <c r="O717" s="2"/>
      <c r="P717" s="2"/>
      <c r="Q717" s="2"/>
      <c r="R717" s="2"/>
      <c r="S717" s="2"/>
      <c r="T717" s="2"/>
      <c r="U717" s="2"/>
      <c r="V717" s="2"/>
      <c r="W717" s="2"/>
    </row>
    <row r="718" spans="1:23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N718" s="2"/>
      <c r="O718" s="2"/>
      <c r="P718" s="2"/>
      <c r="Q718" s="2"/>
      <c r="R718" s="2"/>
      <c r="S718" s="2"/>
      <c r="T718" s="2"/>
      <c r="U718" s="2"/>
      <c r="V718" s="2"/>
      <c r="W718" s="2"/>
    </row>
    <row r="719" spans="1:23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N719" s="2"/>
      <c r="O719" s="2"/>
      <c r="P719" s="2"/>
      <c r="Q719" s="2"/>
      <c r="R719" s="2"/>
      <c r="S719" s="2"/>
      <c r="T719" s="2"/>
      <c r="U719" s="2"/>
      <c r="V719" s="2"/>
      <c r="W719" s="2"/>
    </row>
    <row r="720" spans="1:23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N720" s="2"/>
      <c r="O720" s="2"/>
      <c r="P720" s="2"/>
      <c r="Q720" s="2"/>
      <c r="R720" s="2"/>
      <c r="S720" s="2"/>
      <c r="T720" s="2"/>
      <c r="U720" s="2"/>
      <c r="V720" s="2"/>
      <c r="W720" s="2"/>
    </row>
    <row r="721" spans="1:23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N721" s="2"/>
      <c r="O721" s="2"/>
      <c r="P721" s="2"/>
      <c r="Q721" s="2"/>
      <c r="R721" s="2"/>
      <c r="S721" s="2"/>
      <c r="T721" s="2"/>
      <c r="U721" s="2"/>
      <c r="V721" s="2"/>
      <c r="W721" s="2"/>
    </row>
    <row r="722" spans="1:23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N722" s="2"/>
      <c r="O722" s="2"/>
      <c r="P722" s="2"/>
      <c r="Q722" s="2"/>
      <c r="R722" s="2"/>
      <c r="S722" s="2"/>
      <c r="T722" s="2"/>
      <c r="U722" s="2"/>
      <c r="V722" s="2"/>
      <c r="W722" s="2"/>
    </row>
    <row r="723" spans="1:23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N723" s="2"/>
      <c r="O723" s="2"/>
      <c r="P723" s="2"/>
      <c r="Q723" s="2"/>
      <c r="R723" s="2"/>
      <c r="S723" s="2"/>
      <c r="T723" s="2"/>
      <c r="U723" s="2"/>
      <c r="V723" s="2"/>
      <c r="W723" s="2"/>
    </row>
    <row r="724" spans="1:23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N724" s="2"/>
      <c r="O724" s="2"/>
      <c r="P724" s="2"/>
      <c r="Q724" s="2"/>
      <c r="R724" s="2"/>
      <c r="S724" s="2"/>
      <c r="T724" s="2"/>
      <c r="U724" s="2"/>
      <c r="V724" s="2"/>
      <c r="W724" s="2"/>
    </row>
    <row r="725" spans="1:23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N725" s="2"/>
      <c r="O725" s="2"/>
      <c r="P725" s="2"/>
      <c r="Q725" s="2"/>
      <c r="R725" s="2"/>
      <c r="S725" s="2"/>
      <c r="T725" s="2"/>
      <c r="U725" s="2"/>
      <c r="V725" s="2"/>
      <c r="W725" s="2"/>
    </row>
    <row r="726" spans="1:23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N726" s="2"/>
      <c r="O726" s="2"/>
      <c r="P726" s="2"/>
      <c r="Q726" s="2"/>
      <c r="R726" s="2"/>
      <c r="S726" s="2"/>
      <c r="T726" s="2"/>
      <c r="U726" s="2"/>
      <c r="V726" s="2"/>
      <c r="W726" s="2"/>
    </row>
    <row r="727" spans="1:23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N727" s="2"/>
      <c r="O727" s="2"/>
      <c r="P727" s="2"/>
      <c r="Q727" s="2"/>
      <c r="R727" s="2"/>
      <c r="S727" s="2"/>
      <c r="T727" s="2"/>
      <c r="U727" s="2"/>
      <c r="V727" s="2"/>
      <c r="W727" s="2"/>
    </row>
    <row r="728" spans="1:23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N728" s="2"/>
      <c r="O728" s="2"/>
      <c r="P728" s="2"/>
      <c r="Q728" s="2"/>
      <c r="R728" s="2"/>
      <c r="S728" s="2"/>
      <c r="T728" s="2"/>
      <c r="U728" s="2"/>
      <c r="V728" s="2"/>
      <c r="W728" s="2"/>
    </row>
    <row r="729" spans="1:23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N729" s="2"/>
      <c r="O729" s="2"/>
      <c r="P729" s="2"/>
      <c r="Q729" s="2"/>
      <c r="R729" s="2"/>
      <c r="S729" s="2"/>
      <c r="T729" s="2"/>
      <c r="U729" s="2"/>
      <c r="V729" s="2"/>
      <c r="W729" s="2"/>
    </row>
    <row r="730" spans="1:23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N730" s="2"/>
      <c r="O730" s="2"/>
      <c r="P730" s="2"/>
      <c r="Q730" s="2"/>
      <c r="R730" s="2"/>
      <c r="S730" s="2"/>
      <c r="T730" s="2"/>
      <c r="U730" s="2"/>
      <c r="V730" s="2"/>
      <c r="W730" s="2"/>
    </row>
    <row r="731" spans="1:23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N731" s="2"/>
      <c r="O731" s="2"/>
      <c r="P731" s="2"/>
      <c r="Q731" s="2"/>
      <c r="R731" s="2"/>
      <c r="S731" s="2"/>
      <c r="T731" s="2"/>
      <c r="U731" s="2"/>
      <c r="V731" s="2"/>
      <c r="W731" s="2"/>
    </row>
    <row r="732" spans="1:23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N732" s="2"/>
      <c r="O732" s="2"/>
      <c r="P732" s="2"/>
      <c r="Q732" s="2"/>
      <c r="R732" s="2"/>
      <c r="S732" s="2"/>
      <c r="T732" s="2"/>
      <c r="U732" s="2"/>
      <c r="V732" s="2"/>
      <c r="W732" s="2"/>
    </row>
    <row r="733" spans="1:23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N733" s="2"/>
      <c r="O733" s="2"/>
      <c r="P733" s="2"/>
      <c r="Q733" s="2"/>
      <c r="R733" s="2"/>
      <c r="S733" s="2"/>
      <c r="T733" s="2"/>
      <c r="U733" s="2"/>
      <c r="V733" s="2"/>
      <c r="W733" s="2"/>
    </row>
    <row r="734" spans="1:23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N734" s="2"/>
      <c r="O734" s="2"/>
      <c r="P734" s="2"/>
      <c r="Q734" s="2"/>
      <c r="R734" s="2"/>
      <c r="S734" s="2"/>
      <c r="T734" s="2"/>
      <c r="U734" s="2"/>
      <c r="V734" s="2"/>
      <c r="W734" s="2"/>
    </row>
    <row r="735" spans="1:23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N735" s="2"/>
      <c r="O735" s="2"/>
      <c r="P735" s="2"/>
      <c r="Q735" s="2"/>
      <c r="R735" s="2"/>
      <c r="S735" s="2"/>
      <c r="T735" s="2"/>
      <c r="U735" s="2"/>
      <c r="V735" s="2"/>
      <c r="W735" s="2"/>
    </row>
    <row r="736" spans="1:23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N736" s="2"/>
      <c r="O736" s="2"/>
      <c r="P736" s="2"/>
      <c r="Q736" s="2"/>
      <c r="R736" s="2"/>
      <c r="S736" s="2"/>
      <c r="T736" s="2"/>
      <c r="U736" s="2"/>
      <c r="V736" s="2"/>
      <c r="W736" s="2"/>
    </row>
    <row r="737" spans="1:23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N737" s="2"/>
      <c r="O737" s="2"/>
      <c r="P737" s="2"/>
      <c r="Q737" s="2"/>
      <c r="R737" s="2"/>
      <c r="S737" s="2"/>
      <c r="T737" s="2"/>
      <c r="U737" s="2"/>
      <c r="V737" s="2"/>
      <c r="W737" s="2"/>
    </row>
    <row r="738" spans="1:23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N738" s="2"/>
      <c r="O738" s="2"/>
      <c r="P738" s="2"/>
      <c r="Q738" s="2"/>
      <c r="R738" s="2"/>
      <c r="S738" s="2"/>
      <c r="T738" s="2"/>
      <c r="U738" s="2"/>
      <c r="V738" s="2"/>
      <c r="W738" s="2"/>
    </row>
    <row r="739" spans="1:23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N739" s="2"/>
      <c r="O739" s="2"/>
      <c r="P739" s="2"/>
      <c r="Q739" s="2"/>
      <c r="R739" s="2"/>
      <c r="S739" s="2"/>
      <c r="T739" s="2"/>
      <c r="U739" s="2"/>
      <c r="V739" s="2"/>
      <c r="W739" s="2"/>
    </row>
    <row r="740" spans="1:23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N740" s="2"/>
      <c r="O740" s="2"/>
      <c r="P740" s="2"/>
      <c r="Q740" s="2"/>
      <c r="R740" s="2"/>
      <c r="S740" s="2"/>
      <c r="T740" s="2"/>
      <c r="U740" s="2"/>
      <c r="V740" s="2"/>
      <c r="W740" s="2"/>
    </row>
    <row r="741" spans="1:23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N741" s="2"/>
      <c r="O741" s="2"/>
      <c r="P741" s="2"/>
      <c r="Q741" s="2"/>
      <c r="R741" s="2"/>
      <c r="S741" s="2"/>
      <c r="T741" s="2"/>
      <c r="U741" s="2"/>
      <c r="V741" s="2"/>
      <c r="W741" s="2"/>
    </row>
    <row r="742" spans="1:23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N742" s="2"/>
      <c r="O742" s="2"/>
      <c r="P742" s="2"/>
      <c r="Q742" s="2"/>
      <c r="R742" s="2"/>
      <c r="S742" s="2"/>
      <c r="T742" s="2"/>
      <c r="U742" s="2"/>
      <c r="V742" s="2"/>
      <c r="W742" s="2"/>
    </row>
    <row r="743" spans="1:23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N743" s="2"/>
      <c r="O743" s="2"/>
      <c r="P743" s="2"/>
      <c r="Q743" s="2"/>
      <c r="R743" s="2"/>
      <c r="S743" s="2"/>
      <c r="T743" s="2"/>
      <c r="U743" s="2"/>
      <c r="V743" s="2"/>
      <c r="W743" s="2"/>
    </row>
    <row r="744" spans="1:23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N744" s="2"/>
      <c r="O744" s="2"/>
      <c r="P744" s="2"/>
      <c r="Q744" s="2"/>
      <c r="R744" s="2"/>
      <c r="S744" s="2"/>
      <c r="T744" s="2"/>
      <c r="U744" s="2"/>
      <c r="V744" s="2"/>
      <c r="W744" s="2"/>
    </row>
    <row r="745" spans="1:23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N745" s="2"/>
      <c r="O745" s="2"/>
      <c r="P745" s="2"/>
      <c r="Q745" s="2"/>
      <c r="R745" s="2"/>
      <c r="S745" s="2"/>
      <c r="T745" s="2"/>
      <c r="U745" s="2"/>
      <c r="V745" s="2"/>
      <c r="W745" s="2"/>
    </row>
    <row r="746" spans="1:23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N746" s="2"/>
      <c r="O746" s="2"/>
      <c r="P746" s="2"/>
      <c r="Q746" s="2"/>
      <c r="R746" s="2"/>
      <c r="S746" s="2"/>
      <c r="T746" s="2"/>
      <c r="U746" s="2"/>
      <c r="V746" s="2"/>
      <c r="W746" s="2"/>
    </row>
    <row r="747" spans="1:23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N747" s="2"/>
      <c r="O747" s="2"/>
      <c r="P747" s="2"/>
      <c r="Q747" s="2"/>
      <c r="R747" s="2"/>
      <c r="S747" s="2"/>
      <c r="T747" s="2"/>
      <c r="U747" s="2"/>
      <c r="V747" s="2"/>
      <c r="W747" s="2"/>
    </row>
    <row r="748" spans="1:23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N748" s="2"/>
      <c r="O748" s="2"/>
      <c r="P748" s="2"/>
      <c r="Q748" s="2"/>
      <c r="R748" s="2"/>
      <c r="S748" s="2"/>
      <c r="T748" s="2"/>
      <c r="U748" s="2"/>
      <c r="V748" s="2"/>
      <c r="W748" s="2"/>
    </row>
    <row r="749" spans="1:23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N749" s="2"/>
      <c r="O749" s="2"/>
      <c r="P749" s="2"/>
      <c r="Q749" s="2"/>
      <c r="R749" s="2"/>
      <c r="S749" s="2"/>
      <c r="T749" s="2"/>
      <c r="U749" s="2"/>
      <c r="V749" s="2"/>
      <c r="W749" s="2"/>
    </row>
    <row r="750" spans="1:23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N750" s="2"/>
      <c r="O750" s="2"/>
      <c r="P750" s="2"/>
      <c r="Q750" s="2"/>
      <c r="R750" s="2"/>
      <c r="S750" s="2"/>
      <c r="T750" s="2"/>
      <c r="U750" s="2"/>
      <c r="V750" s="2"/>
      <c r="W750" s="2"/>
    </row>
    <row r="751" spans="1:23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N751" s="2"/>
      <c r="O751" s="2"/>
      <c r="P751" s="2"/>
      <c r="Q751" s="2"/>
      <c r="R751" s="2"/>
      <c r="S751" s="2"/>
      <c r="T751" s="2"/>
      <c r="U751" s="2"/>
      <c r="V751" s="2"/>
      <c r="W751" s="2"/>
    </row>
    <row r="752" spans="1:23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N752" s="2"/>
      <c r="O752" s="2"/>
      <c r="P752" s="2"/>
      <c r="Q752" s="2"/>
      <c r="R752" s="2"/>
      <c r="S752" s="2"/>
      <c r="T752" s="2"/>
      <c r="U752" s="2"/>
      <c r="V752" s="2"/>
      <c r="W752" s="2"/>
    </row>
    <row r="753" spans="1:23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N753" s="2"/>
      <c r="O753" s="2"/>
      <c r="P753" s="2"/>
      <c r="Q753" s="2"/>
      <c r="R753" s="2"/>
      <c r="S753" s="2"/>
      <c r="T753" s="2"/>
      <c r="U753" s="2"/>
      <c r="V753" s="2"/>
      <c r="W753" s="2"/>
    </row>
    <row r="754" spans="1:23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N754" s="2"/>
      <c r="O754" s="2"/>
      <c r="P754" s="2"/>
      <c r="Q754" s="2"/>
      <c r="R754" s="2"/>
      <c r="S754" s="2"/>
      <c r="T754" s="2"/>
      <c r="U754" s="2"/>
      <c r="V754" s="2"/>
      <c r="W754" s="2"/>
    </row>
    <row r="755" spans="1:23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N755" s="2"/>
      <c r="O755" s="2"/>
      <c r="P755" s="2"/>
      <c r="Q755" s="2"/>
      <c r="R755" s="2"/>
      <c r="S755" s="2"/>
      <c r="T755" s="2"/>
      <c r="U755" s="2"/>
      <c r="V755" s="2"/>
      <c r="W755" s="2"/>
    </row>
    <row r="756" spans="1:23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N756" s="2"/>
      <c r="O756" s="2"/>
      <c r="P756" s="2"/>
      <c r="Q756" s="2"/>
      <c r="R756" s="2"/>
      <c r="S756" s="2"/>
      <c r="T756" s="2"/>
      <c r="U756" s="2"/>
      <c r="V756" s="2"/>
      <c r="W756" s="2"/>
    </row>
    <row r="757" spans="1:23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N757" s="2"/>
      <c r="O757" s="2"/>
      <c r="P757" s="2"/>
      <c r="Q757" s="2"/>
      <c r="R757" s="2"/>
      <c r="S757" s="2"/>
      <c r="T757" s="2"/>
      <c r="U757" s="2"/>
      <c r="V757" s="2"/>
      <c r="W757" s="2"/>
    </row>
    <row r="758" spans="1:23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N758" s="2"/>
      <c r="O758" s="2"/>
      <c r="P758" s="2"/>
      <c r="Q758" s="2"/>
      <c r="R758" s="2"/>
      <c r="S758" s="2"/>
      <c r="T758" s="2"/>
      <c r="U758" s="2"/>
      <c r="V758" s="2"/>
      <c r="W758" s="2"/>
    </row>
    <row r="759" spans="1:23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N759" s="2"/>
      <c r="O759" s="2"/>
      <c r="P759" s="2"/>
      <c r="Q759" s="2"/>
      <c r="R759" s="2"/>
      <c r="S759" s="2"/>
      <c r="T759" s="2"/>
      <c r="U759" s="2"/>
      <c r="V759" s="2"/>
      <c r="W759" s="2"/>
    </row>
    <row r="760" spans="1:23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N760" s="2"/>
      <c r="O760" s="2"/>
      <c r="P760" s="2"/>
      <c r="Q760" s="2"/>
      <c r="R760" s="2"/>
      <c r="S760" s="2"/>
      <c r="T760" s="2"/>
      <c r="U760" s="2"/>
      <c r="V760" s="2"/>
      <c r="W760" s="2"/>
    </row>
    <row r="761" spans="1:23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N761" s="2"/>
      <c r="O761" s="2"/>
      <c r="P761" s="2"/>
      <c r="Q761" s="2"/>
      <c r="R761" s="2"/>
      <c r="S761" s="2"/>
      <c r="T761" s="2"/>
      <c r="U761" s="2"/>
      <c r="V761" s="2"/>
      <c r="W761" s="2"/>
    </row>
    <row r="762" spans="1:23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N762" s="2"/>
      <c r="O762" s="2"/>
      <c r="P762" s="2"/>
      <c r="Q762" s="2"/>
      <c r="R762" s="2"/>
      <c r="S762" s="2"/>
      <c r="T762" s="2"/>
      <c r="U762" s="2"/>
      <c r="V762" s="2"/>
      <c r="W762" s="2"/>
    </row>
    <row r="763" spans="1:23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N763" s="2"/>
      <c r="O763" s="2"/>
      <c r="P763" s="2"/>
      <c r="Q763" s="2"/>
      <c r="R763" s="2"/>
      <c r="S763" s="2"/>
      <c r="T763" s="2"/>
      <c r="U763" s="2"/>
      <c r="V763" s="2"/>
      <c r="W763" s="2"/>
    </row>
    <row r="764" spans="1:23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N764" s="2"/>
      <c r="O764" s="2"/>
      <c r="P764" s="2"/>
      <c r="Q764" s="2"/>
      <c r="R764" s="2"/>
      <c r="S764" s="2"/>
      <c r="T764" s="2"/>
      <c r="U764" s="2"/>
      <c r="V764" s="2"/>
      <c r="W764" s="2"/>
    </row>
    <row r="765" spans="1:23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N765" s="2"/>
      <c r="O765" s="2"/>
      <c r="P765" s="2"/>
      <c r="Q765" s="2"/>
      <c r="R765" s="2"/>
      <c r="S765" s="2"/>
      <c r="T765" s="2"/>
      <c r="U765" s="2"/>
      <c r="V765" s="2"/>
      <c r="W765" s="2"/>
    </row>
    <row r="766" spans="1:23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N766" s="2"/>
      <c r="O766" s="2"/>
      <c r="P766" s="2"/>
      <c r="Q766" s="2"/>
      <c r="R766" s="2"/>
      <c r="S766" s="2"/>
      <c r="T766" s="2"/>
      <c r="U766" s="2"/>
      <c r="V766" s="2"/>
      <c r="W766" s="2"/>
    </row>
    <row r="767" spans="1:23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N767" s="2"/>
      <c r="O767" s="2"/>
      <c r="P767" s="2"/>
      <c r="Q767" s="2"/>
      <c r="R767" s="2"/>
      <c r="S767" s="2"/>
      <c r="T767" s="2"/>
      <c r="U767" s="2"/>
      <c r="V767" s="2"/>
      <c r="W767" s="2"/>
    </row>
    <row r="768" spans="1:23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N768" s="2"/>
      <c r="O768" s="2"/>
      <c r="P768" s="2"/>
      <c r="Q768" s="2"/>
      <c r="R768" s="2"/>
      <c r="S768" s="2"/>
      <c r="T768" s="2"/>
      <c r="U768" s="2"/>
      <c r="V768" s="2"/>
      <c r="W768" s="2"/>
    </row>
    <row r="769" spans="1:23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N769" s="2"/>
      <c r="O769" s="2"/>
      <c r="P769" s="2"/>
      <c r="Q769" s="2"/>
      <c r="R769" s="2"/>
      <c r="S769" s="2"/>
      <c r="T769" s="2"/>
      <c r="U769" s="2"/>
      <c r="V769" s="2"/>
      <c r="W769" s="2"/>
    </row>
    <row r="770" spans="1:23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N770" s="2"/>
      <c r="O770" s="2"/>
      <c r="P770" s="2"/>
      <c r="Q770" s="2"/>
      <c r="R770" s="2"/>
      <c r="S770" s="2"/>
      <c r="T770" s="2"/>
      <c r="U770" s="2"/>
      <c r="V770" s="2"/>
      <c r="W770" s="2"/>
    </row>
    <row r="771" spans="1:23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N771" s="2"/>
      <c r="O771" s="2"/>
      <c r="P771" s="2"/>
      <c r="Q771" s="2"/>
      <c r="R771" s="2"/>
      <c r="S771" s="2"/>
      <c r="T771" s="2"/>
      <c r="U771" s="2"/>
      <c r="V771" s="2"/>
      <c r="W771" s="2"/>
    </row>
    <row r="772" spans="1:23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N772" s="2"/>
      <c r="O772" s="2"/>
      <c r="P772" s="2"/>
      <c r="Q772" s="2"/>
      <c r="R772" s="2"/>
      <c r="S772" s="2"/>
      <c r="T772" s="2"/>
      <c r="U772" s="2"/>
      <c r="V772" s="2"/>
      <c r="W772" s="2"/>
    </row>
    <row r="773" spans="1:23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N773" s="2"/>
      <c r="O773" s="2"/>
      <c r="P773" s="2"/>
      <c r="Q773" s="2"/>
      <c r="R773" s="2"/>
      <c r="S773" s="2"/>
      <c r="T773" s="2"/>
      <c r="U773" s="2"/>
      <c r="V773" s="2"/>
      <c r="W773" s="2"/>
    </row>
    <row r="774" spans="1:23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N774" s="2"/>
      <c r="O774" s="2"/>
      <c r="P774" s="2"/>
      <c r="Q774" s="2"/>
      <c r="R774" s="2"/>
      <c r="S774" s="2"/>
      <c r="T774" s="2"/>
      <c r="U774" s="2"/>
      <c r="V774" s="2"/>
      <c r="W774" s="2"/>
    </row>
    <row r="775" spans="1:23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N775" s="2"/>
      <c r="O775" s="2"/>
      <c r="P775" s="2"/>
      <c r="Q775" s="2"/>
      <c r="R775" s="2"/>
      <c r="S775" s="2"/>
      <c r="T775" s="2"/>
      <c r="U775" s="2"/>
      <c r="V775" s="2"/>
      <c r="W775" s="2"/>
    </row>
    <row r="776" spans="1:23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N776" s="2"/>
      <c r="O776" s="2"/>
      <c r="P776" s="2"/>
      <c r="Q776" s="2"/>
      <c r="R776" s="2"/>
      <c r="S776" s="2"/>
      <c r="T776" s="2"/>
      <c r="U776" s="2"/>
      <c r="V776" s="2"/>
      <c r="W776" s="2"/>
    </row>
    <row r="777" spans="1:23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N777" s="2"/>
      <c r="O777" s="2"/>
      <c r="P777" s="2"/>
      <c r="Q777" s="2"/>
      <c r="R777" s="2"/>
      <c r="S777" s="2"/>
      <c r="T777" s="2"/>
      <c r="U777" s="2"/>
      <c r="V777" s="2"/>
      <c r="W777" s="2"/>
    </row>
    <row r="778" spans="1:23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N778" s="2"/>
      <c r="O778" s="2"/>
      <c r="P778" s="2"/>
      <c r="Q778" s="2"/>
      <c r="R778" s="2"/>
      <c r="S778" s="2"/>
      <c r="T778" s="2"/>
      <c r="U778" s="2"/>
      <c r="V778" s="2"/>
      <c r="W778" s="2"/>
    </row>
    <row r="779" spans="1:23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N779" s="2"/>
      <c r="O779" s="2"/>
      <c r="P779" s="2"/>
      <c r="Q779" s="2"/>
      <c r="R779" s="2"/>
      <c r="S779" s="2"/>
      <c r="T779" s="2"/>
      <c r="U779" s="2"/>
      <c r="V779" s="2"/>
      <c r="W779" s="2"/>
    </row>
    <row r="780" spans="1:23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N780" s="2"/>
      <c r="O780" s="2"/>
      <c r="P780" s="2"/>
      <c r="Q780" s="2"/>
      <c r="R780" s="2"/>
      <c r="S780" s="2"/>
      <c r="T780" s="2"/>
      <c r="U780" s="2"/>
      <c r="V780" s="2"/>
      <c r="W780" s="2"/>
    </row>
    <row r="781" spans="1:23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N781" s="2"/>
      <c r="O781" s="2"/>
      <c r="P781" s="2"/>
      <c r="Q781" s="2"/>
      <c r="R781" s="2"/>
      <c r="S781" s="2"/>
      <c r="T781" s="2"/>
      <c r="U781" s="2"/>
      <c r="V781" s="2"/>
      <c r="W781" s="2"/>
    </row>
    <row r="782" spans="1:23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N782" s="2"/>
      <c r="O782" s="2"/>
      <c r="P782" s="2"/>
      <c r="Q782" s="2"/>
      <c r="R782" s="2"/>
      <c r="S782" s="2"/>
      <c r="T782" s="2"/>
      <c r="U782" s="2"/>
      <c r="V782" s="2"/>
      <c r="W782" s="2"/>
    </row>
    <row r="783" spans="1:23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N783" s="2"/>
      <c r="O783" s="2"/>
      <c r="P783" s="2"/>
      <c r="Q783" s="2"/>
      <c r="R783" s="2"/>
      <c r="S783" s="2"/>
      <c r="T783" s="2"/>
      <c r="U783" s="2"/>
      <c r="V783" s="2"/>
      <c r="W783" s="2"/>
    </row>
    <row r="784" spans="1:23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N784" s="2"/>
      <c r="O784" s="2"/>
      <c r="P784" s="2"/>
      <c r="Q784" s="2"/>
      <c r="R784" s="2"/>
      <c r="S784" s="2"/>
      <c r="T784" s="2"/>
      <c r="U784" s="2"/>
      <c r="V784" s="2"/>
      <c r="W784" s="2"/>
    </row>
    <row r="785" spans="1:23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N785" s="2"/>
      <c r="O785" s="2"/>
      <c r="P785" s="2"/>
      <c r="Q785" s="2"/>
      <c r="R785" s="2"/>
      <c r="S785" s="2"/>
      <c r="T785" s="2"/>
      <c r="U785" s="2"/>
      <c r="V785" s="2"/>
      <c r="W785" s="2"/>
    </row>
    <row r="786" spans="1:23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N786" s="2"/>
      <c r="O786" s="2"/>
      <c r="P786" s="2"/>
      <c r="Q786" s="2"/>
      <c r="R786" s="2"/>
      <c r="S786" s="2"/>
      <c r="T786" s="2"/>
      <c r="U786" s="2"/>
      <c r="V786" s="2"/>
      <c r="W786" s="2"/>
    </row>
    <row r="787" spans="1:23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N787" s="2"/>
      <c r="O787" s="2"/>
      <c r="P787" s="2"/>
      <c r="Q787" s="2"/>
      <c r="R787" s="2"/>
      <c r="S787" s="2"/>
      <c r="T787" s="2"/>
      <c r="U787" s="2"/>
      <c r="V787" s="2"/>
      <c r="W787" s="2"/>
    </row>
    <row r="788" spans="1:23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N788" s="2"/>
      <c r="O788" s="2"/>
      <c r="P788" s="2"/>
      <c r="Q788" s="2"/>
      <c r="R788" s="2"/>
      <c r="S788" s="2"/>
      <c r="T788" s="2"/>
      <c r="U788" s="2"/>
      <c r="V788" s="2"/>
      <c r="W788" s="2"/>
    </row>
    <row r="789" spans="1:23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N789" s="2"/>
      <c r="O789" s="2"/>
      <c r="P789" s="2"/>
      <c r="Q789" s="2"/>
      <c r="R789" s="2"/>
      <c r="S789" s="2"/>
      <c r="T789" s="2"/>
      <c r="U789" s="2"/>
      <c r="V789" s="2"/>
      <c r="W789" s="2"/>
    </row>
    <row r="790" spans="1:23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N790" s="2"/>
      <c r="O790" s="2"/>
      <c r="P790" s="2"/>
      <c r="Q790" s="2"/>
      <c r="R790" s="2"/>
      <c r="S790" s="2"/>
      <c r="T790" s="2"/>
      <c r="U790" s="2"/>
      <c r="V790" s="2"/>
      <c r="W790" s="2"/>
    </row>
    <row r="791" spans="1:23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N791" s="2"/>
      <c r="O791" s="2"/>
      <c r="P791" s="2"/>
      <c r="Q791" s="2"/>
      <c r="R791" s="2"/>
      <c r="S791" s="2"/>
      <c r="T791" s="2"/>
      <c r="U791" s="2"/>
      <c r="V791" s="2"/>
      <c r="W791" s="2"/>
    </row>
    <row r="792" spans="1:23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N792" s="2"/>
      <c r="O792" s="2"/>
      <c r="P792" s="2"/>
      <c r="Q792" s="2"/>
      <c r="R792" s="2"/>
      <c r="S792" s="2"/>
      <c r="T792" s="2"/>
      <c r="U792" s="2"/>
      <c r="V792" s="2"/>
      <c r="W792" s="2"/>
    </row>
    <row r="793" spans="1:23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N793" s="2"/>
      <c r="O793" s="2"/>
      <c r="P793" s="2"/>
      <c r="Q793" s="2"/>
      <c r="R793" s="2"/>
      <c r="S793" s="2"/>
      <c r="T793" s="2"/>
      <c r="U793" s="2"/>
      <c r="V793" s="2"/>
      <c r="W793" s="2"/>
    </row>
    <row r="794" spans="1:23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N794" s="2"/>
      <c r="O794" s="2"/>
      <c r="P794" s="2"/>
      <c r="Q794" s="2"/>
      <c r="R794" s="2"/>
      <c r="S794" s="2"/>
      <c r="T794" s="2"/>
      <c r="U794" s="2"/>
      <c r="V794" s="2"/>
      <c r="W794" s="2"/>
    </row>
    <row r="795" spans="1:23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N795" s="2"/>
      <c r="O795" s="2"/>
      <c r="P795" s="2"/>
      <c r="Q795" s="2"/>
      <c r="R795" s="2"/>
      <c r="S795" s="2"/>
      <c r="T795" s="2"/>
      <c r="U795" s="2"/>
      <c r="V795" s="2"/>
      <c r="W795" s="2"/>
    </row>
    <row r="796" spans="1:23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N796" s="2"/>
      <c r="O796" s="2"/>
      <c r="P796" s="2"/>
      <c r="Q796" s="2"/>
      <c r="R796" s="2"/>
      <c r="S796" s="2"/>
      <c r="T796" s="2"/>
      <c r="U796" s="2"/>
      <c r="V796" s="2"/>
      <c r="W796" s="2"/>
    </row>
    <row r="797" spans="1:23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N797" s="2"/>
      <c r="O797" s="2"/>
      <c r="P797" s="2"/>
      <c r="Q797" s="2"/>
      <c r="R797" s="2"/>
      <c r="S797" s="2"/>
      <c r="T797" s="2"/>
      <c r="U797" s="2"/>
      <c r="V797" s="2"/>
      <c r="W797" s="2"/>
    </row>
    <row r="798" spans="1:23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N798" s="2"/>
      <c r="O798" s="2"/>
      <c r="P798" s="2"/>
      <c r="Q798" s="2"/>
      <c r="R798" s="2"/>
      <c r="S798" s="2"/>
      <c r="T798" s="2"/>
      <c r="U798" s="2"/>
      <c r="V798" s="2"/>
      <c r="W798" s="2"/>
    </row>
    <row r="799" spans="1:23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N799" s="2"/>
      <c r="O799" s="2"/>
      <c r="P799" s="2"/>
      <c r="Q799" s="2"/>
      <c r="R799" s="2"/>
      <c r="S799" s="2"/>
      <c r="T799" s="2"/>
      <c r="U799" s="2"/>
      <c r="V799" s="2"/>
      <c r="W799" s="2"/>
    </row>
    <row r="800" spans="1:23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N800" s="2"/>
      <c r="O800" s="2"/>
      <c r="P800" s="2"/>
      <c r="Q800" s="2"/>
      <c r="R800" s="2"/>
      <c r="S800" s="2"/>
      <c r="T800" s="2"/>
      <c r="U800" s="2"/>
      <c r="V800" s="2"/>
      <c r="W800" s="2"/>
    </row>
    <row r="801" spans="1:23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N801" s="2"/>
      <c r="O801" s="2"/>
      <c r="P801" s="2"/>
      <c r="Q801" s="2"/>
      <c r="R801" s="2"/>
      <c r="S801" s="2"/>
      <c r="T801" s="2"/>
      <c r="U801" s="2"/>
      <c r="V801" s="2"/>
      <c r="W801" s="2"/>
    </row>
    <row r="802" spans="1:23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N802" s="2"/>
      <c r="O802" s="2"/>
      <c r="P802" s="2"/>
      <c r="Q802" s="2"/>
      <c r="R802" s="2"/>
      <c r="S802" s="2"/>
      <c r="T802" s="2"/>
      <c r="U802" s="2"/>
      <c r="V802" s="2"/>
      <c r="W802" s="2"/>
    </row>
    <row r="803" spans="1:23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N803" s="2"/>
      <c r="O803" s="2"/>
      <c r="P803" s="2"/>
      <c r="Q803" s="2"/>
      <c r="R803" s="2"/>
      <c r="S803" s="2"/>
      <c r="T803" s="2"/>
      <c r="U803" s="2"/>
      <c r="V803" s="2"/>
      <c r="W803" s="2"/>
    </row>
    <row r="804" spans="1:23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N804" s="2"/>
      <c r="O804" s="2"/>
      <c r="P804" s="2"/>
      <c r="Q804" s="2"/>
      <c r="R804" s="2"/>
      <c r="S804" s="2"/>
      <c r="T804" s="2"/>
      <c r="U804" s="2"/>
      <c r="V804" s="2"/>
      <c r="W804" s="2"/>
    </row>
    <row r="805" spans="1:23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N805" s="2"/>
      <c r="O805" s="2"/>
      <c r="P805" s="2"/>
      <c r="Q805" s="2"/>
      <c r="R805" s="2"/>
      <c r="S805" s="2"/>
      <c r="T805" s="2"/>
      <c r="U805" s="2"/>
      <c r="V805" s="2"/>
      <c r="W805" s="2"/>
    </row>
    <row r="806" spans="1:23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N806" s="2"/>
      <c r="O806" s="2"/>
      <c r="P806" s="2"/>
      <c r="Q806" s="2"/>
      <c r="R806" s="2"/>
      <c r="S806" s="2"/>
      <c r="T806" s="2"/>
      <c r="U806" s="2"/>
      <c r="V806" s="2"/>
      <c r="W806" s="2"/>
    </row>
    <row r="807" spans="1:23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N807" s="2"/>
      <c r="O807" s="2"/>
      <c r="P807" s="2"/>
      <c r="Q807" s="2"/>
      <c r="R807" s="2"/>
      <c r="S807" s="2"/>
      <c r="T807" s="2"/>
      <c r="U807" s="2"/>
      <c r="V807" s="2"/>
      <c r="W807" s="2"/>
    </row>
    <row r="808" spans="1:23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N808" s="2"/>
      <c r="O808" s="2"/>
      <c r="P808" s="2"/>
      <c r="Q808" s="2"/>
      <c r="R808" s="2"/>
      <c r="S808" s="2"/>
      <c r="T808" s="2"/>
      <c r="U808" s="2"/>
      <c r="V808" s="2"/>
      <c r="W808" s="2"/>
    </row>
    <row r="809" spans="1:23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N809" s="2"/>
      <c r="O809" s="2"/>
      <c r="P809" s="2"/>
      <c r="Q809" s="2"/>
      <c r="R809" s="2"/>
      <c r="S809" s="2"/>
      <c r="T809" s="2"/>
      <c r="U809" s="2"/>
      <c r="V809" s="2"/>
      <c r="W809" s="2"/>
    </row>
    <row r="810" spans="1:23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N810" s="2"/>
      <c r="O810" s="2"/>
      <c r="P810" s="2"/>
      <c r="Q810" s="2"/>
      <c r="R810" s="2"/>
      <c r="S810" s="2"/>
      <c r="T810" s="2"/>
      <c r="U810" s="2"/>
      <c r="V810" s="2"/>
      <c r="W810" s="2"/>
    </row>
    <row r="811" spans="1:23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N811" s="2"/>
      <c r="O811" s="2"/>
      <c r="P811" s="2"/>
      <c r="Q811" s="2"/>
      <c r="R811" s="2"/>
      <c r="S811" s="2"/>
      <c r="T811" s="2"/>
      <c r="U811" s="2"/>
      <c r="V811" s="2"/>
      <c r="W811" s="2"/>
    </row>
    <row r="812" spans="1:23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N812" s="2"/>
      <c r="O812" s="2"/>
      <c r="P812" s="2"/>
      <c r="Q812" s="2"/>
      <c r="R812" s="2"/>
      <c r="S812" s="2"/>
      <c r="T812" s="2"/>
      <c r="U812" s="2"/>
      <c r="V812" s="2"/>
      <c r="W812" s="2"/>
    </row>
    <row r="813" spans="1:23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N813" s="2"/>
      <c r="O813" s="2"/>
      <c r="P813" s="2"/>
      <c r="Q813" s="2"/>
      <c r="R813" s="2"/>
      <c r="S813" s="2"/>
      <c r="T813" s="2"/>
      <c r="U813" s="2"/>
      <c r="V813" s="2"/>
      <c r="W813" s="2"/>
    </row>
    <row r="814" spans="1:23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N814" s="2"/>
      <c r="O814" s="2"/>
      <c r="P814" s="2"/>
      <c r="Q814" s="2"/>
      <c r="R814" s="2"/>
      <c r="S814" s="2"/>
      <c r="T814" s="2"/>
      <c r="U814" s="2"/>
      <c r="V814" s="2"/>
      <c r="W814" s="2"/>
    </row>
    <row r="815" spans="1:23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N815" s="2"/>
      <c r="O815" s="2"/>
      <c r="P815" s="2"/>
      <c r="Q815" s="2"/>
      <c r="R815" s="2"/>
      <c r="S815" s="2"/>
      <c r="T815" s="2"/>
      <c r="U815" s="2"/>
      <c r="V815" s="2"/>
      <c r="W815" s="2"/>
    </row>
    <row r="816" spans="1:23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N816" s="2"/>
      <c r="O816" s="2"/>
      <c r="P816" s="2"/>
      <c r="Q816" s="2"/>
      <c r="R816" s="2"/>
      <c r="S816" s="2"/>
      <c r="T816" s="2"/>
      <c r="U816" s="2"/>
      <c r="V816" s="2"/>
      <c r="W816" s="2"/>
    </row>
    <row r="817" spans="1:23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N817" s="2"/>
      <c r="O817" s="2"/>
      <c r="P817" s="2"/>
      <c r="Q817" s="2"/>
      <c r="R817" s="2"/>
      <c r="S817" s="2"/>
      <c r="T817" s="2"/>
      <c r="U817" s="2"/>
      <c r="V817" s="2"/>
      <c r="W817" s="2"/>
    </row>
    <row r="818" spans="1:23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N818" s="2"/>
      <c r="O818" s="2"/>
      <c r="P818" s="2"/>
      <c r="Q818" s="2"/>
      <c r="R818" s="2"/>
      <c r="S818" s="2"/>
      <c r="T818" s="2"/>
      <c r="U818" s="2"/>
      <c r="V818" s="2"/>
      <c r="W818" s="2"/>
    </row>
    <row r="819" spans="1:23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N819" s="2"/>
      <c r="O819" s="2"/>
      <c r="P819" s="2"/>
      <c r="Q819" s="2"/>
      <c r="R819" s="2"/>
      <c r="S819" s="2"/>
      <c r="T819" s="2"/>
      <c r="U819" s="2"/>
      <c r="V819" s="2"/>
      <c r="W819" s="2"/>
    </row>
    <row r="820" spans="1:23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N820" s="2"/>
      <c r="O820" s="2"/>
      <c r="P820" s="2"/>
      <c r="Q820" s="2"/>
      <c r="R820" s="2"/>
      <c r="S820" s="2"/>
      <c r="T820" s="2"/>
      <c r="U820" s="2"/>
      <c r="V820" s="2"/>
      <c r="W820" s="2"/>
    </row>
    <row r="821" spans="1:23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N821" s="2"/>
      <c r="O821" s="2"/>
      <c r="P821" s="2"/>
      <c r="Q821" s="2"/>
      <c r="R821" s="2"/>
      <c r="S821" s="2"/>
      <c r="T821" s="2"/>
      <c r="U821" s="2"/>
      <c r="V821" s="2"/>
      <c r="W821" s="2"/>
    </row>
    <row r="822" spans="1:23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N822" s="2"/>
      <c r="O822" s="2"/>
      <c r="P822" s="2"/>
      <c r="Q822" s="2"/>
      <c r="R822" s="2"/>
      <c r="S822" s="2"/>
      <c r="T822" s="2"/>
      <c r="U822" s="2"/>
      <c r="V822" s="2"/>
      <c r="W822" s="2"/>
    </row>
    <row r="823" spans="1:23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N823" s="2"/>
      <c r="O823" s="2"/>
      <c r="P823" s="2"/>
      <c r="Q823" s="2"/>
      <c r="R823" s="2"/>
      <c r="S823" s="2"/>
      <c r="T823" s="2"/>
      <c r="U823" s="2"/>
      <c r="V823" s="2"/>
      <c r="W823" s="2"/>
    </row>
    <row r="824" spans="1:23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N824" s="2"/>
      <c r="O824" s="2"/>
      <c r="P824" s="2"/>
      <c r="Q824" s="2"/>
      <c r="R824" s="2"/>
      <c r="S824" s="2"/>
      <c r="T824" s="2"/>
      <c r="U824" s="2"/>
      <c r="V824" s="2"/>
      <c r="W824" s="2"/>
    </row>
    <row r="825" spans="1:23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N825" s="2"/>
      <c r="O825" s="2"/>
      <c r="P825" s="2"/>
      <c r="Q825" s="2"/>
      <c r="R825" s="2"/>
      <c r="S825" s="2"/>
      <c r="T825" s="2"/>
      <c r="U825" s="2"/>
      <c r="V825" s="2"/>
      <c r="W825" s="2"/>
    </row>
    <row r="826" spans="1:23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N826" s="2"/>
      <c r="O826" s="2"/>
      <c r="P826" s="2"/>
      <c r="Q826" s="2"/>
      <c r="R826" s="2"/>
      <c r="S826" s="2"/>
      <c r="T826" s="2"/>
      <c r="U826" s="2"/>
      <c r="V826" s="2"/>
      <c r="W826" s="2"/>
    </row>
    <row r="827" spans="1:23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N827" s="2"/>
      <c r="O827" s="2"/>
      <c r="P827" s="2"/>
      <c r="Q827" s="2"/>
      <c r="R827" s="2"/>
      <c r="S827" s="2"/>
      <c r="T827" s="2"/>
      <c r="U827" s="2"/>
      <c r="V827" s="2"/>
      <c r="W827" s="2"/>
    </row>
    <row r="828" spans="1:23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N828" s="2"/>
      <c r="O828" s="2"/>
      <c r="P828" s="2"/>
      <c r="Q828" s="2"/>
      <c r="R828" s="2"/>
      <c r="S828" s="2"/>
      <c r="T828" s="2"/>
      <c r="U828" s="2"/>
      <c r="V828" s="2"/>
      <c r="W828" s="2"/>
    </row>
    <row r="829" spans="1:23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N829" s="2"/>
      <c r="O829" s="2"/>
      <c r="P829" s="2"/>
      <c r="Q829" s="2"/>
      <c r="R829" s="2"/>
      <c r="S829" s="2"/>
      <c r="T829" s="2"/>
      <c r="U829" s="2"/>
      <c r="V829" s="2"/>
      <c r="W829" s="2"/>
    </row>
    <row r="830" spans="1:23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N830" s="2"/>
      <c r="O830" s="2"/>
      <c r="P830" s="2"/>
      <c r="Q830" s="2"/>
      <c r="R830" s="2"/>
      <c r="S830" s="2"/>
      <c r="T830" s="2"/>
      <c r="U830" s="2"/>
      <c r="V830" s="2"/>
      <c r="W830" s="2"/>
    </row>
    <row r="831" spans="1:23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N831" s="2"/>
      <c r="O831" s="2"/>
      <c r="P831" s="2"/>
      <c r="Q831" s="2"/>
      <c r="R831" s="2"/>
      <c r="S831" s="2"/>
      <c r="T831" s="2"/>
      <c r="U831" s="2"/>
      <c r="V831" s="2"/>
      <c r="W831" s="2"/>
    </row>
    <row r="832" spans="1:23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N832" s="2"/>
      <c r="O832" s="2"/>
      <c r="P832" s="2"/>
      <c r="Q832" s="2"/>
      <c r="R832" s="2"/>
      <c r="S832" s="2"/>
      <c r="T832" s="2"/>
      <c r="U832" s="2"/>
      <c r="V832" s="2"/>
      <c r="W832" s="2"/>
    </row>
    <row r="833" spans="1:23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N833" s="2"/>
      <c r="O833" s="2"/>
      <c r="P833" s="2"/>
      <c r="Q833" s="2"/>
      <c r="R833" s="2"/>
      <c r="S833" s="2"/>
      <c r="T833" s="2"/>
      <c r="U833" s="2"/>
      <c r="V833" s="2"/>
      <c r="W833" s="2"/>
    </row>
    <row r="834" spans="1:23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N834" s="2"/>
      <c r="O834" s="2"/>
      <c r="P834" s="2"/>
      <c r="Q834" s="2"/>
      <c r="R834" s="2"/>
      <c r="S834" s="2"/>
      <c r="T834" s="2"/>
      <c r="U834" s="2"/>
      <c r="V834" s="2"/>
      <c r="W834" s="2"/>
    </row>
    <row r="835" spans="1:23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N835" s="2"/>
      <c r="O835" s="2"/>
      <c r="P835" s="2"/>
      <c r="Q835" s="2"/>
      <c r="R835" s="2"/>
      <c r="S835" s="2"/>
      <c r="T835" s="2"/>
      <c r="U835" s="2"/>
      <c r="V835" s="2"/>
      <c r="W835" s="2"/>
    </row>
    <row r="836" spans="1:23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N836" s="2"/>
      <c r="O836" s="2"/>
      <c r="P836" s="2"/>
      <c r="Q836" s="2"/>
      <c r="R836" s="2"/>
      <c r="S836" s="2"/>
      <c r="T836" s="2"/>
      <c r="U836" s="2"/>
      <c r="V836" s="2"/>
      <c r="W836" s="2"/>
    </row>
    <row r="837" spans="1:23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N837" s="2"/>
      <c r="O837" s="2"/>
      <c r="P837" s="2"/>
      <c r="Q837" s="2"/>
      <c r="R837" s="2"/>
      <c r="S837" s="2"/>
      <c r="T837" s="2"/>
      <c r="U837" s="2"/>
      <c r="V837" s="2"/>
      <c r="W837" s="2"/>
    </row>
    <row r="838" spans="1:23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N838" s="2"/>
      <c r="O838" s="2"/>
      <c r="P838" s="2"/>
      <c r="Q838" s="2"/>
      <c r="R838" s="2"/>
      <c r="S838" s="2"/>
      <c r="T838" s="2"/>
      <c r="U838" s="2"/>
      <c r="V838" s="2"/>
      <c r="W838" s="2"/>
    </row>
    <row r="839" spans="1:23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N839" s="2"/>
      <c r="O839" s="2"/>
      <c r="P839" s="2"/>
      <c r="Q839" s="2"/>
      <c r="R839" s="2"/>
      <c r="S839" s="2"/>
      <c r="T839" s="2"/>
      <c r="U839" s="2"/>
      <c r="V839" s="2"/>
      <c r="W839" s="2"/>
    </row>
    <row r="840" spans="1:23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N840" s="2"/>
      <c r="O840" s="2"/>
      <c r="P840" s="2"/>
      <c r="Q840" s="2"/>
      <c r="R840" s="2"/>
      <c r="S840" s="2"/>
      <c r="T840" s="2"/>
      <c r="U840" s="2"/>
      <c r="V840" s="2"/>
      <c r="W840" s="2"/>
    </row>
    <row r="841" spans="1:23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N841" s="2"/>
      <c r="O841" s="2"/>
      <c r="P841" s="2"/>
      <c r="Q841" s="2"/>
      <c r="R841" s="2"/>
      <c r="S841" s="2"/>
      <c r="T841" s="2"/>
      <c r="U841" s="2"/>
      <c r="V841" s="2"/>
      <c r="W841" s="2"/>
    </row>
    <row r="842" spans="1:23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N842" s="2"/>
      <c r="O842" s="2"/>
      <c r="P842" s="2"/>
      <c r="Q842" s="2"/>
      <c r="R842" s="2"/>
      <c r="S842" s="2"/>
      <c r="T842" s="2"/>
      <c r="U842" s="2"/>
      <c r="V842" s="2"/>
      <c r="W842" s="2"/>
    </row>
    <row r="843" spans="1:23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N843" s="2"/>
      <c r="O843" s="2"/>
      <c r="P843" s="2"/>
      <c r="Q843" s="2"/>
      <c r="R843" s="2"/>
      <c r="S843" s="2"/>
      <c r="T843" s="2"/>
      <c r="U843" s="2"/>
      <c r="V843" s="2"/>
      <c r="W843" s="2"/>
    </row>
    <row r="844" spans="1:23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N844" s="2"/>
      <c r="O844" s="2"/>
      <c r="P844" s="2"/>
      <c r="Q844" s="2"/>
      <c r="R844" s="2"/>
      <c r="S844" s="2"/>
      <c r="T844" s="2"/>
      <c r="U844" s="2"/>
      <c r="V844" s="2"/>
      <c r="W844" s="2"/>
    </row>
    <row r="845" spans="1:23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N845" s="2"/>
      <c r="O845" s="2"/>
      <c r="P845" s="2"/>
      <c r="Q845" s="2"/>
      <c r="R845" s="2"/>
      <c r="S845" s="2"/>
      <c r="T845" s="2"/>
      <c r="U845" s="2"/>
      <c r="V845" s="2"/>
      <c r="W845" s="2"/>
    </row>
    <row r="846" spans="1:23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N846" s="2"/>
      <c r="O846" s="2"/>
      <c r="P846" s="2"/>
      <c r="Q846" s="2"/>
      <c r="R846" s="2"/>
      <c r="S846" s="2"/>
      <c r="T846" s="2"/>
      <c r="U846" s="2"/>
      <c r="V846" s="2"/>
      <c r="W846" s="2"/>
    </row>
    <row r="847" spans="1:23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N847" s="2"/>
      <c r="O847" s="2"/>
      <c r="P847" s="2"/>
      <c r="Q847" s="2"/>
      <c r="R847" s="2"/>
      <c r="S847" s="2"/>
      <c r="T847" s="2"/>
      <c r="U847" s="2"/>
      <c r="V847" s="2"/>
      <c r="W847" s="2"/>
    </row>
    <row r="848" spans="1:23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N848" s="2"/>
      <c r="O848" s="2"/>
      <c r="P848" s="2"/>
      <c r="Q848" s="2"/>
      <c r="R848" s="2"/>
      <c r="S848" s="2"/>
      <c r="T848" s="2"/>
      <c r="U848" s="2"/>
      <c r="V848" s="2"/>
      <c r="W848" s="2"/>
    </row>
    <row r="849" spans="1:23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N849" s="2"/>
      <c r="O849" s="2"/>
      <c r="P849" s="2"/>
      <c r="Q849" s="2"/>
      <c r="R849" s="2"/>
      <c r="S849" s="2"/>
      <c r="T849" s="2"/>
      <c r="U849" s="2"/>
      <c r="V849" s="2"/>
      <c r="W849" s="2"/>
    </row>
    <row r="850" spans="1:23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N850" s="2"/>
      <c r="O850" s="2"/>
      <c r="P850" s="2"/>
      <c r="Q850" s="2"/>
      <c r="R850" s="2"/>
      <c r="S850" s="2"/>
      <c r="T850" s="2"/>
      <c r="U850" s="2"/>
      <c r="V850" s="2"/>
      <c r="W850" s="2"/>
    </row>
    <row r="851" spans="1:23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N851" s="2"/>
      <c r="O851" s="2"/>
      <c r="P851" s="2"/>
      <c r="Q851" s="2"/>
      <c r="R851" s="2"/>
      <c r="S851" s="2"/>
      <c r="T851" s="2"/>
      <c r="U851" s="2"/>
      <c r="V851" s="2"/>
      <c r="W851" s="2"/>
    </row>
    <row r="852" spans="1:23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N852" s="2"/>
      <c r="O852" s="2"/>
      <c r="P852" s="2"/>
      <c r="Q852" s="2"/>
      <c r="R852" s="2"/>
      <c r="S852" s="2"/>
      <c r="T852" s="2"/>
      <c r="U852" s="2"/>
      <c r="V852" s="2"/>
      <c r="W852" s="2"/>
    </row>
    <row r="853" spans="1:23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N853" s="2"/>
      <c r="O853" s="2"/>
      <c r="P853" s="2"/>
      <c r="Q853" s="2"/>
      <c r="R853" s="2"/>
      <c r="S853" s="2"/>
      <c r="T853" s="2"/>
      <c r="U853" s="2"/>
      <c r="V853" s="2"/>
      <c r="W853" s="2"/>
    </row>
    <row r="854" spans="1:23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N854" s="2"/>
      <c r="O854" s="2"/>
      <c r="P854" s="2"/>
      <c r="Q854" s="2"/>
      <c r="R854" s="2"/>
      <c r="S854" s="2"/>
      <c r="T854" s="2"/>
      <c r="U854" s="2"/>
      <c r="V854" s="2"/>
      <c r="W854" s="2"/>
    </row>
    <row r="855" spans="1:23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N855" s="2"/>
      <c r="O855" s="2"/>
      <c r="P855" s="2"/>
      <c r="Q855" s="2"/>
      <c r="R855" s="2"/>
      <c r="S855" s="2"/>
      <c r="T855" s="2"/>
      <c r="U855" s="2"/>
      <c r="V855" s="2"/>
      <c r="W855" s="2"/>
    </row>
    <row r="856" spans="1:23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N856" s="2"/>
      <c r="O856" s="2"/>
      <c r="P856" s="2"/>
      <c r="Q856" s="2"/>
      <c r="R856" s="2"/>
      <c r="S856" s="2"/>
      <c r="T856" s="2"/>
      <c r="U856" s="2"/>
      <c r="V856" s="2"/>
      <c r="W856" s="2"/>
    </row>
    <row r="857" spans="1:23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N857" s="2"/>
      <c r="O857" s="2"/>
      <c r="P857" s="2"/>
      <c r="Q857" s="2"/>
      <c r="R857" s="2"/>
      <c r="S857" s="2"/>
      <c r="T857" s="2"/>
      <c r="U857" s="2"/>
      <c r="V857" s="2"/>
      <c r="W857" s="2"/>
    </row>
    <row r="858" spans="1:23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N858" s="2"/>
      <c r="O858" s="2"/>
      <c r="P858" s="2"/>
      <c r="Q858" s="2"/>
      <c r="R858" s="2"/>
      <c r="S858" s="2"/>
      <c r="T858" s="2"/>
      <c r="U858" s="2"/>
      <c r="V858" s="2"/>
      <c r="W858" s="2"/>
    </row>
    <row r="859" spans="1:23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N859" s="2"/>
      <c r="O859" s="2"/>
      <c r="P859" s="2"/>
      <c r="Q859" s="2"/>
      <c r="R859" s="2"/>
      <c r="S859" s="2"/>
      <c r="T859" s="2"/>
      <c r="U859" s="2"/>
      <c r="V859" s="2"/>
      <c r="W859" s="2"/>
    </row>
    <row r="860" spans="1:23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N860" s="2"/>
      <c r="O860" s="2"/>
      <c r="P860" s="2"/>
      <c r="Q860" s="2"/>
      <c r="R860" s="2"/>
      <c r="S860" s="2"/>
      <c r="T860" s="2"/>
      <c r="U860" s="2"/>
      <c r="V860" s="2"/>
      <c r="W860" s="2"/>
    </row>
    <row r="861" spans="1:23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N861" s="2"/>
      <c r="O861" s="2"/>
      <c r="P861" s="2"/>
      <c r="Q861" s="2"/>
      <c r="R861" s="2"/>
      <c r="S861" s="2"/>
      <c r="T861" s="2"/>
      <c r="U861" s="2"/>
      <c r="V861" s="2"/>
      <c r="W861" s="2"/>
    </row>
    <row r="862" spans="1:23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N862" s="2"/>
      <c r="O862" s="2"/>
      <c r="P862" s="2"/>
      <c r="Q862" s="2"/>
      <c r="R862" s="2"/>
      <c r="S862" s="2"/>
      <c r="T862" s="2"/>
      <c r="U862" s="2"/>
      <c r="V862" s="2"/>
      <c r="W862" s="2"/>
    </row>
    <row r="863" spans="1:23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N863" s="2"/>
      <c r="O863" s="2"/>
      <c r="P863" s="2"/>
      <c r="Q863" s="2"/>
      <c r="R863" s="2"/>
      <c r="S863" s="2"/>
      <c r="T863" s="2"/>
      <c r="U863" s="2"/>
      <c r="V863" s="2"/>
      <c r="W863" s="2"/>
    </row>
    <row r="864" spans="1:23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N864" s="2"/>
      <c r="O864" s="2"/>
      <c r="P864" s="2"/>
      <c r="Q864" s="2"/>
      <c r="R864" s="2"/>
      <c r="S864" s="2"/>
      <c r="T864" s="2"/>
      <c r="U864" s="2"/>
      <c r="V864" s="2"/>
      <c r="W864" s="2"/>
    </row>
    <row r="865" spans="1:23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N865" s="2"/>
      <c r="O865" s="2"/>
      <c r="P865" s="2"/>
      <c r="Q865" s="2"/>
      <c r="R865" s="2"/>
      <c r="S865" s="2"/>
      <c r="T865" s="2"/>
      <c r="U865" s="2"/>
      <c r="V865" s="2"/>
      <c r="W865" s="2"/>
    </row>
    <row r="866" spans="1:23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N866" s="2"/>
      <c r="O866" s="2"/>
      <c r="P866" s="2"/>
      <c r="Q866" s="2"/>
      <c r="R866" s="2"/>
      <c r="S866" s="2"/>
      <c r="T866" s="2"/>
      <c r="U866" s="2"/>
      <c r="V866" s="2"/>
      <c r="W866" s="2"/>
    </row>
    <row r="867" spans="1:23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N867" s="2"/>
      <c r="O867" s="2"/>
      <c r="P867" s="2"/>
      <c r="Q867" s="2"/>
      <c r="R867" s="2"/>
      <c r="S867" s="2"/>
      <c r="T867" s="2"/>
      <c r="U867" s="2"/>
      <c r="V867" s="2"/>
      <c r="W867" s="2"/>
    </row>
    <row r="868" spans="1:23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N868" s="2"/>
      <c r="O868" s="2"/>
      <c r="P868" s="2"/>
      <c r="Q868" s="2"/>
      <c r="R868" s="2"/>
      <c r="S868" s="2"/>
      <c r="T868" s="2"/>
      <c r="U868" s="2"/>
      <c r="V868" s="2"/>
      <c r="W868" s="2"/>
    </row>
    <row r="869" spans="1:23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N869" s="2"/>
      <c r="O869" s="2"/>
      <c r="P869" s="2"/>
      <c r="Q869" s="2"/>
      <c r="R869" s="2"/>
      <c r="S869" s="2"/>
      <c r="T869" s="2"/>
      <c r="U869" s="2"/>
      <c r="V869" s="2"/>
      <c r="W869" s="2"/>
    </row>
    <row r="870" spans="1:23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N870" s="2"/>
      <c r="O870" s="2"/>
      <c r="P870" s="2"/>
      <c r="Q870" s="2"/>
      <c r="R870" s="2"/>
      <c r="S870" s="2"/>
      <c r="T870" s="2"/>
      <c r="U870" s="2"/>
      <c r="V870" s="2"/>
      <c r="W870" s="2"/>
    </row>
    <row r="871" spans="1:23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N871" s="2"/>
      <c r="O871" s="2"/>
      <c r="P871" s="2"/>
      <c r="Q871" s="2"/>
      <c r="R871" s="2"/>
      <c r="S871" s="2"/>
      <c r="T871" s="2"/>
      <c r="U871" s="2"/>
      <c r="V871" s="2"/>
      <c r="W871" s="2"/>
    </row>
    <row r="872" spans="1:23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N872" s="2"/>
      <c r="O872" s="2"/>
      <c r="P872" s="2"/>
      <c r="Q872" s="2"/>
      <c r="R872" s="2"/>
      <c r="S872" s="2"/>
      <c r="T872" s="2"/>
      <c r="U872" s="2"/>
      <c r="V872" s="2"/>
      <c r="W872" s="2"/>
    </row>
    <row r="873" spans="1:23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N873" s="2"/>
      <c r="O873" s="2"/>
      <c r="P873" s="2"/>
      <c r="Q873" s="2"/>
      <c r="R873" s="2"/>
      <c r="S873" s="2"/>
      <c r="T873" s="2"/>
      <c r="U873" s="2"/>
      <c r="V873" s="2"/>
      <c r="W873" s="2"/>
    </row>
    <row r="874" spans="1:23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N874" s="2"/>
      <c r="O874" s="2"/>
      <c r="P874" s="2"/>
      <c r="Q874" s="2"/>
      <c r="R874" s="2"/>
      <c r="S874" s="2"/>
      <c r="T874" s="2"/>
      <c r="U874" s="2"/>
      <c r="V874" s="2"/>
      <c r="W874" s="2"/>
    </row>
    <row r="875" spans="1:23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N875" s="2"/>
      <c r="O875" s="2"/>
      <c r="P875" s="2"/>
      <c r="Q875" s="2"/>
      <c r="R875" s="2"/>
      <c r="S875" s="2"/>
      <c r="T875" s="2"/>
      <c r="U875" s="2"/>
      <c r="V875" s="2"/>
      <c r="W875" s="2"/>
    </row>
    <row r="876" spans="1:23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N876" s="2"/>
      <c r="O876" s="2"/>
      <c r="P876" s="2"/>
      <c r="Q876" s="2"/>
      <c r="R876" s="2"/>
      <c r="S876" s="2"/>
      <c r="T876" s="2"/>
      <c r="U876" s="2"/>
      <c r="V876" s="2"/>
      <c r="W876" s="2"/>
    </row>
    <row r="877" spans="1:23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N877" s="2"/>
      <c r="O877" s="2"/>
      <c r="P877" s="2"/>
      <c r="Q877" s="2"/>
      <c r="R877" s="2"/>
      <c r="S877" s="2"/>
      <c r="T877" s="2"/>
      <c r="U877" s="2"/>
      <c r="V877" s="2"/>
      <c r="W877" s="2"/>
    </row>
    <row r="878" spans="1:23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N878" s="2"/>
      <c r="O878" s="2"/>
      <c r="P878" s="2"/>
      <c r="Q878" s="2"/>
      <c r="R878" s="2"/>
      <c r="S878" s="2"/>
      <c r="T878" s="2"/>
      <c r="U878" s="2"/>
      <c r="V878" s="2"/>
      <c r="W878" s="2"/>
    </row>
    <row r="879" spans="1:23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N879" s="2"/>
      <c r="O879" s="2"/>
      <c r="P879" s="2"/>
      <c r="Q879" s="2"/>
      <c r="R879" s="2"/>
      <c r="S879" s="2"/>
      <c r="T879" s="2"/>
      <c r="U879" s="2"/>
      <c r="V879" s="2"/>
      <c r="W879" s="2"/>
    </row>
    <row r="880" spans="1:23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N880" s="2"/>
      <c r="O880" s="2"/>
      <c r="P880" s="2"/>
      <c r="Q880" s="2"/>
      <c r="R880" s="2"/>
      <c r="S880" s="2"/>
      <c r="T880" s="2"/>
      <c r="U880" s="2"/>
      <c r="V880" s="2"/>
      <c r="W880" s="2"/>
    </row>
    <row r="881" spans="1:23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N881" s="2"/>
      <c r="O881" s="2"/>
      <c r="P881" s="2"/>
      <c r="Q881" s="2"/>
      <c r="R881" s="2"/>
      <c r="S881" s="2"/>
      <c r="T881" s="2"/>
      <c r="U881" s="2"/>
      <c r="V881" s="2"/>
      <c r="W881" s="2"/>
    </row>
    <row r="882" spans="1:23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N882" s="2"/>
      <c r="O882" s="2"/>
      <c r="P882" s="2"/>
      <c r="Q882" s="2"/>
      <c r="R882" s="2"/>
      <c r="S882" s="2"/>
      <c r="T882" s="2"/>
      <c r="U882" s="2"/>
      <c r="V882" s="2"/>
      <c r="W882" s="2"/>
    </row>
    <row r="883" spans="1:23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N883" s="2"/>
      <c r="O883" s="2"/>
      <c r="P883" s="2"/>
      <c r="Q883" s="2"/>
      <c r="R883" s="2"/>
      <c r="S883" s="2"/>
      <c r="T883" s="2"/>
      <c r="U883" s="2"/>
      <c r="V883" s="2"/>
      <c r="W883" s="2"/>
    </row>
    <row r="884" spans="1:23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N884" s="2"/>
      <c r="O884" s="2"/>
      <c r="P884" s="2"/>
      <c r="Q884" s="2"/>
      <c r="R884" s="2"/>
      <c r="S884" s="2"/>
      <c r="T884" s="2"/>
      <c r="U884" s="2"/>
      <c r="V884" s="2"/>
      <c r="W884" s="2"/>
    </row>
    <row r="885" spans="1:23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N885" s="2"/>
      <c r="O885" s="2"/>
      <c r="P885" s="2"/>
      <c r="Q885" s="2"/>
      <c r="R885" s="2"/>
      <c r="S885" s="2"/>
      <c r="T885" s="2"/>
      <c r="U885" s="2"/>
      <c r="V885" s="2"/>
      <c r="W885" s="2"/>
    </row>
    <row r="886" spans="1:23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N886" s="2"/>
      <c r="O886" s="2"/>
      <c r="P886" s="2"/>
      <c r="Q886" s="2"/>
      <c r="R886" s="2"/>
      <c r="S886" s="2"/>
      <c r="T886" s="2"/>
      <c r="U886" s="2"/>
      <c r="V886" s="2"/>
      <c r="W886" s="2"/>
    </row>
    <row r="887" spans="1:23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N887" s="2"/>
      <c r="O887" s="2"/>
      <c r="P887" s="2"/>
      <c r="Q887" s="2"/>
      <c r="R887" s="2"/>
      <c r="S887" s="2"/>
      <c r="T887" s="2"/>
      <c r="U887" s="2"/>
      <c r="V887" s="2"/>
      <c r="W887" s="2"/>
    </row>
    <row r="888" spans="1:23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N888" s="2"/>
      <c r="O888" s="2"/>
      <c r="P888" s="2"/>
      <c r="Q888" s="2"/>
      <c r="R888" s="2"/>
      <c r="S888" s="2"/>
      <c r="T888" s="2"/>
      <c r="U888" s="2"/>
      <c r="V888" s="2"/>
      <c r="W888" s="2"/>
    </row>
    <row r="889" spans="1:23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N889" s="2"/>
      <c r="O889" s="2"/>
      <c r="P889" s="2"/>
      <c r="Q889" s="2"/>
      <c r="R889" s="2"/>
      <c r="S889" s="2"/>
      <c r="T889" s="2"/>
      <c r="U889" s="2"/>
      <c r="V889" s="2"/>
      <c r="W889" s="2"/>
    </row>
    <row r="890" spans="1:23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N890" s="2"/>
      <c r="O890" s="2"/>
      <c r="P890" s="2"/>
      <c r="Q890" s="2"/>
      <c r="R890" s="2"/>
      <c r="S890" s="2"/>
      <c r="T890" s="2"/>
      <c r="U890" s="2"/>
      <c r="V890" s="2"/>
      <c r="W890" s="2"/>
    </row>
    <row r="891" spans="1:23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N891" s="2"/>
      <c r="O891" s="2"/>
      <c r="P891" s="2"/>
      <c r="Q891" s="2"/>
      <c r="R891" s="2"/>
      <c r="S891" s="2"/>
      <c r="T891" s="2"/>
      <c r="U891" s="2"/>
      <c r="V891" s="2"/>
      <c r="W891" s="2"/>
    </row>
    <row r="892" spans="1:23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N892" s="2"/>
      <c r="O892" s="2"/>
      <c r="P892" s="2"/>
      <c r="Q892" s="2"/>
      <c r="R892" s="2"/>
      <c r="S892" s="2"/>
      <c r="T892" s="2"/>
      <c r="U892" s="2"/>
      <c r="V892" s="2"/>
      <c r="W892" s="2"/>
    </row>
    <row r="893" spans="1:23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N893" s="2"/>
      <c r="O893" s="2"/>
      <c r="P893" s="2"/>
      <c r="Q893" s="2"/>
      <c r="R893" s="2"/>
      <c r="S893" s="2"/>
      <c r="T893" s="2"/>
      <c r="U893" s="2"/>
      <c r="V893" s="2"/>
      <c r="W893" s="2"/>
    </row>
    <row r="894" spans="1:23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N894" s="2"/>
      <c r="O894" s="2"/>
      <c r="P894" s="2"/>
      <c r="Q894" s="2"/>
      <c r="R894" s="2"/>
      <c r="S894" s="2"/>
      <c r="T894" s="2"/>
      <c r="U894" s="2"/>
      <c r="V894" s="2"/>
      <c r="W894" s="2"/>
    </row>
    <row r="895" spans="1:23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N895" s="2"/>
      <c r="O895" s="2"/>
      <c r="P895" s="2"/>
      <c r="Q895" s="2"/>
      <c r="R895" s="2"/>
      <c r="S895" s="2"/>
      <c r="T895" s="2"/>
      <c r="U895" s="2"/>
      <c r="V895" s="2"/>
      <c r="W895" s="2"/>
    </row>
    <row r="896" spans="1:23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N896" s="2"/>
      <c r="O896" s="2"/>
      <c r="P896" s="2"/>
      <c r="Q896" s="2"/>
      <c r="R896" s="2"/>
      <c r="S896" s="2"/>
      <c r="T896" s="2"/>
      <c r="U896" s="2"/>
      <c r="V896" s="2"/>
      <c r="W896" s="2"/>
    </row>
    <row r="897" spans="1:23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N897" s="2"/>
      <c r="O897" s="2"/>
      <c r="P897" s="2"/>
      <c r="Q897" s="2"/>
      <c r="R897" s="2"/>
      <c r="S897" s="2"/>
      <c r="T897" s="2"/>
      <c r="U897" s="2"/>
      <c r="V897" s="2"/>
      <c r="W897" s="2"/>
    </row>
    <row r="898" spans="1:23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N898" s="2"/>
      <c r="O898" s="2"/>
      <c r="P898" s="2"/>
      <c r="Q898" s="2"/>
      <c r="R898" s="2"/>
      <c r="S898" s="2"/>
      <c r="T898" s="2"/>
      <c r="U898" s="2"/>
      <c r="V898" s="2"/>
      <c r="W898" s="2"/>
    </row>
    <row r="899" spans="1:23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N899" s="2"/>
      <c r="O899" s="2"/>
      <c r="P899" s="2"/>
      <c r="Q899" s="2"/>
      <c r="R899" s="2"/>
      <c r="S899" s="2"/>
      <c r="T899" s="2"/>
      <c r="U899" s="2"/>
      <c r="V899" s="2"/>
      <c r="W899" s="2"/>
    </row>
    <row r="900" spans="1:23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N900" s="2"/>
      <c r="O900" s="2"/>
      <c r="P900" s="2"/>
      <c r="Q900" s="2"/>
      <c r="R900" s="2"/>
      <c r="S900" s="2"/>
      <c r="T900" s="2"/>
      <c r="U900" s="2"/>
      <c r="V900" s="2"/>
      <c r="W900" s="2"/>
    </row>
    <row r="901" spans="1:23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N901" s="2"/>
      <c r="O901" s="2"/>
      <c r="P901" s="2"/>
      <c r="Q901" s="2"/>
      <c r="R901" s="2"/>
      <c r="S901" s="2"/>
      <c r="T901" s="2"/>
      <c r="U901" s="2"/>
      <c r="V901" s="2"/>
      <c r="W901" s="2"/>
    </row>
    <row r="902" spans="1:23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N902" s="2"/>
      <c r="O902" s="2"/>
      <c r="P902" s="2"/>
      <c r="Q902" s="2"/>
      <c r="R902" s="2"/>
      <c r="S902" s="2"/>
      <c r="T902" s="2"/>
      <c r="U902" s="2"/>
      <c r="V902" s="2"/>
      <c r="W902" s="2"/>
    </row>
    <row r="903" spans="1:23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N903" s="2"/>
      <c r="O903" s="2"/>
      <c r="P903" s="2"/>
      <c r="Q903" s="2"/>
      <c r="R903" s="2"/>
      <c r="S903" s="2"/>
      <c r="T903" s="2"/>
      <c r="U903" s="2"/>
      <c r="V903" s="2"/>
      <c r="W903" s="2"/>
    </row>
    <row r="904" spans="1:23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N904" s="2"/>
      <c r="O904" s="2"/>
      <c r="P904" s="2"/>
      <c r="Q904" s="2"/>
      <c r="R904" s="2"/>
      <c r="S904" s="2"/>
      <c r="T904" s="2"/>
      <c r="U904" s="2"/>
      <c r="V904" s="2"/>
      <c r="W904" s="2"/>
    </row>
    <row r="905" spans="1:23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N905" s="2"/>
      <c r="O905" s="2"/>
      <c r="P905" s="2"/>
      <c r="Q905" s="2"/>
      <c r="R905" s="2"/>
      <c r="S905" s="2"/>
      <c r="T905" s="2"/>
      <c r="U905" s="2"/>
      <c r="V905" s="2"/>
      <c r="W905" s="2"/>
    </row>
    <row r="906" spans="1:23" x14ac:dyDescent="0.2">
      <c r="A906" s="2"/>
      <c r="F906" s="2"/>
      <c r="G906" s="2"/>
      <c r="H906" s="2"/>
      <c r="I906" s="2"/>
      <c r="J906" s="2"/>
      <c r="K906" s="2"/>
      <c r="R906" s="2"/>
      <c r="S906" s="2"/>
      <c r="T906" s="2"/>
      <c r="U906" s="2"/>
      <c r="V906" s="2"/>
      <c r="W906" s="2"/>
    </row>
  </sheetData>
  <phoneticPr fontId="15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5"/>
  <dimension ref="A1:CD879"/>
  <sheetViews>
    <sheetView zoomScale="70" zoomScaleNormal="70" workbookViewId="0">
      <selection activeCell="D30" sqref="D30"/>
    </sheetView>
  </sheetViews>
  <sheetFormatPr defaultColWidth="9.42578125" defaultRowHeight="12.75" x14ac:dyDescent="0.2"/>
  <cols>
    <col min="1" max="1" width="12.5703125" style="17" customWidth="1"/>
    <col min="2" max="3" width="22" style="17" customWidth="1"/>
    <col min="4" max="5" width="14.5703125" style="17" customWidth="1"/>
    <col min="6" max="11" width="12.5703125" style="17" customWidth="1"/>
    <col min="12" max="13" width="12.5703125" style="4" customWidth="1"/>
    <col min="14" max="17" width="22" style="17" customWidth="1"/>
    <col min="18" max="23" width="12.5703125" style="17" customWidth="1"/>
    <col min="24" max="24" width="12.5703125" style="4" customWidth="1"/>
    <col min="25" max="40" width="3.5703125" style="4" customWidth="1"/>
    <col min="41" max="41" width="10" style="4" customWidth="1"/>
    <col min="42" max="82" width="9.42578125" style="4"/>
    <col min="83" max="16384" width="9.42578125" style="5"/>
  </cols>
  <sheetData>
    <row r="1" spans="1:51" ht="21.2" customHeight="1" x14ac:dyDescent="0.3">
      <c r="A1" s="1" t="s">
        <v>62</v>
      </c>
      <c r="B1" s="2"/>
      <c r="C1" s="2"/>
      <c r="D1" s="2"/>
      <c r="E1" s="2"/>
      <c r="F1" s="6" t="s">
        <v>65</v>
      </c>
      <c r="G1" s="3"/>
      <c r="H1" s="3"/>
      <c r="I1" s="3"/>
      <c r="J1" s="3"/>
      <c r="K1" s="3"/>
      <c r="N1" s="2"/>
      <c r="O1" s="2"/>
      <c r="P1" s="2"/>
      <c r="Q1" s="2"/>
      <c r="R1" s="6" t="s">
        <v>66</v>
      </c>
      <c r="S1" s="3"/>
      <c r="T1" s="3"/>
      <c r="U1" s="3"/>
      <c r="V1" s="3"/>
      <c r="W1" s="3"/>
    </row>
    <row r="2" spans="1:51" ht="29.25" customHeight="1" x14ac:dyDescent="0.2">
      <c r="A2" s="6" t="s">
        <v>63</v>
      </c>
      <c r="B2" s="6" t="s">
        <v>64</v>
      </c>
      <c r="C2" s="6"/>
      <c r="D2" s="6"/>
      <c r="E2" s="6"/>
      <c r="F2" s="8"/>
      <c r="G2" s="2"/>
      <c r="H2" s="2"/>
      <c r="I2" s="2"/>
      <c r="J2" s="2"/>
      <c r="K2" s="7"/>
      <c r="N2" s="6" t="s">
        <v>64</v>
      </c>
      <c r="O2" s="6"/>
      <c r="P2" s="6"/>
      <c r="Q2" s="6"/>
      <c r="R2" s="8"/>
      <c r="S2" s="2"/>
      <c r="T2" s="2"/>
      <c r="U2" s="2"/>
      <c r="V2" s="2"/>
      <c r="W2" s="7"/>
      <c r="Y2" s="156" t="s">
        <v>64</v>
      </c>
      <c r="AH2" s="156" t="s">
        <v>64</v>
      </c>
    </row>
    <row r="3" spans="1:51" x14ac:dyDescent="0.2">
      <c r="A3" s="6" t="s">
        <v>67</v>
      </c>
      <c r="B3" s="6" t="s">
        <v>121</v>
      </c>
      <c r="C3" s="6"/>
      <c r="D3" s="6"/>
      <c r="E3" s="6"/>
      <c r="F3" s="2"/>
      <c r="G3" s="2"/>
      <c r="H3" s="2"/>
      <c r="I3" s="2"/>
      <c r="J3" s="2"/>
      <c r="K3" s="2"/>
      <c r="N3" s="6" t="s">
        <v>121</v>
      </c>
      <c r="O3" s="6"/>
      <c r="P3" s="6"/>
      <c r="Q3" s="6"/>
      <c r="R3" s="2"/>
      <c r="S3" s="2"/>
      <c r="T3" s="2"/>
      <c r="U3" s="2"/>
      <c r="V3" s="2"/>
      <c r="W3" s="2"/>
      <c r="Y3" s="156" t="s">
        <v>121</v>
      </c>
      <c r="AH3" s="156" t="s">
        <v>121</v>
      </c>
    </row>
    <row r="4" spans="1:51" x14ac:dyDescent="0.2">
      <c r="A4" s="6" t="s">
        <v>70</v>
      </c>
      <c r="B4" s="182">
        <v>45648</v>
      </c>
      <c r="C4" s="9"/>
      <c r="D4" s="9"/>
      <c r="E4" s="9"/>
      <c r="F4" s="2"/>
      <c r="G4" s="2"/>
      <c r="H4" s="2"/>
      <c r="I4" s="2"/>
      <c r="J4" s="2"/>
      <c r="K4" s="2"/>
      <c r="N4" s="182">
        <v>45284</v>
      </c>
      <c r="O4" s="9"/>
      <c r="P4" s="9"/>
      <c r="Q4" s="9"/>
      <c r="R4" s="2"/>
      <c r="S4" s="2"/>
      <c r="T4" s="2"/>
      <c r="U4" s="2"/>
      <c r="V4" s="2"/>
      <c r="W4" s="2"/>
      <c r="Y4" s="89">
        <v>43094</v>
      </c>
      <c r="Z4" s="90"/>
      <c r="AA4" s="90"/>
      <c r="AB4" s="90"/>
      <c r="AC4" s="90"/>
      <c r="AD4" s="90"/>
      <c r="AE4" s="90"/>
      <c r="AF4" s="91"/>
      <c r="AG4" s="91"/>
      <c r="AH4" s="89">
        <v>42370</v>
      </c>
      <c r="AI4" s="90"/>
      <c r="AJ4" s="90"/>
      <c r="AK4" s="90"/>
      <c r="AL4" s="90"/>
      <c r="AM4" s="90"/>
      <c r="AN4" s="90"/>
      <c r="AO4" s="91"/>
    </row>
    <row r="5" spans="1:51" x14ac:dyDescent="0.2">
      <c r="A5" s="6" t="s">
        <v>71</v>
      </c>
      <c r="B5" s="157" t="s">
        <v>72</v>
      </c>
      <c r="C5" s="157"/>
      <c r="D5" s="157"/>
      <c r="E5" s="157"/>
      <c r="F5" s="2">
        <v>4</v>
      </c>
      <c r="G5" s="2">
        <v>5</v>
      </c>
      <c r="H5" s="2">
        <v>6</v>
      </c>
      <c r="I5" s="2">
        <v>7</v>
      </c>
      <c r="J5" s="2">
        <v>8</v>
      </c>
      <c r="K5" s="2">
        <v>9</v>
      </c>
      <c r="N5" s="157" t="s">
        <v>72</v>
      </c>
      <c r="O5" s="157"/>
      <c r="P5" s="157"/>
      <c r="Q5" s="157"/>
      <c r="R5" s="2"/>
      <c r="S5" s="2"/>
      <c r="T5" s="2"/>
      <c r="U5" s="2"/>
      <c r="V5" s="2"/>
      <c r="W5" s="2"/>
      <c r="Y5" s="101" t="s">
        <v>72</v>
      </c>
      <c r="Z5" s="90"/>
      <c r="AA5" s="90"/>
      <c r="AB5" s="90"/>
      <c r="AC5" s="90"/>
      <c r="AD5" s="90"/>
      <c r="AE5" s="90"/>
      <c r="AF5" s="91"/>
      <c r="AG5" s="91"/>
      <c r="AH5" s="101" t="s">
        <v>72</v>
      </c>
      <c r="AI5" s="90"/>
      <c r="AJ5" s="90"/>
      <c r="AK5" s="90"/>
      <c r="AL5" s="90"/>
      <c r="AM5" s="90"/>
      <c r="AN5" s="90"/>
      <c r="AO5" s="91"/>
    </row>
    <row r="6" spans="1:51" x14ac:dyDescent="0.2">
      <c r="A6" s="6"/>
      <c r="B6" s="10"/>
      <c r="C6" s="10"/>
      <c r="D6" s="10"/>
      <c r="E6" s="10"/>
      <c r="F6" s="2"/>
      <c r="G6" s="2"/>
      <c r="H6" s="2"/>
      <c r="I6" s="2"/>
      <c r="J6" s="2"/>
      <c r="K6" s="2"/>
      <c r="N6" s="10"/>
      <c r="O6" s="10"/>
      <c r="P6" s="10"/>
      <c r="Q6" s="10"/>
      <c r="R6" s="2"/>
      <c r="S6" s="2"/>
      <c r="T6" s="2"/>
      <c r="U6" s="2"/>
      <c r="V6" s="2"/>
      <c r="W6" s="2"/>
      <c r="Y6" s="92"/>
      <c r="Z6" s="90"/>
      <c r="AA6" s="90"/>
      <c r="AB6" s="90"/>
      <c r="AC6" s="90"/>
      <c r="AD6" s="90"/>
      <c r="AE6" s="90"/>
      <c r="AF6" s="91"/>
      <c r="AG6" s="91"/>
      <c r="AH6" s="92"/>
      <c r="AI6" s="90"/>
      <c r="AJ6" s="90"/>
      <c r="AK6" s="90"/>
      <c r="AL6" s="90"/>
      <c r="AM6" s="90"/>
      <c r="AN6" s="90"/>
      <c r="AO6" s="91"/>
    </row>
    <row r="7" spans="1:51" ht="33.75" customHeight="1" x14ac:dyDescent="0.2">
      <c r="A7" s="2"/>
      <c r="B7" s="11"/>
      <c r="C7" s="18" t="s">
        <v>75</v>
      </c>
      <c r="D7" s="18" t="s">
        <v>122</v>
      </c>
      <c r="E7" s="18" t="s">
        <v>123</v>
      </c>
      <c r="F7" s="18" t="s">
        <v>77</v>
      </c>
      <c r="G7" s="18" t="s">
        <v>78</v>
      </c>
      <c r="H7" s="18" t="s">
        <v>79</v>
      </c>
      <c r="I7" s="18" t="s">
        <v>80</v>
      </c>
      <c r="J7" s="18" t="s">
        <v>81</v>
      </c>
      <c r="K7" s="18" t="s">
        <v>82</v>
      </c>
      <c r="L7" s="18" t="s">
        <v>83</v>
      </c>
      <c r="N7" s="11"/>
      <c r="O7" s="18" t="s">
        <v>75</v>
      </c>
      <c r="P7" s="18" t="s">
        <v>122</v>
      </c>
      <c r="Q7" s="18" t="s">
        <v>123</v>
      </c>
      <c r="R7" s="18" t="s">
        <v>77</v>
      </c>
      <c r="S7" s="18" t="s">
        <v>78</v>
      </c>
      <c r="T7" s="18" t="s">
        <v>79</v>
      </c>
      <c r="U7" s="18" t="s">
        <v>80</v>
      </c>
      <c r="V7" s="18" t="s">
        <v>81</v>
      </c>
      <c r="W7" s="18" t="s">
        <v>82</v>
      </c>
      <c r="X7" s="18" t="s">
        <v>83</v>
      </c>
      <c r="Y7" s="93"/>
      <c r="Z7" s="99" t="s">
        <v>77</v>
      </c>
      <c r="AA7" s="99" t="s">
        <v>78</v>
      </c>
      <c r="AB7" s="99" t="s">
        <v>79</v>
      </c>
      <c r="AC7" s="99" t="s">
        <v>80</v>
      </c>
      <c r="AD7" s="99" t="s">
        <v>81</v>
      </c>
      <c r="AE7" s="99" t="s">
        <v>82</v>
      </c>
      <c r="AF7" s="99" t="s">
        <v>83</v>
      </c>
      <c r="AG7" s="185"/>
      <c r="AH7" s="93"/>
      <c r="AI7" s="99" t="s">
        <v>77</v>
      </c>
      <c r="AJ7" s="99" t="s">
        <v>78</v>
      </c>
      <c r="AK7" s="99" t="s">
        <v>79</v>
      </c>
      <c r="AL7" s="99" t="s">
        <v>80</v>
      </c>
      <c r="AM7" s="99" t="s">
        <v>81</v>
      </c>
      <c r="AN7" s="99" t="s">
        <v>82</v>
      </c>
      <c r="AO7" s="99" t="s">
        <v>83</v>
      </c>
      <c r="AQ7" s="245" t="s">
        <v>88</v>
      </c>
      <c r="AR7" s="245" t="s">
        <v>88</v>
      </c>
      <c r="AS7" s="245"/>
    </row>
    <row r="8" spans="1:51" ht="18.75" customHeight="1" x14ac:dyDescent="0.2">
      <c r="A8" s="13"/>
      <c r="B8" s="11">
        <v>5</v>
      </c>
      <c r="C8" s="158">
        <v>1037.4000000000001</v>
      </c>
      <c r="D8" s="158">
        <v>1037.4000000000001</v>
      </c>
      <c r="E8" s="158">
        <v>1063.5999999999999</v>
      </c>
      <c r="F8" s="158">
        <v>637.5</v>
      </c>
      <c r="G8" s="158">
        <v>696.55</v>
      </c>
      <c r="H8" s="158">
        <v>770</v>
      </c>
      <c r="I8" s="158">
        <v>800.85</v>
      </c>
      <c r="J8" s="158">
        <v>826.55</v>
      </c>
      <c r="K8" s="158">
        <v>1556.3</v>
      </c>
      <c r="L8" s="159"/>
      <c r="N8" s="11">
        <v>5</v>
      </c>
      <c r="O8" s="158">
        <v>919.4</v>
      </c>
      <c r="P8" s="158">
        <v>979.2</v>
      </c>
      <c r="Q8" s="158">
        <v>1003.95</v>
      </c>
      <c r="R8" s="158">
        <v>601.75</v>
      </c>
      <c r="S8" s="158">
        <v>657.45</v>
      </c>
      <c r="T8" s="158">
        <v>726.8</v>
      </c>
      <c r="U8" s="158">
        <v>755.9</v>
      </c>
      <c r="V8" s="158">
        <v>780.2</v>
      </c>
      <c r="W8" s="158">
        <v>1469</v>
      </c>
      <c r="X8" s="159"/>
      <c r="Y8" s="93">
        <v>5</v>
      </c>
      <c r="Z8" s="95">
        <v>415.2</v>
      </c>
      <c r="AA8" s="95">
        <v>453.7</v>
      </c>
      <c r="AB8" s="95">
        <v>501.65</v>
      </c>
      <c r="AC8" s="95">
        <v>521.65</v>
      </c>
      <c r="AD8" s="95">
        <v>538.4</v>
      </c>
      <c r="AE8" s="95">
        <v>989.25</v>
      </c>
      <c r="AF8" s="95"/>
      <c r="AG8" s="95"/>
      <c r="AH8" s="93">
        <v>5</v>
      </c>
      <c r="AI8" s="95">
        <v>398.05</v>
      </c>
      <c r="AJ8" s="95">
        <v>434.95</v>
      </c>
      <c r="AK8" s="95">
        <v>480.95</v>
      </c>
      <c r="AL8" s="95">
        <v>500.1</v>
      </c>
      <c r="AM8" s="95">
        <v>516.20000000000005</v>
      </c>
      <c r="AN8" s="95">
        <v>951.2</v>
      </c>
      <c r="AO8" s="95"/>
      <c r="AQ8" s="96">
        <f t="shared" ref="AQ8:AY8" si="0">C8/O8-1</f>
        <v>0.12834457254731357</v>
      </c>
      <c r="AR8" s="96">
        <f t="shared" si="0"/>
        <v>5.9436274509804043E-2</v>
      </c>
      <c r="AS8" s="96">
        <f t="shared" si="0"/>
        <v>5.9415309527366844E-2</v>
      </c>
      <c r="AT8" s="96">
        <f t="shared" si="0"/>
        <v>5.9410054009140012E-2</v>
      </c>
      <c r="AU8" s="96">
        <f t="shared" si="0"/>
        <v>5.9472203209369301E-2</v>
      </c>
      <c r="AV8" s="96">
        <f t="shared" si="0"/>
        <v>5.9438635112823324E-2</v>
      </c>
      <c r="AW8" s="96">
        <f t="shared" si="0"/>
        <v>5.9465537769546328E-2</v>
      </c>
      <c r="AX8" s="96">
        <f t="shared" si="0"/>
        <v>5.9407844142527422E-2</v>
      </c>
      <c r="AY8" s="96">
        <f t="shared" si="0"/>
        <v>5.9428182437031962E-2</v>
      </c>
    </row>
    <row r="9" spans="1:51" ht="15.75" x14ac:dyDescent="0.25">
      <c r="A9" s="14"/>
      <c r="B9" s="11">
        <v>10</v>
      </c>
      <c r="C9" s="158">
        <v>1278.25</v>
      </c>
      <c r="D9" s="158">
        <v>1278.25</v>
      </c>
      <c r="E9" s="158">
        <v>1313.85</v>
      </c>
      <c r="F9" s="158">
        <v>818.4</v>
      </c>
      <c r="G9" s="158">
        <v>877.75</v>
      </c>
      <c r="H9" s="158">
        <v>991.9</v>
      </c>
      <c r="I9" s="158">
        <v>1036.9000000000001</v>
      </c>
      <c r="J9" s="158">
        <v>1071.8</v>
      </c>
      <c r="K9" s="158">
        <v>2019.8</v>
      </c>
      <c r="L9" s="159"/>
      <c r="N9" s="11">
        <v>10</v>
      </c>
      <c r="O9" s="158">
        <v>1150.2</v>
      </c>
      <c r="P9" s="158">
        <v>1206.55</v>
      </c>
      <c r="Q9" s="158">
        <v>1240.1500000000001</v>
      </c>
      <c r="R9" s="158">
        <v>772.5</v>
      </c>
      <c r="S9" s="158">
        <v>828.5</v>
      </c>
      <c r="T9" s="158">
        <v>936.25</v>
      </c>
      <c r="U9" s="158">
        <v>978.75</v>
      </c>
      <c r="V9" s="158">
        <v>1011.7</v>
      </c>
      <c r="W9" s="158">
        <v>1906.55</v>
      </c>
      <c r="X9" s="159"/>
      <c r="Y9" s="93">
        <v>10</v>
      </c>
      <c r="Z9" s="95">
        <v>533.15</v>
      </c>
      <c r="AA9" s="95">
        <v>571.75</v>
      </c>
      <c r="AB9" s="95">
        <v>646.15</v>
      </c>
      <c r="AC9" s="95">
        <v>675.5</v>
      </c>
      <c r="AD9" s="95">
        <v>698.25</v>
      </c>
      <c r="AE9" s="95">
        <v>1283.95</v>
      </c>
      <c r="AF9" s="95"/>
      <c r="AG9" s="95"/>
      <c r="AH9" s="93">
        <v>10</v>
      </c>
      <c r="AI9" s="95">
        <v>511.15</v>
      </c>
      <c r="AJ9" s="95">
        <v>548.15</v>
      </c>
      <c r="AK9" s="95">
        <v>619.5</v>
      </c>
      <c r="AL9" s="95">
        <v>647.65</v>
      </c>
      <c r="AM9" s="95">
        <v>669.45</v>
      </c>
      <c r="AN9" s="95">
        <v>1234.55</v>
      </c>
      <c r="AO9" s="95"/>
      <c r="AQ9" s="96">
        <f t="shared" ref="AQ9:AQ22" si="1">C9/O9-1</f>
        <v>0.11132846461484958</v>
      </c>
      <c r="AR9" s="96">
        <f t="shared" ref="AR9:AS22" si="2">D9/P9-1</f>
        <v>5.9425635075214478E-2</v>
      </c>
      <c r="AS9" s="96">
        <f t="shared" si="2"/>
        <v>5.9428294964318784E-2</v>
      </c>
      <c r="AT9" s="96">
        <f t="shared" ref="AT9:AT22" si="3">F9/R9-1</f>
        <v>5.9417475728155367E-2</v>
      </c>
      <c r="AU9" s="96">
        <f t="shared" ref="AU9:AU22" si="4">G9/S9-1</f>
        <v>5.9444779722389818E-2</v>
      </c>
      <c r="AV9" s="96">
        <f t="shared" ref="AV9:AV22" si="5">H9/T9-1</f>
        <v>5.9439252336448645E-2</v>
      </c>
      <c r="AW9" s="96">
        <f t="shared" ref="AW9:AW22" si="6">I9/U9-1</f>
        <v>5.9412515964240242E-2</v>
      </c>
      <c r="AX9" s="96">
        <f t="shared" ref="AX9:AX22" si="7">J9/V9-1</f>
        <v>5.9404961945240586E-2</v>
      </c>
      <c r="AY9" s="96">
        <f t="shared" ref="AY9:AY22" si="8">K9/W9-1</f>
        <v>5.9400487792085288E-2</v>
      </c>
    </row>
    <row r="10" spans="1:51" ht="15.75" x14ac:dyDescent="0.25">
      <c r="A10" s="14"/>
      <c r="B10" s="11">
        <v>15</v>
      </c>
      <c r="C10" s="158">
        <v>1432.95</v>
      </c>
      <c r="D10" s="158">
        <v>1432.95</v>
      </c>
      <c r="E10" s="158">
        <v>1457.95</v>
      </c>
      <c r="F10" s="158">
        <v>897.3</v>
      </c>
      <c r="G10" s="158">
        <v>956.3</v>
      </c>
      <c r="H10" s="158">
        <v>1123.1500000000001</v>
      </c>
      <c r="I10" s="158">
        <v>1188.5999999999999</v>
      </c>
      <c r="J10" s="158">
        <v>1213.05</v>
      </c>
      <c r="K10" s="158">
        <v>2199.75</v>
      </c>
      <c r="L10" s="159"/>
      <c r="N10" s="11">
        <v>15</v>
      </c>
      <c r="O10" s="158">
        <v>1298.4000000000001</v>
      </c>
      <c r="P10" s="158">
        <v>1352.6</v>
      </c>
      <c r="Q10" s="158">
        <v>1376.2</v>
      </c>
      <c r="R10" s="158">
        <v>846.95</v>
      </c>
      <c r="S10" s="158">
        <v>902.65</v>
      </c>
      <c r="T10" s="158">
        <v>1060.1500000000001</v>
      </c>
      <c r="U10" s="158">
        <v>1121.95</v>
      </c>
      <c r="V10" s="158">
        <v>1145</v>
      </c>
      <c r="W10" s="158">
        <v>2076.4</v>
      </c>
      <c r="X10" s="159"/>
      <c r="Y10" s="93">
        <v>15</v>
      </c>
      <c r="Z10" s="95">
        <v>584.54999999999995</v>
      </c>
      <c r="AA10" s="95">
        <v>623</v>
      </c>
      <c r="AB10" s="95">
        <v>731.65</v>
      </c>
      <c r="AC10" s="95">
        <v>774.35</v>
      </c>
      <c r="AD10" s="95">
        <v>790.3</v>
      </c>
      <c r="AE10" s="95">
        <v>1398.35</v>
      </c>
      <c r="AF10" s="95"/>
      <c r="AG10" s="95"/>
      <c r="AH10" s="93">
        <v>15</v>
      </c>
      <c r="AI10" s="95">
        <v>560.45000000000005</v>
      </c>
      <c r="AJ10" s="95">
        <v>597.29999999999995</v>
      </c>
      <c r="AK10" s="95">
        <v>701.45</v>
      </c>
      <c r="AL10" s="95">
        <v>742.4</v>
      </c>
      <c r="AM10" s="95">
        <v>757.7</v>
      </c>
      <c r="AN10" s="95">
        <v>1344.55</v>
      </c>
      <c r="AO10" s="95"/>
      <c r="AQ10" s="96">
        <f t="shared" si="1"/>
        <v>0.10362754158964882</v>
      </c>
      <c r="AR10" s="96">
        <f t="shared" si="2"/>
        <v>5.940411060180395E-2</v>
      </c>
      <c r="AS10" s="96">
        <f t="shared" si="2"/>
        <v>5.9402703095480236E-2</v>
      </c>
      <c r="AT10" s="96">
        <f t="shared" si="3"/>
        <v>5.9448609717220435E-2</v>
      </c>
      <c r="AU10" s="96">
        <f t="shared" si="4"/>
        <v>5.9436104802525813E-2</v>
      </c>
      <c r="AV10" s="96">
        <f t="shared" si="5"/>
        <v>5.9425552987784735E-2</v>
      </c>
      <c r="AW10" s="96">
        <f t="shared" si="6"/>
        <v>5.940549935380357E-2</v>
      </c>
      <c r="AX10" s="96">
        <f t="shared" si="7"/>
        <v>5.9432314410480247E-2</v>
      </c>
      <c r="AY10" s="96">
        <f t="shared" si="8"/>
        <v>5.9405702176844599E-2</v>
      </c>
    </row>
    <row r="11" spans="1:51" ht="15.75" x14ac:dyDescent="0.25">
      <c r="A11" s="14"/>
      <c r="B11" s="11">
        <v>20</v>
      </c>
      <c r="C11" s="158">
        <v>1590.05</v>
      </c>
      <c r="D11" s="158">
        <v>1590.05</v>
      </c>
      <c r="E11" s="158">
        <v>1601.65</v>
      </c>
      <c r="F11" s="158">
        <v>974.05</v>
      </c>
      <c r="G11" s="158">
        <v>1035.0999999999999</v>
      </c>
      <c r="H11" s="158">
        <v>1252.3499999999999</v>
      </c>
      <c r="I11" s="158">
        <v>1342.55</v>
      </c>
      <c r="J11" s="158">
        <v>1353.95</v>
      </c>
      <c r="K11" s="158">
        <v>2381.65</v>
      </c>
      <c r="L11" s="159"/>
      <c r="N11" s="11">
        <v>20</v>
      </c>
      <c r="O11" s="158">
        <v>1448.8</v>
      </c>
      <c r="P11" s="158">
        <v>1500.85</v>
      </c>
      <c r="Q11" s="158">
        <v>1511.8</v>
      </c>
      <c r="R11" s="158">
        <v>919.4</v>
      </c>
      <c r="S11" s="158">
        <v>977.05</v>
      </c>
      <c r="T11" s="158">
        <v>1182.0999999999999</v>
      </c>
      <c r="U11" s="158">
        <v>1267.25</v>
      </c>
      <c r="V11" s="158">
        <v>1278</v>
      </c>
      <c r="W11" s="158">
        <v>2248.1</v>
      </c>
      <c r="X11" s="159"/>
      <c r="Y11" s="93">
        <v>20</v>
      </c>
      <c r="Z11" s="95">
        <v>634.54999999999995</v>
      </c>
      <c r="AA11" s="95">
        <v>674.3</v>
      </c>
      <c r="AB11" s="95">
        <v>815.85</v>
      </c>
      <c r="AC11" s="95">
        <v>874.65</v>
      </c>
      <c r="AD11" s="95">
        <v>882.05</v>
      </c>
      <c r="AE11" s="95">
        <v>1514</v>
      </c>
      <c r="AF11" s="95"/>
      <c r="AG11" s="95"/>
      <c r="AH11" s="93">
        <v>20</v>
      </c>
      <c r="AI11" s="95">
        <v>608.35</v>
      </c>
      <c r="AJ11" s="95">
        <v>646.5</v>
      </c>
      <c r="AK11" s="95">
        <v>782.2</v>
      </c>
      <c r="AL11" s="95">
        <v>838.55</v>
      </c>
      <c r="AM11" s="95">
        <v>845.65</v>
      </c>
      <c r="AN11" s="95">
        <v>1455.75</v>
      </c>
      <c r="AO11" s="95"/>
      <c r="AQ11" s="96">
        <f t="shared" si="1"/>
        <v>9.7494478188846045E-2</v>
      </c>
      <c r="AR11" s="96">
        <f t="shared" si="2"/>
        <v>5.9432987973481621E-2</v>
      </c>
      <c r="AS11" s="96">
        <f t="shared" si="2"/>
        <v>5.9432464611721247E-2</v>
      </c>
      <c r="AT11" s="96">
        <f t="shared" si="3"/>
        <v>5.9440939743310883E-2</v>
      </c>
      <c r="AU11" s="96">
        <f t="shared" si="4"/>
        <v>5.9413540760452355E-2</v>
      </c>
      <c r="AV11" s="96">
        <f t="shared" si="5"/>
        <v>5.9428136367481565E-2</v>
      </c>
      <c r="AW11" s="96">
        <f t="shared" si="6"/>
        <v>5.9420003945551247E-2</v>
      </c>
      <c r="AX11" s="96">
        <f t="shared" si="7"/>
        <v>5.9428794992175238E-2</v>
      </c>
      <c r="AY11" s="96">
        <f t="shared" si="8"/>
        <v>5.9405720386103811E-2</v>
      </c>
    </row>
    <row r="12" spans="1:51" ht="15.75" x14ac:dyDescent="0.25">
      <c r="A12" s="14"/>
      <c r="B12" s="11">
        <v>25</v>
      </c>
      <c r="C12" s="158">
        <v>1695.6</v>
      </c>
      <c r="D12" s="158">
        <v>1695.6</v>
      </c>
      <c r="E12" s="158">
        <v>1715.25</v>
      </c>
      <c r="F12" s="158">
        <v>1048.2</v>
      </c>
      <c r="G12" s="158">
        <v>1123.45</v>
      </c>
      <c r="H12" s="158">
        <v>1351.25</v>
      </c>
      <c r="I12" s="158">
        <v>1445.95</v>
      </c>
      <c r="J12" s="158">
        <v>1465.25</v>
      </c>
      <c r="K12" s="158">
        <v>2511.6</v>
      </c>
      <c r="L12" s="159"/>
      <c r="N12" s="11">
        <v>25</v>
      </c>
      <c r="O12" s="158">
        <v>1549.9</v>
      </c>
      <c r="P12" s="158">
        <v>1600.5</v>
      </c>
      <c r="Q12" s="158">
        <v>1619.05</v>
      </c>
      <c r="R12" s="158">
        <v>989.4</v>
      </c>
      <c r="S12" s="158">
        <v>1060.45</v>
      </c>
      <c r="T12" s="158">
        <v>1275.45</v>
      </c>
      <c r="U12" s="158">
        <v>1364.85</v>
      </c>
      <c r="V12" s="158">
        <v>1383.05</v>
      </c>
      <c r="W12" s="158">
        <v>2370.75</v>
      </c>
      <c r="X12" s="159"/>
      <c r="Y12" s="93">
        <v>25</v>
      </c>
      <c r="Z12" s="95">
        <v>682.8</v>
      </c>
      <c r="AA12" s="95">
        <v>731.9</v>
      </c>
      <c r="AB12" s="95">
        <v>880.3</v>
      </c>
      <c r="AC12" s="95">
        <v>942.05</v>
      </c>
      <c r="AD12" s="95">
        <v>954.6</v>
      </c>
      <c r="AE12" s="95">
        <v>1596.65</v>
      </c>
      <c r="AF12" s="95"/>
      <c r="AG12" s="95"/>
      <c r="AH12" s="93">
        <v>25</v>
      </c>
      <c r="AI12" s="95">
        <v>654.65</v>
      </c>
      <c r="AJ12" s="95">
        <v>701.7</v>
      </c>
      <c r="AK12" s="95">
        <v>844</v>
      </c>
      <c r="AL12" s="95">
        <v>903.2</v>
      </c>
      <c r="AM12" s="95">
        <v>915.2</v>
      </c>
      <c r="AN12" s="95">
        <v>1535.2</v>
      </c>
      <c r="AO12" s="95"/>
      <c r="AQ12" s="96">
        <f t="shared" si="1"/>
        <v>9.4006064907413256E-2</v>
      </c>
      <c r="AR12" s="96">
        <f t="shared" si="2"/>
        <v>5.9418931583880008E-2</v>
      </c>
      <c r="AS12" s="96">
        <f t="shared" si="2"/>
        <v>5.941755968005924E-2</v>
      </c>
      <c r="AT12" s="96">
        <f t="shared" si="3"/>
        <v>5.9429957550030332E-2</v>
      </c>
      <c r="AU12" s="96">
        <f t="shared" si="4"/>
        <v>5.9408741571974177E-2</v>
      </c>
      <c r="AV12" s="96">
        <f t="shared" si="5"/>
        <v>5.9430005096240412E-2</v>
      </c>
      <c r="AW12" s="96">
        <f t="shared" si="6"/>
        <v>5.9420449133604558E-2</v>
      </c>
      <c r="AX12" s="96">
        <f t="shared" si="7"/>
        <v>5.9433859947218171E-2</v>
      </c>
      <c r="AY12" s="96">
        <f t="shared" si="8"/>
        <v>5.9411578614362526E-2</v>
      </c>
    </row>
    <row r="13" spans="1:51" ht="15.75" x14ac:dyDescent="0.25">
      <c r="A13" s="14"/>
      <c r="B13" s="11">
        <v>30</v>
      </c>
      <c r="C13" s="158">
        <v>1790.35</v>
      </c>
      <c r="D13" s="158">
        <v>1790.35</v>
      </c>
      <c r="E13" s="158">
        <v>1826.1</v>
      </c>
      <c r="F13" s="158">
        <v>1113.5</v>
      </c>
      <c r="G13" s="158">
        <v>1200.7</v>
      </c>
      <c r="H13" s="158">
        <v>1448.2</v>
      </c>
      <c r="I13" s="158">
        <v>1538.9</v>
      </c>
      <c r="J13" s="158">
        <v>1574.05</v>
      </c>
      <c r="K13" s="158">
        <v>2636.45</v>
      </c>
      <c r="L13" s="159"/>
      <c r="N13" s="11">
        <v>30</v>
      </c>
      <c r="O13" s="158">
        <v>1640.65</v>
      </c>
      <c r="P13" s="158">
        <v>1689.95</v>
      </c>
      <c r="Q13" s="158">
        <v>1723.7</v>
      </c>
      <c r="R13" s="158">
        <v>1051.05</v>
      </c>
      <c r="S13" s="158">
        <v>1133.3499999999999</v>
      </c>
      <c r="T13" s="158">
        <v>1367</v>
      </c>
      <c r="U13" s="158">
        <v>1452.6</v>
      </c>
      <c r="V13" s="158">
        <v>1485.75</v>
      </c>
      <c r="W13" s="158">
        <v>2488.6</v>
      </c>
      <c r="X13" s="159"/>
      <c r="Y13" s="93">
        <v>30</v>
      </c>
      <c r="Z13" s="95">
        <v>725.4</v>
      </c>
      <c r="AA13" s="95">
        <v>782.2</v>
      </c>
      <c r="AB13" s="95">
        <v>943.45</v>
      </c>
      <c r="AC13" s="95">
        <v>1002.55</v>
      </c>
      <c r="AD13" s="95">
        <v>1025.5</v>
      </c>
      <c r="AE13" s="95">
        <v>1675.95</v>
      </c>
      <c r="AF13" s="95"/>
      <c r="AG13" s="95"/>
      <c r="AH13" s="93">
        <v>30</v>
      </c>
      <c r="AI13" s="95">
        <v>695.45</v>
      </c>
      <c r="AJ13" s="95">
        <v>749.95</v>
      </c>
      <c r="AK13" s="95">
        <v>904.55</v>
      </c>
      <c r="AL13" s="95">
        <v>961.2</v>
      </c>
      <c r="AM13" s="95">
        <v>983.2</v>
      </c>
      <c r="AN13" s="95">
        <v>1611.45</v>
      </c>
      <c r="AO13" s="95"/>
      <c r="AQ13" s="96">
        <f t="shared" si="1"/>
        <v>9.1244323896016777E-2</v>
      </c>
      <c r="AR13" s="96">
        <f t="shared" si="2"/>
        <v>5.9410041717210538E-2</v>
      </c>
      <c r="AS13" s="96">
        <f t="shared" si="2"/>
        <v>5.9407089400707713E-2</v>
      </c>
      <c r="AT13" s="96">
        <f t="shared" si="3"/>
        <v>5.9416773702487991E-2</v>
      </c>
      <c r="AU13" s="96">
        <f t="shared" si="4"/>
        <v>5.9425596682401771E-2</v>
      </c>
      <c r="AV13" s="96">
        <f t="shared" si="5"/>
        <v>5.9400146305779167E-2</v>
      </c>
      <c r="AW13" s="96">
        <f t="shared" si="6"/>
        <v>5.9410711827068807E-2</v>
      </c>
      <c r="AX13" s="96">
        <f t="shared" si="7"/>
        <v>5.9431263671546386E-2</v>
      </c>
      <c r="AY13" s="96">
        <f t="shared" si="8"/>
        <v>5.941091376677643E-2</v>
      </c>
    </row>
    <row r="14" spans="1:51" ht="15.75" x14ac:dyDescent="0.25">
      <c r="A14" s="14"/>
      <c r="B14" s="11">
        <v>40</v>
      </c>
      <c r="C14" s="158">
        <v>1996.4</v>
      </c>
      <c r="D14" s="158">
        <v>1996.4</v>
      </c>
      <c r="E14" s="158">
        <v>2058.6999999999998</v>
      </c>
      <c r="F14" s="158">
        <v>1256.1500000000001</v>
      </c>
      <c r="G14" s="158">
        <v>1347.2</v>
      </c>
      <c r="H14" s="158">
        <v>1652.15</v>
      </c>
      <c r="I14" s="158">
        <v>1740.9</v>
      </c>
      <c r="J14" s="158">
        <v>1801.95</v>
      </c>
      <c r="K14" s="158">
        <v>2871.25</v>
      </c>
      <c r="L14" s="159"/>
      <c r="N14" s="11">
        <v>40</v>
      </c>
      <c r="O14" s="158">
        <v>1837.95</v>
      </c>
      <c r="P14" s="158">
        <v>1884.45</v>
      </c>
      <c r="Q14" s="158">
        <v>1943.25</v>
      </c>
      <c r="R14" s="158">
        <v>1185.7</v>
      </c>
      <c r="S14" s="158">
        <v>1271.6500000000001</v>
      </c>
      <c r="T14" s="158">
        <v>1559.5</v>
      </c>
      <c r="U14" s="158">
        <v>1643.25</v>
      </c>
      <c r="V14" s="158">
        <v>1700.9</v>
      </c>
      <c r="W14" s="158">
        <v>2710.25</v>
      </c>
      <c r="X14" s="159"/>
      <c r="Y14" s="93">
        <v>40</v>
      </c>
      <c r="Z14" s="95">
        <v>818.3</v>
      </c>
      <c r="AA14" s="95">
        <v>877.65</v>
      </c>
      <c r="AB14" s="95">
        <v>1076.45</v>
      </c>
      <c r="AC14" s="95">
        <v>1134.2</v>
      </c>
      <c r="AD14" s="95">
        <v>1174.05</v>
      </c>
      <c r="AE14" s="95">
        <v>1825.3</v>
      </c>
      <c r="AF14" s="95"/>
      <c r="AG14" s="95"/>
      <c r="AH14" s="93">
        <v>40</v>
      </c>
      <c r="AI14" s="95">
        <v>784.55</v>
      </c>
      <c r="AJ14" s="95">
        <v>841.45</v>
      </c>
      <c r="AK14" s="95">
        <v>1032.05</v>
      </c>
      <c r="AL14" s="95">
        <v>1087.4000000000001</v>
      </c>
      <c r="AM14" s="95">
        <v>1125.5999999999999</v>
      </c>
      <c r="AN14" s="95">
        <v>1755.05</v>
      </c>
      <c r="AO14" s="95"/>
      <c r="AQ14" s="96">
        <f t="shared" si="1"/>
        <v>8.6210179819907973E-2</v>
      </c>
      <c r="AR14" s="96">
        <f t="shared" si="2"/>
        <v>5.9407254105972696E-2</v>
      </c>
      <c r="AS14" s="96">
        <f t="shared" si="2"/>
        <v>5.9410780908272232E-2</v>
      </c>
      <c r="AT14" s="96">
        <f t="shared" si="3"/>
        <v>5.9416378510584567E-2</v>
      </c>
      <c r="AU14" s="96">
        <f t="shared" si="4"/>
        <v>5.9411001454802825E-2</v>
      </c>
      <c r="AV14" s="96">
        <f t="shared" si="5"/>
        <v>5.9410067329272342E-2</v>
      </c>
      <c r="AW14" s="96">
        <f t="shared" si="6"/>
        <v>5.9424920127795655E-2</v>
      </c>
      <c r="AX14" s="96">
        <f t="shared" si="7"/>
        <v>5.9409724263625119E-2</v>
      </c>
      <c r="AY14" s="96">
        <f t="shared" si="8"/>
        <v>5.94041140116226E-2</v>
      </c>
    </row>
    <row r="15" spans="1:51" ht="15.75" x14ac:dyDescent="0.25">
      <c r="A15" s="14"/>
      <c r="B15" s="11">
        <v>50</v>
      </c>
      <c r="C15" s="158">
        <v>2212.9</v>
      </c>
      <c r="D15" s="158">
        <v>2212.9</v>
      </c>
      <c r="E15" s="158">
        <v>2306</v>
      </c>
      <c r="F15" s="158">
        <v>1398.75</v>
      </c>
      <c r="G15" s="158">
        <v>1479.5</v>
      </c>
      <c r="H15" s="158">
        <v>1880.9</v>
      </c>
      <c r="I15" s="158">
        <v>1953.1</v>
      </c>
      <c r="J15" s="158">
        <v>2044.4</v>
      </c>
      <c r="K15" s="158">
        <v>3106.1</v>
      </c>
      <c r="L15" s="159"/>
      <c r="N15" s="11">
        <v>50</v>
      </c>
      <c r="O15" s="158">
        <v>2045.15</v>
      </c>
      <c r="P15" s="158">
        <v>2088.8000000000002</v>
      </c>
      <c r="Q15" s="158">
        <v>2176.6999999999998</v>
      </c>
      <c r="R15" s="158">
        <v>1320.3</v>
      </c>
      <c r="S15" s="158">
        <v>1396.5</v>
      </c>
      <c r="T15" s="158">
        <v>1775.4</v>
      </c>
      <c r="U15" s="158">
        <v>1843.55</v>
      </c>
      <c r="V15" s="158">
        <v>1929.75</v>
      </c>
      <c r="W15" s="158">
        <v>2931.9</v>
      </c>
      <c r="X15" s="159"/>
      <c r="Y15" s="93">
        <v>50</v>
      </c>
      <c r="Z15" s="95">
        <v>911.25</v>
      </c>
      <c r="AA15" s="95">
        <v>963.95</v>
      </c>
      <c r="AB15" s="95">
        <v>1225.45</v>
      </c>
      <c r="AC15" s="95">
        <v>1272.5</v>
      </c>
      <c r="AD15" s="95">
        <v>1331.95</v>
      </c>
      <c r="AE15" s="95">
        <v>1974.55</v>
      </c>
      <c r="AF15" s="95"/>
      <c r="AG15" s="95"/>
      <c r="AH15" s="93">
        <v>50</v>
      </c>
      <c r="AI15" s="95">
        <v>873.65</v>
      </c>
      <c r="AJ15" s="95">
        <v>924.2</v>
      </c>
      <c r="AK15" s="95">
        <v>1174.9000000000001</v>
      </c>
      <c r="AL15" s="95">
        <v>1220</v>
      </c>
      <c r="AM15" s="95">
        <v>1277</v>
      </c>
      <c r="AN15" s="95">
        <v>1898.6</v>
      </c>
      <c r="AO15" s="95"/>
      <c r="AQ15" s="96">
        <f t="shared" si="1"/>
        <v>8.2023323472605991E-2</v>
      </c>
      <c r="AR15" s="96">
        <f t="shared" si="2"/>
        <v>5.9412102642665499E-2</v>
      </c>
      <c r="AS15" s="96">
        <f t="shared" si="2"/>
        <v>5.9401846832360938E-2</v>
      </c>
      <c r="AT15" s="96">
        <f t="shared" si="3"/>
        <v>5.9418314019541008E-2</v>
      </c>
      <c r="AU15" s="96">
        <f t="shared" si="4"/>
        <v>5.9434300035803744E-2</v>
      </c>
      <c r="AV15" s="96">
        <f t="shared" si="5"/>
        <v>5.9423228568209918E-2</v>
      </c>
      <c r="AW15" s="96">
        <f t="shared" si="6"/>
        <v>5.9423395080144159E-2</v>
      </c>
      <c r="AX15" s="96">
        <f t="shared" si="7"/>
        <v>5.9411840912035219E-2</v>
      </c>
      <c r="AY15" s="96">
        <f t="shared" si="8"/>
        <v>5.9415396159486988E-2</v>
      </c>
    </row>
    <row r="16" spans="1:51" ht="15.75" x14ac:dyDescent="0.25">
      <c r="A16" s="14"/>
      <c r="B16" s="11">
        <v>60</v>
      </c>
      <c r="C16" s="158">
        <v>2440.15</v>
      </c>
      <c r="D16" s="158">
        <v>2440.15</v>
      </c>
      <c r="E16" s="158">
        <v>2555.25</v>
      </c>
      <c r="F16" s="158">
        <v>1541.05</v>
      </c>
      <c r="G16" s="158">
        <v>1602.45</v>
      </c>
      <c r="H16" s="158">
        <v>2103.6</v>
      </c>
      <c r="I16" s="158">
        <v>2176</v>
      </c>
      <c r="J16" s="158">
        <v>2288.6999999999998</v>
      </c>
      <c r="K16" s="158">
        <v>3343.1</v>
      </c>
      <c r="L16" s="159"/>
      <c r="N16" s="11">
        <v>60</v>
      </c>
      <c r="O16" s="158">
        <v>2262.75</v>
      </c>
      <c r="P16" s="158">
        <v>2303.3000000000002</v>
      </c>
      <c r="Q16" s="158">
        <v>2411.9499999999998</v>
      </c>
      <c r="R16" s="158">
        <v>1454.6</v>
      </c>
      <c r="S16" s="158">
        <v>1512.6</v>
      </c>
      <c r="T16" s="158">
        <v>1985.65</v>
      </c>
      <c r="U16" s="158">
        <v>2053.9499999999998</v>
      </c>
      <c r="V16" s="158">
        <v>2160.35</v>
      </c>
      <c r="W16" s="158">
        <v>3155.65</v>
      </c>
      <c r="X16" s="159"/>
      <c r="Y16" s="93">
        <v>60</v>
      </c>
      <c r="Z16" s="95">
        <v>1004</v>
      </c>
      <c r="AA16" s="95">
        <v>1044.05</v>
      </c>
      <c r="AB16" s="95">
        <v>1370.55</v>
      </c>
      <c r="AC16" s="95">
        <v>1417.65</v>
      </c>
      <c r="AD16" s="95">
        <v>1491.15</v>
      </c>
      <c r="AE16" s="95">
        <v>2125.1999999999998</v>
      </c>
      <c r="AF16" s="95"/>
      <c r="AG16" s="95"/>
      <c r="AH16" s="93">
        <v>60</v>
      </c>
      <c r="AI16" s="95">
        <v>962.6</v>
      </c>
      <c r="AJ16" s="95">
        <v>1001</v>
      </c>
      <c r="AK16" s="95">
        <v>1314</v>
      </c>
      <c r="AL16" s="95">
        <v>1359.2</v>
      </c>
      <c r="AM16" s="95">
        <v>1429.65</v>
      </c>
      <c r="AN16" s="95">
        <v>2043.45</v>
      </c>
      <c r="AO16" s="95"/>
      <c r="AQ16" s="96">
        <f t="shared" si="1"/>
        <v>7.8400176776046937E-2</v>
      </c>
      <c r="AR16" s="96">
        <f t="shared" si="2"/>
        <v>5.9414752746060007E-2</v>
      </c>
      <c r="AS16" s="96">
        <f t="shared" si="2"/>
        <v>5.9412508551172305E-2</v>
      </c>
      <c r="AT16" s="96">
        <f t="shared" si="3"/>
        <v>5.9432146294513988E-2</v>
      </c>
      <c r="AU16" s="96">
        <f t="shared" si="4"/>
        <v>5.9401031336771215E-2</v>
      </c>
      <c r="AV16" s="96">
        <f t="shared" si="5"/>
        <v>5.9401203636088917E-2</v>
      </c>
      <c r="AW16" s="96">
        <f t="shared" si="6"/>
        <v>5.9422089145305446E-2</v>
      </c>
      <c r="AX16" s="96">
        <f t="shared" si="7"/>
        <v>5.9411669405420309E-2</v>
      </c>
      <c r="AY16" s="96">
        <f t="shared" si="8"/>
        <v>5.9401391155546435E-2</v>
      </c>
    </row>
    <row r="17" spans="1:51" ht="15.75" x14ac:dyDescent="0.25">
      <c r="A17" s="14"/>
      <c r="B17" s="11">
        <v>70</v>
      </c>
      <c r="C17" s="158">
        <v>2667.35</v>
      </c>
      <c r="D17" s="158">
        <v>2667.35</v>
      </c>
      <c r="E17" s="158">
        <v>2815</v>
      </c>
      <c r="F17" s="158">
        <v>1683.8</v>
      </c>
      <c r="G17" s="158">
        <v>1735.3</v>
      </c>
      <c r="H17" s="158">
        <v>2326.1999999999998</v>
      </c>
      <c r="I17" s="158">
        <v>2398.6</v>
      </c>
      <c r="J17" s="158">
        <v>2543.4</v>
      </c>
      <c r="K17" s="158">
        <v>3578</v>
      </c>
      <c r="L17" s="159"/>
      <c r="N17" s="11">
        <v>70</v>
      </c>
      <c r="O17" s="158">
        <v>2480.1999999999998</v>
      </c>
      <c r="P17" s="158">
        <v>2517.75</v>
      </c>
      <c r="Q17" s="158">
        <v>2657.15</v>
      </c>
      <c r="R17" s="158">
        <v>1589.35</v>
      </c>
      <c r="S17" s="158">
        <v>1638</v>
      </c>
      <c r="T17" s="158">
        <v>2195.75</v>
      </c>
      <c r="U17" s="158">
        <v>2264.1</v>
      </c>
      <c r="V17" s="158">
        <v>2400.75</v>
      </c>
      <c r="W17" s="158">
        <v>3377.35</v>
      </c>
      <c r="X17" s="159"/>
      <c r="Y17" s="93">
        <v>70</v>
      </c>
      <c r="Z17" s="95">
        <v>1096.95</v>
      </c>
      <c r="AA17" s="95">
        <v>1130.55</v>
      </c>
      <c r="AB17" s="95">
        <v>1515.6</v>
      </c>
      <c r="AC17" s="95">
        <v>1562.75</v>
      </c>
      <c r="AD17" s="95">
        <v>1657.1</v>
      </c>
      <c r="AE17" s="95">
        <v>2274.5500000000002</v>
      </c>
      <c r="AF17" s="95"/>
      <c r="AG17" s="95"/>
      <c r="AH17" s="93">
        <v>70</v>
      </c>
      <c r="AI17" s="95">
        <v>1051.7</v>
      </c>
      <c r="AJ17" s="95">
        <v>1083.9000000000001</v>
      </c>
      <c r="AK17" s="95">
        <v>1453.1</v>
      </c>
      <c r="AL17" s="95">
        <v>1498.3</v>
      </c>
      <c r="AM17" s="95">
        <v>1588.75</v>
      </c>
      <c r="AN17" s="95">
        <v>2187.0500000000002</v>
      </c>
      <c r="AO17" s="95"/>
      <c r="AQ17" s="96">
        <f t="shared" si="1"/>
        <v>7.5457624385130373E-2</v>
      </c>
      <c r="AR17" s="96">
        <f t="shared" si="2"/>
        <v>5.941813126799711E-2</v>
      </c>
      <c r="AS17" s="96">
        <f t="shared" si="2"/>
        <v>5.9405754285606793E-2</v>
      </c>
      <c r="AT17" s="96">
        <f t="shared" si="3"/>
        <v>5.9426809702079586E-2</v>
      </c>
      <c r="AU17" s="96">
        <f t="shared" si="4"/>
        <v>5.9401709401709413E-2</v>
      </c>
      <c r="AV17" s="96">
        <f t="shared" si="5"/>
        <v>5.9410224296937209E-2</v>
      </c>
      <c r="AW17" s="96">
        <f t="shared" si="6"/>
        <v>5.9405503290490769E-2</v>
      </c>
      <c r="AX17" s="96">
        <f t="shared" si="7"/>
        <v>5.9418931583880008E-2</v>
      </c>
      <c r="AY17" s="96">
        <f t="shared" si="8"/>
        <v>5.9410484551497555E-2</v>
      </c>
    </row>
    <row r="18" spans="1:51" ht="15.75" x14ac:dyDescent="0.25">
      <c r="A18" s="14"/>
      <c r="B18" s="11">
        <v>80</v>
      </c>
      <c r="C18" s="158">
        <v>2961.35</v>
      </c>
      <c r="D18" s="158">
        <v>2961.35</v>
      </c>
      <c r="E18" s="158">
        <v>3126.9</v>
      </c>
      <c r="F18" s="158">
        <v>1863.7</v>
      </c>
      <c r="G18" s="158">
        <v>1990.55</v>
      </c>
      <c r="H18" s="158">
        <v>2561.25</v>
      </c>
      <c r="I18" s="158">
        <v>2687</v>
      </c>
      <c r="J18" s="158">
        <v>2849.1</v>
      </c>
      <c r="K18" s="158">
        <v>3856.35</v>
      </c>
      <c r="L18" s="159"/>
      <c r="N18" s="11">
        <v>80</v>
      </c>
      <c r="O18" s="158">
        <v>2761.7</v>
      </c>
      <c r="P18" s="158">
        <v>2795.3</v>
      </c>
      <c r="Q18" s="158">
        <v>2951.55</v>
      </c>
      <c r="R18" s="158">
        <v>1759.2</v>
      </c>
      <c r="S18" s="158">
        <v>1878.9</v>
      </c>
      <c r="T18" s="158">
        <v>2417.6</v>
      </c>
      <c r="U18" s="158">
        <v>2536.3000000000002</v>
      </c>
      <c r="V18" s="158">
        <v>2689.35</v>
      </c>
      <c r="W18" s="158">
        <v>3640.1</v>
      </c>
      <c r="X18" s="159"/>
      <c r="Y18" s="93">
        <v>80</v>
      </c>
      <c r="Z18" s="95">
        <v>1214.25</v>
      </c>
      <c r="AA18" s="95">
        <v>1296.8499999999999</v>
      </c>
      <c r="AB18" s="95">
        <v>1668.7</v>
      </c>
      <c r="AC18" s="95">
        <v>1750.65</v>
      </c>
      <c r="AD18" s="95">
        <v>1856.35</v>
      </c>
      <c r="AE18" s="95">
        <v>2451.5500000000002</v>
      </c>
      <c r="AF18" s="95"/>
      <c r="AG18" s="95"/>
      <c r="AH18" s="93">
        <v>80</v>
      </c>
      <c r="AI18" s="95">
        <v>1164.1500000000001</v>
      </c>
      <c r="AJ18" s="95">
        <v>1243.3499999999999</v>
      </c>
      <c r="AK18" s="95">
        <v>1599.9</v>
      </c>
      <c r="AL18" s="95">
        <v>1678.45</v>
      </c>
      <c r="AM18" s="95">
        <v>1779.8</v>
      </c>
      <c r="AN18" s="95">
        <v>2357.25</v>
      </c>
      <c r="AO18" s="95"/>
      <c r="AQ18" s="96">
        <f t="shared" si="1"/>
        <v>7.2292428576601342E-2</v>
      </c>
      <c r="AR18" s="96">
        <f t="shared" si="2"/>
        <v>5.9403284083997976E-2</v>
      </c>
      <c r="AS18" s="96">
        <f t="shared" si="2"/>
        <v>5.9409462824617565E-2</v>
      </c>
      <c r="AT18" s="96">
        <f t="shared" si="3"/>
        <v>5.9402000909504427E-2</v>
      </c>
      <c r="AU18" s="96">
        <f t="shared" si="4"/>
        <v>5.9423066687955606E-2</v>
      </c>
      <c r="AV18" s="96">
        <f t="shared" si="5"/>
        <v>5.9418431502316293E-2</v>
      </c>
      <c r="AW18" s="96">
        <f t="shared" si="6"/>
        <v>5.9417261364980378E-2</v>
      </c>
      <c r="AX18" s="96">
        <f t="shared" si="7"/>
        <v>5.9400970494729144E-2</v>
      </c>
      <c r="AY18" s="96">
        <f t="shared" si="8"/>
        <v>5.940770857943467E-2</v>
      </c>
    </row>
    <row r="19" spans="1:51" ht="15.75" x14ac:dyDescent="0.25">
      <c r="A19" s="14"/>
      <c r="B19" s="11">
        <v>90</v>
      </c>
      <c r="C19" s="158">
        <v>3264.2</v>
      </c>
      <c r="D19" s="158">
        <v>3264.2</v>
      </c>
      <c r="E19" s="158">
        <v>3441.35</v>
      </c>
      <c r="F19" s="158">
        <v>2047.95</v>
      </c>
      <c r="G19" s="158">
        <v>2245.9499999999998</v>
      </c>
      <c r="H19" s="158">
        <v>2794.15</v>
      </c>
      <c r="I19" s="158">
        <v>2983.7</v>
      </c>
      <c r="J19" s="158">
        <v>3157.35</v>
      </c>
      <c r="K19" s="158">
        <v>4135</v>
      </c>
      <c r="L19" s="159"/>
      <c r="N19" s="11">
        <v>90</v>
      </c>
      <c r="O19" s="158">
        <v>3051.55</v>
      </c>
      <c r="P19" s="158">
        <v>3081.15</v>
      </c>
      <c r="Q19" s="158">
        <v>3248.35</v>
      </c>
      <c r="R19" s="158">
        <v>1933.1</v>
      </c>
      <c r="S19" s="158">
        <v>2120</v>
      </c>
      <c r="T19" s="158">
        <v>2637.45</v>
      </c>
      <c r="U19" s="158">
        <v>2816.4</v>
      </c>
      <c r="V19" s="158">
        <v>2980.3</v>
      </c>
      <c r="W19" s="158">
        <v>3903.15</v>
      </c>
      <c r="X19" s="159"/>
      <c r="Y19" s="93">
        <v>90</v>
      </c>
      <c r="Z19" s="95">
        <v>1334.25</v>
      </c>
      <c r="AA19" s="95">
        <v>1463.3</v>
      </c>
      <c r="AB19" s="95">
        <v>1820.5</v>
      </c>
      <c r="AC19" s="95">
        <v>1944.05</v>
      </c>
      <c r="AD19" s="95">
        <v>2057.1999999999998</v>
      </c>
      <c r="AE19" s="95">
        <v>2628.7</v>
      </c>
      <c r="AF19" s="95"/>
      <c r="AG19" s="95"/>
      <c r="AH19" s="93">
        <v>90</v>
      </c>
      <c r="AI19" s="95">
        <v>1279.2</v>
      </c>
      <c r="AJ19" s="95">
        <v>1402.95</v>
      </c>
      <c r="AK19" s="95">
        <v>1745.4</v>
      </c>
      <c r="AL19" s="95">
        <v>1863.9</v>
      </c>
      <c r="AM19" s="95">
        <v>1972.35</v>
      </c>
      <c r="AN19" s="95">
        <v>2527.5500000000002</v>
      </c>
      <c r="AO19" s="95"/>
      <c r="AQ19" s="96">
        <f t="shared" si="1"/>
        <v>6.9685897330864499E-2</v>
      </c>
      <c r="AR19" s="96">
        <f t="shared" si="2"/>
        <v>5.94096360125278E-2</v>
      </c>
      <c r="AS19" s="96">
        <f t="shared" si="2"/>
        <v>5.9414779811288732E-2</v>
      </c>
      <c r="AT19" s="96">
        <f t="shared" si="3"/>
        <v>5.9412342868967016E-2</v>
      </c>
      <c r="AU19" s="96">
        <f t="shared" si="4"/>
        <v>5.9410377358490418E-2</v>
      </c>
      <c r="AV19" s="96">
        <f t="shared" si="5"/>
        <v>5.9413448596181917E-2</v>
      </c>
      <c r="AW19" s="96">
        <f t="shared" si="6"/>
        <v>5.9402073569095215E-2</v>
      </c>
      <c r="AX19" s="96">
        <f t="shared" si="7"/>
        <v>5.940677113042292E-2</v>
      </c>
      <c r="AY19" s="96">
        <f t="shared" si="8"/>
        <v>5.9400740427603349E-2</v>
      </c>
    </row>
    <row r="20" spans="1:51" ht="15.75" x14ac:dyDescent="0.25">
      <c r="A20" s="14"/>
      <c r="B20" s="11">
        <v>100</v>
      </c>
      <c r="C20" s="158">
        <v>3567.2</v>
      </c>
      <c r="D20" s="158">
        <v>3567.2</v>
      </c>
      <c r="E20" s="158">
        <v>3763.75</v>
      </c>
      <c r="F20" s="158">
        <v>2242.0500000000002</v>
      </c>
      <c r="G20" s="158">
        <v>2499.4</v>
      </c>
      <c r="H20" s="158">
        <v>3039.6</v>
      </c>
      <c r="I20" s="158">
        <v>3280.7</v>
      </c>
      <c r="J20" s="158">
        <v>3473.5</v>
      </c>
      <c r="K20" s="158">
        <v>4413.5</v>
      </c>
      <c r="L20" s="159"/>
      <c r="N20" s="11">
        <v>100</v>
      </c>
      <c r="O20" s="158">
        <v>3341.55</v>
      </c>
      <c r="P20" s="158">
        <v>3367.15</v>
      </c>
      <c r="Q20" s="158">
        <v>3552.7</v>
      </c>
      <c r="R20" s="158">
        <v>2116.3000000000002</v>
      </c>
      <c r="S20" s="158">
        <v>2359.25</v>
      </c>
      <c r="T20" s="158">
        <v>2869.15</v>
      </c>
      <c r="U20" s="158">
        <v>3096.75</v>
      </c>
      <c r="V20" s="158">
        <v>3278.7</v>
      </c>
      <c r="W20" s="158">
        <v>4166</v>
      </c>
      <c r="X20" s="159"/>
      <c r="Y20" s="93">
        <v>100</v>
      </c>
      <c r="Z20" s="95">
        <v>1460.75</v>
      </c>
      <c r="AA20" s="95">
        <v>1628.45</v>
      </c>
      <c r="AB20" s="95">
        <v>1980.4</v>
      </c>
      <c r="AC20" s="95">
        <v>2137.5500000000002</v>
      </c>
      <c r="AD20" s="95">
        <v>2263.1999999999998</v>
      </c>
      <c r="AE20" s="95">
        <v>2805.75</v>
      </c>
      <c r="AF20" s="95"/>
      <c r="AG20" s="95"/>
      <c r="AH20" s="93">
        <v>100</v>
      </c>
      <c r="AI20" s="95">
        <v>1400.5</v>
      </c>
      <c r="AJ20" s="95">
        <v>1561.3</v>
      </c>
      <c r="AK20" s="95">
        <v>1898.75</v>
      </c>
      <c r="AL20" s="95">
        <v>2049.4</v>
      </c>
      <c r="AM20" s="95">
        <v>2169.85</v>
      </c>
      <c r="AN20" s="95">
        <v>2697.8</v>
      </c>
      <c r="AO20" s="95"/>
      <c r="AQ20" s="96">
        <f t="shared" si="1"/>
        <v>6.7528542143615811E-2</v>
      </c>
      <c r="AR20" s="96">
        <f t="shared" si="2"/>
        <v>5.9412262595963883E-2</v>
      </c>
      <c r="AS20" s="96">
        <f t="shared" si="2"/>
        <v>5.940552256030629E-2</v>
      </c>
      <c r="AT20" s="96">
        <f t="shared" si="3"/>
        <v>5.9419742002551512E-2</v>
      </c>
      <c r="AU20" s="96">
        <f t="shared" si="4"/>
        <v>5.9404471760093225E-2</v>
      </c>
      <c r="AV20" s="96">
        <f t="shared" si="5"/>
        <v>5.9407838558457993E-2</v>
      </c>
      <c r="AW20" s="96">
        <f t="shared" si="6"/>
        <v>5.9400984903527743E-2</v>
      </c>
      <c r="AX20" s="96">
        <f t="shared" si="7"/>
        <v>5.9413792051727921E-2</v>
      </c>
      <c r="AY20" s="96">
        <f t="shared" si="8"/>
        <v>5.9409505520883421E-2</v>
      </c>
    </row>
    <row r="21" spans="1:51" ht="15.75" x14ac:dyDescent="0.25">
      <c r="A21" s="14"/>
      <c r="B21" s="11" t="s">
        <v>103</v>
      </c>
      <c r="C21" s="158">
        <v>35.67</v>
      </c>
      <c r="D21" s="158">
        <v>35.67</v>
      </c>
      <c r="E21" s="158">
        <v>37.630000000000003</v>
      </c>
      <c r="F21" s="158">
        <v>22.42</v>
      </c>
      <c r="G21" s="158">
        <v>24.99</v>
      </c>
      <c r="H21" s="158">
        <v>30.39</v>
      </c>
      <c r="I21" s="158">
        <v>32.799999999999997</v>
      </c>
      <c r="J21" s="158">
        <v>34.729999999999997</v>
      </c>
      <c r="K21" s="158">
        <v>44.13</v>
      </c>
      <c r="L21" s="159"/>
      <c r="N21" s="11" t="s">
        <v>103</v>
      </c>
      <c r="O21" s="158">
        <v>33.409999999999997</v>
      </c>
      <c r="P21" s="158">
        <v>33.67</v>
      </c>
      <c r="Q21" s="158">
        <v>35.520000000000003</v>
      </c>
      <c r="R21" s="158">
        <v>21.16</v>
      </c>
      <c r="S21" s="158">
        <v>23.59</v>
      </c>
      <c r="T21" s="158">
        <v>28.69</v>
      </c>
      <c r="U21" s="158">
        <v>30.96</v>
      </c>
      <c r="V21" s="158">
        <v>32.78</v>
      </c>
      <c r="W21" s="158">
        <v>41.66</v>
      </c>
      <c r="X21" s="159"/>
      <c r="Y21" s="93" t="s">
        <v>103</v>
      </c>
      <c r="Z21" s="95">
        <v>14.6</v>
      </c>
      <c r="AA21" s="95">
        <v>16.28</v>
      </c>
      <c r="AB21" s="95">
        <v>19.8</v>
      </c>
      <c r="AC21" s="95">
        <v>21.37</v>
      </c>
      <c r="AD21" s="95">
        <v>22.63</v>
      </c>
      <c r="AE21" s="95">
        <v>28.05</v>
      </c>
      <c r="AF21" s="95"/>
      <c r="AG21" s="95"/>
      <c r="AH21" s="93" t="s">
        <v>103</v>
      </c>
      <c r="AI21" s="95">
        <v>14</v>
      </c>
      <c r="AJ21" s="95">
        <v>15.61</v>
      </c>
      <c r="AK21" s="95">
        <v>18.98</v>
      </c>
      <c r="AL21" s="95">
        <v>20.49</v>
      </c>
      <c r="AM21" s="95">
        <v>21.69</v>
      </c>
      <c r="AN21" s="95">
        <v>26.97</v>
      </c>
      <c r="AO21" s="95"/>
      <c r="AQ21" s="96">
        <f t="shared" si="1"/>
        <v>6.7644417838970572E-2</v>
      </c>
      <c r="AR21" s="96">
        <f t="shared" si="2"/>
        <v>5.9400059400059435E-2</v>
      </c>
      <c r="AS21" s="96">
        <f t="shared" si="2"/>
        <v>5.9403153153153143E-2</v>
      </c>
      <c r="AT21" s="96">
        <f t="shared" si="3"/>
        <v>5.9546313799621942E-2</v>
      </c>
      <c r="AU21" s="96">
        <f t="shared" si="4"/>
        <v>5.9347181008902128E-2</v>
      </c>
      <c r="AV21" s="96">
        <f t="shared" si="5"/>
        <v>5.9254095503659787E-2</v>
      </c>
      <c r="AW21" s="96">
        <f t="shared" si="6"/>
        <v>5.9431524547803427E-2</v>
      </c>
      <c r="AX21" s="96">
        <f t="shared" si="7"/>
        <v>5.9487492373398343E-2</v>
      </c>
      <c r="AY21" s="96">
        <f t="shared" si="8"/>
        <v>5.9289486317811058E-2</v>
      </c>
    </row>
    <row r="22" spans="1:51" ht="15.75" x14ac:dyDescent="0.25">
      <c r="A22" s="14"/>
      <c r="B22" s="11" t="s">
        <v>61</v>
      </c>
      <c r="C22" s="158">
        <v>3567.2</v>
      </c>
      <c r="D22" s="158">
        <v>3567.2</v>
      </c>
      <c r="E22" s="158">
        <v>3763.75</v>
      </c>
      <c r="F22" s="158">
        <v>2242.0500000000002</v>
      </c>
      <c r="G22" s="158">
        <v>2499.4</v>
      </c>
      <c r="H22" s="158">
        <v>3039.6</v>
      </c>
      <c r="I22" s="158">
        <v>3280.7</v>
      </c>
      <c r="J22" s="158">
        <v>3473.5</v>
      </c>
      <c r="K22" s="158">
        <v>4413.5</v>
      </c>
      <c r="L22" s="159"/>
      <c r="N22" s="11" t="s">
        <v>61</v>
      </c>
      <c r="O22" s="158">
        <v>3341.55</v>
      </c>
      <c r="P22" s="158">
        <v>3367.15</v>
      </c>
      <c r="Q22" s="158">
        <v>3552.7</v>
      </c>
      <c r="R22" s="158">
        <v>2116.3000000000002</v>
      </c>
      <c r="S22" s="158">
        <v>2359.25</v>
      </c>
      <c r="T22" s="158">
        <v>2869.15</v>
      </c>
      <c r="U22" s="158">
        <v>3096.75</v>
      </c>
      <c r="V22" s="158">
        <v>3278.7</v>
      </c>
      <c r="W22" s="158">
        <v>4166</v>
      </c>
      <c r="X22" s="159"/>
      <c r="Y22" s="93" t="s">
        <v>61</v>
      </c>
      <c r="Z22" s="95">
        <v>1460.75</v>
      </c>
      <c r="AA22" s="95">
        <v>1628.45</v>
      </c>
      <c r="AB22" s="95">
        <v>1980.4</v>
      </c>
      <c r="AC22" s="95">
        <v>2137.5500000000002</v>
      </c>
      <c r="AD22" s="95">
        <v>2263.1999999999998</v>
      </c>
      <c r="AE22" s="95">
        <v>2805.75</v>
      </c>
      <c r="AF22" s="95"/>
      <c r="AG22" s="95"/>
      <c r="AH22" s="93" t="s">
        <v>61</v>
      </c>
      <c r="AI22" s="95">
        <v>1400.5</v>
      </c>
      <c r="AJ22" s="95">
        <v>1561.3</v>
      </c>
      <c r="AK22" s="95">
        <v>1898.75</v>
      </c>
      <c r="AL22" s="95">
        <v>2049.4</v>
      </c>
      <c r="AM22" s="95">
        <v>2169.85</v>
      </c>
      <c r="AN22" s="95">
        <v>2697.8</v>
      </c>
      <c r="AO22" s="95"/>
      <c r="AQ22" s="96">
        <f t="shared" si="1"/>
        <v>6.7528542143615811E-2</v>
      </c>
      <c r="AR22" s="96">
        <f t="shared" si="2"/>
        <v>5.9412262595963883E-2</v>
      </c>
      <c r="AS22" s="96">
        <f t="shared" si="2"/>
        <v>5.940552256030629E-2</v>
      </c>
      <c r="AT22" s="96">
        <f t="shared" si="3"/>
        <v>5.9419742002551512E-2</v>
      </c>
      <c r="AU22" s="96">
        <f t="shared" si="4"/>
        <v>5.9404471760093225E-2</v>
      </c>
      <c r="AV22" s="96">
        <f t="shared" si="5"/>
        <v>5.9407838558457993E-2</v>
      </c>
      <c r="AW22" s="96">
        <f t="shared" si="6"/>
        <v>5.9400984903527743E-2</v>
      </c>
      <c r="AX22" s="96">
        <f t="shared" si="7"/>
        <v>5.9413792051727921E-2</v>
      </c>
      <c r="AY22" s="96">
        <f t="shared" si="8"/>
        <v>5.9409505520883421E-2</v>
      </c>
    </row>
    <row r="23" spans="1:51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 spans="1:51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 spans="1:51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 spans="1:51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 spans="1:51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 spans="1:51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N28" s="2"/>
      <c r="O28" s="2"/>
      <c r="P28" s="2"/>
      <c r="Q28" s="2"/>
      <c r="R28" s="2"/>
      <c r="S28" s="2"/>
      <c r="T28" s="2"/>
      <c r="U28" s="2"/>
      <c r="V28" s="2"/>
      <c r="W28" s="2"/>
    </row>
    <row r="29" spans="1:5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N29" s="2"/>
      <c r="O29" s="2"/>
      <c r="P29" s="2"/>
      <c r="Q29" s="2"/>
      <c r="R29" s="2"/>
      <c r="S29" s="2"/>
      <c r="T29" s="2"/>
      <c r="U29" s="2"/>
      <c r="V29" s="2"/>
      <c r="W29" s="2"/>
    </row>
    <row r="30" spans="1:5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N30" s="2"/>
      <c r="O30" s="2"/>
      <c r="P30" s="2"/>
      <c r="Q30" s="2"/>
      <c r="R30" s="2"/>
      <c r="S30" s="2"/>
      <c r="T30" s="2"/>
      <c r="U30" s="2"/>
      <c r="V30" s="2"/>
      <c r="W30" s="2"/>
    </row>
    <row r="31" spans="1:51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N31" s="2"/>
      <c r="O31" s="2"/>
      <c r="P31" s="2"/>
      <c r="Q31" s="2"/>
      <c r="R31" s="2"/>
      <c r="S31" s="2"/>
      <c r="T31" s="2"/>
      <c r="U31" s="2"/>
      <c r="V31" s="2"/>
      <c r="W31" s="2"/>
    </row>
    <row r="32" spans="1:5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N32" s="2"/>
      <c r="O32" s="2"/>
      <c r="P32" s="2"/>
      <c r="Q32" s="2"/>
      <c r="R32" s="2"/>
      <c r="S32" s="2"/>
      <c r="T32" s="2"/>
      <c r="U32" s="2"/>
      <c r="V32" s="2"/>
      <c r="W32" s="2"/>
    </row>
    <row r="33" spans="1:23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N33" s="2"/>
      <c r="O33" s="2"/>
      <c r="P33" s="2"/>
      <c r="Q33" s="2"/>
      <c r="R33" s="2"/>
      <c r="S33" s="2"/>
      <c r="T33" s="2"/>
      <c r="U33" s="2"/>
      <c r="V33" s="2"/>
      <c r="W33" s="2"/>
    </row>
    <row r="34" spans="1:23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N34" s="2"/>
      <c r="O34" s="2"/>
      <c r="P34" s="2"/>
      <c r="Q34" s="2"/>
      <c r="R34" s="2"/>
      <c r="S34" s="2"/>
      <c r="T34" s="2"/>
      <c r="U34" s="2"/>
      <c r="V34" s="2"/>
      <c r="W34" s="2"/>
    </row>
    <row r="35" spans="1:23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N35" s="2"/>
      <c r="O35" s="2"/>
      <c r="P35" s="2"/>
      <c r="Q35" s="2"/>
      <c r="R35" s="2"/>
      <c r="S35" s="2"/>
      <c r="T35" s="2"/>
      <c r="U35" s="2"/>
      <c r="V35" s="2"/>
      <c r="W35" s="2"/>
    </row>
    <row r="36" spans="1:23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N36" s="2"/>
      <c r="O36" s="2"/>
      <c r="P36" s="2"/>
      <c r="Q36" s="2"/>
      <c r="R36" s="2"/>
      <c r="S36" s="2"/>
      <c r="T36" s="2"/>
      <c r="U36" s="2"/>
      <c r="V36" s="2"/>
      <c r="W36" s="2"/>
    </row>
    <row r="37" spans="1:23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N37" s="2"/>
      <c r="O37" s="2"/>
      <c r="P37" s="2"/>
      <c r="Q37" s="2"/>
      <c r="R37" s="2"/>
      <c r="S37" s="2"/>
      <c r="T37" s="2"/>
      <c r="U37" s="2"/>
      <c r="V37" s="2"/>
      <c r="W37" s="2"/>
    </row>
    <row r="38" spans="1:23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N38" s="2"/>
      <c r="O38" s="2"/>
      <c r="P38" s="2"/>
      <c r="Q38" s="2"/>
      <c r="R38" s="2"/>
      <c r="S38" s="2"/>
      <c r="T38" s="2"/>
      <c r="U38" s="2"/>
      <c r="V38" s="2"/>
      <c r="W38" s="2"/>
    </row>
    <row r="39" spans="1:23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N39" s="2"/>
      <c r="O39" s="2"/>
      <c r="P39" s="2"/>
      <c r="Q39" s="2"/>
      <c r="R39" s="2"/>
      <c r="S39" s="2"/>
      <c r="T39" s="2"/>
      <c r="U39" s="2"/>
      <c r="V39" s="2"/>
      <c r="W39" s="2"/>
    </row>
    <row r="40" spans="1:23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N40" s="2"/>
      <c r="O40" s="2"/>
      <c r="P40" s="2"/>
      <c r="Q40" s="2"/>
      <c r="R40" s="2"/>
      <c r="S40" s="2"/>
      <c r="T40" s="2"/>
      <c r="U40" s="2"/>
      <c r="V40" s="2"/>
      <c r="W40" s="2"/>
    </row>
    <row r="41" spans="1:23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N41" s="2"/>
      <c r="O41" s="2"/>
      <c r="P41" s="2"/>
      <c r="Q41" s="2"/>
      <c r="R41" s="2"/>
      <c r="S41" s="2"/>
      <c r="T41" s="2"/>
      <c r="U41" s="2"/>
      <c r="V41" s="2"/>
      <c r="W41" s="2"/>
    </row>
    <row r="42" spans="1:23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N42" s="2"/>
      <c r="O42" s="2"/>
      <c r="P42" s="2"/>
      <c r="Q42" s="2"/>
      <c r="R42" s="2"/>
      <c r="S42" s="2"/>
      <c r="T42" s="2"/>
      <c r="U42" s="2"/>
      <c r="V42" s="2"/>
      <c r="W42" s="2"/>
    </row>
    <row r="43" spans="1:23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N43" s="2"/>
      <c r="O43" s="2"/>
      <c r="P43" s="2"/>
      <c r="Q43" s="2"/>
      <c r="R43" s="2"/>
      <c r="S43" s="2"/>
      <c r="T43" s="2"/>
      <c r="U43" s="2"/>
      <c r="V43" s="2"/>
      <c r="W43" s="2"/>
    </row>
    <row r="44" spans="1:23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N44" s="2"/>
      <c r="O44" s="2"/>
      <c r="P44" s="2"/>
      <c r="Q44" s="2"/>
      <c r="R44" s="2"/>
      <c r="S44" s="2"/>
      <c r="T44" s="2"/>
      <c r="U44" s="2"/>
      <c r="V44" s="2"/>
      <c r="W44" s="2"/>
    </row>
    <row r="45" spans="1:23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N45" s="2"/>
      <c r="O45" s="2"/>
      <c r="P45" s="2"/>
      <c r="Q45" s="2"/>
      <c r="R45" s="2"/>
      <c r="S45" s="2"/>
      <c r="T45" s="2"/>
      <c r="U45" s="2"/>
      <c r="V45" s="2"/>
      <c r="W45" s="2"/>
    </row>
    <row r="46" spans="1:23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N46" s="2"/>
      <c r="O46" s="2"/>
      <c r="P46" s="2"/>
      <c r="Q46" s="2"/>
      <c r="R46" s="2"/>
      <c r="S46" s="2"/>
      <c r="T46" s="2"/>
      <c r="U46" s="2"/>
      <c r="V46" s="2"/>
      <c r="W46" s="2"/>
    </row>
    <row r="47" spans="1:23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N47" s="2"/>
      <c r="O47" s="2"/>
      <c r="P47" s="2"/>
      <c r="Q47" s="2"/>
      <c r="R47" s="2"/>
      <c r="S47" s="2"/>
      <c r="T47" s="2"/>
      <c r="U47" s="2"/>
      <c r="V47" s="2"/>
      <c r="W47" s="2"/>
    </row>
    <row r="48" spans="1:23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N48" s="2"/>
      <c r="O48" s="2"/>
      <c r="P48" s="2"/>
      <c r="Q48" s="2"/>
      <c r="R48" s="2"/>
      <c r="S48" s="2"/>
      <c r="T48" s="2"/>
      <c r="U48" s="2"/>
      <c r="V48" s="2"/>
      <c r="W48" s="2"/>
    </row>
    <row r="49" spans="1:23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N49" s="2"/>
      <c r="O49" s="2"/>
      <c r="P49" s="2"/>
      <c r="Q49" s="2"/>
      <c r="R49" s="2"/>
      <c r="S49" s="2"/>
      <c r="T49" s="2"/>
      <c r="U49" s="2"/>
      <c r="V49" s="2"/>
      <c r="W49" s="2"/>
    </row>
    <row r="50" spans="1:23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N50" s="2"/>
      <c r="O50" s="2"/>
      <c r="P50" s="2"/>
      <c r="Q50" s="2"/>
      <c r="R50" s="2"/>
      <c r="S50" s="2"/>
      <c r="T50" s="2"/>
      <c r="U50" s="2"/>
      <c r="V50" s="2"/>
      <c r="W50" s="2"/>
    </row>
    <row r="51" spans="1:23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N51" s="2"/>
      <c r="O51" s="2"/>
      <c r="P51" s="2"/>
      <c r="Q51" s="2"/>
      <c r="R51" s="2"/>
      <c r="S51" s="2"/>
      <c r="T51" s="2"/>
      <c r="U51" s="2"/>
      <c r="V51" s="2"/>
      <c r="W51" s="2"/>
    </row>
    <row r="52" spans="1:23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N52" s="2"/>
      <c r="O52" s="2"/>
      <c r="P52" s="2"/>
      <c r="Q52" s="2"/>
      <c r="R52" s="2"/>
      <c r="S52" s="2"/>
      <c r="T52" s="2"/>
      <c r="U52" s="2"/>
      <c r="V52" s="2"/>
      <c r="W52" s="2"/>
    </row>
    <row r="53" spans="1:23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N53" s="2"/>
      <c r="O53" s="2"/>
      <c r="P53" s="2"/>
      <c r="Q53" s="2"/>
      <c r="R53" s="2"/>
      <c r="S53" s="2"/>
      <c r="T53" s="2"/>
      <c r="U53" s="2"/>
      <c r="V53" s="2"/>
      <c r="W53" s="2"/>
    </row>
    <row r="54" spans="1:23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N54" s="2"/>
      <c r="O54" s="2"/>
      <c r="P54" s="2"/>
      <c r="Q54" s="2"/>
      <c r="R54" s="2"/>
      <c r="S54" s="2"/>
      <c r="T54" s="2"/>
      <c r="U54" s="2"/>
      <c r="V54" s="2"/>
      <c r="W54" s="2"/>
    </row>
    <row r="55" spans="1:23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N55" s="2"/>
      <c r="O55" s="2"/>
      <c r="P55" s="2"/>
      <c r="Q55" s="2"/>
      <c r="R55" s="2"/>
      <c r="S55" s="2"/>
      <c r="T55" s="2"/>
      <c r="U55" s="2"/>
      <c r="V55" s="2"/>
      <c r="W55" s="2"/>
    </row>
    <row r="56" spans="1:23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N56" s="2"/>
      <c r="O56" s="2"/>
      <c r="P56" s="2"/>
      <c r="Q56" s="2"/>
      <c r="R56" s="2"/>
      <c r="S56" s="2"/>
      <c r="T56" s="2"/>
      <c r="U56" s="2"/>
      <c r="V56" s="2"/>
      <c r="W56" s="2"/>
    </row>
    <row r="57" spans="1:23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N57" s="2"/>
      <c r="O57" s="2"/>
      <c r="P57" s="2"/>
      <c r="Q57" s="2"/>
      <c r="R57" s="2"/>
      <c r="S57" s="2"/>
      <c r="T57" s="2"/>
      <c r="U57" s="2"/>
      <c r="V57" s="2"/>
      <c r="W57" s="2"/>
    </row>
    <row r="58" spans="1:23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N58" s="2"/>
      <c r="O58" s="2"/>
      <c r="P58" s="2"/>
      <c r="Q58" s="2"/>
      <c r="R58" s="2"/>
      <c r="S58" s="2"/>
      <c r="T58" s="2"/>
      <c r="U58" s="2"/>
      <c r="V58" s="2"/>
      <c r="W58" s="2"/>
    </row>
    <row r="59" spans="1:23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N59" s="2"/>
      <c r="O59" s="2"/>
      <c r="P59" s="2"/>
      <c r="Q59" s="2"/>
      <c r="R59" s="2"/>
      <c r="S59" s="2"/>
      <c r="T59" s="2"/>
      <c r="U59" s="2"/>
      <c r="V59" s="2"/>
      <c r="W59" s="2"/>
    </row>
    <row r="60" spans="1:23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N60" s="2"/>
      <c r="O60" s="2"/>
      <c r="P60" s="2"/>
      <c r="Q60" s="2"/>
      <c r="R60" s="2"/>
      <c r="S60" s="2"/>
      <c r="T60" s="2"/>
      <c r="U60" s="2"/>
      <c r="V60" s="2"/>
      <c r="W60" s="2"/>
    </row>
    <row r="61" spans="1:23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N61" s="2"/>
      <c r="O61" s="2"/>
      <c r="P61" s="2"/>
      <c r="Q61" s="2"/>
      <c r="R61" s="2"/>
      <c r="S61" s="2"/>
      <c r="T61" s="2"/>
      <c r="U61" s="2"/>
      <c r="V61" s="2"/>
      <c r="W61" s="2"/>
    </row>
    <row r="62" spans="1:23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N62" s="2"/>
      <c r="O62" s="2"/>
      <c r="P62" s="2"/>
      <c r="Q62" s="2"/>
      <c r="R62" s="2"/>
      <c r="S62" s="2"/>
      <c r="T62" s="2"/>
      <c r="U62" s="2"/>
      <c r="V62" s="2"/>
      <c r="W62" s="2"/>
    </row>
    <row r="63" spans="1:23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N63" s="2"/>
      <c r="O63" s="2"/>
      <c r="P63" s="2"/>
      <c r="Q63" s="2"/>
      <c r="R63" s="2"/>
      <c r="S63" s="2"/>
      <c r="T63" s="2"/>
      <c r="U63" s="2"/>
      <c r="V63" s="2"/>
      <c r="W63" s="2"/>
    </row>
    <row r="64" spans="1:23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N64" s="2"/>
      <c r="O64" s="2"/>
      <c r="P64" s="2"/>
      <c r="Q64" s="2"/>
      <c r="R64" s="2"/>
      <c r="S64" s="2"/>
      <c r="T64" s="2"/>
      <c r="U64" s="2"/>
      <c r="V64" s="2"/>
      <c r="W64" s="2"/>
    </row>
    <row r="65" spans="1:23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N65" s="2"/>
      <c r="O65" s="2"/>
      <c r="P65" s="2"/>
      <c r="Q65" s="2"/>
      <c r="R65" s="2"/>
      <c r="S65" s="2"/>
      <c r="T65" s="2"/>
      <c r="U65" s="2"/>
      <c r="V65" s="2"/>
      <c r="W65" s="2"/>
    </row>
    <row r="66" spans="1:23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N66" s="2"/>
      <c r="O66" s="2"/>
      <c r="P66" s="2"/>
      <c r="Q66" s="2"/>
      <c r="R66" s="2"/>
      <c r="S66" s="2"/>
      <c r="T66" s="2"/>
      <c r="U66" s="2"/>
      <c r="V66" s="2"/>
      <c r="W66" s="2"/>
    </row>
    <row r="67" spans="1:23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N67" s="2"/>
      <c r="O67" s="2"/>
      <c r="P67" s="2"/>
      <c r="Q67" s="2"/>
      <c r="R67" s="2"/>
      <c r="S67" s="2"/>
      <c r="T67" s="2"/>
      <c r="U67" s="2"/>
      <c r="V67" s="2"/>
      <c r="W67" s="2"/>
    </row>
    <row r="68" spans="1:23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N68" s="2"/>
      <c r="O68" s="2"/>
      <c r="P68" s="2"/>
      <c r="Q68" s="2"/>
      <c r="R68" s="2"/>
      <c r="S68" s="2"/>
      <c r="T68" s="2"/>
      <c r="U68" s="2"/>
      <c r="V68" s="2"/>
      <c r="W68" s="2"/>
    </row>
    <row r="69" spans="1:23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N69" s="2"/>
      <c r="O69" s="2"/>
      <c r="P69" s="2"/>
      <c r="Q69" s="2"/>
      <c r="R69" s="2"/>
      <c r="S69" s="2"/>
      <c r="T69" s="2"/>
      <c r="U69" s="2"/>
      <c r="V69" s="2"/>
      <c r="W69" s="2"/>
    </row>
    <row r="70" spans="1:23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N70" s="2"/>
      <c r="O70" s="2"/>
      <c r="P70" s="2"/>
      <c r="Q70" s="2"/>
      <c r="R70" s="2"/>
      <c r="S70" s="2"/>
      <c r="T70" s="2"/>
      <c r="U70" s="2"/>
      <c r="V70" s="2"/>
      <c r="W70" s="2"/>
    </row>
    <row r="71" spans="1:23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N71" s="2"/>
      <c r="O71" s="2"/>
      <c r="P71" s="2"/>
      <c r="Q71" s="2"/>
      <c r="R71" s="2"/>
      <c r="S71" s="2"/>
      <c r="T71" s="2"/>
      <c r="U71" s="2"/>
      <c r="V71" s="2"/>
      <c r="W71" s="2"/>
    </row>
    <row r="72" spans="1:23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N72" s="2"/>
      <c r="O72" s="2"/>
      <c r="P72" s="2"/>
      <c r="Q72" s="2"/>
      <c r="R72" s="2"/>
      <c r="S72" s="2"/>
      <c r="T72" s="2"/>
      <c r="U72" s="2"/>
      <c r="V72" s="2"/>
      <c r="W72" s="2"/>
    </row>
    <row r="73" spans="1:23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N73" s="2"/>
      <c r="O73" s="2"/>
      <c r="P73" s="2"/>
      <c r="Q73" s="2"/>
      <c r="R73" s="2"/>
      <c r="S73" s="2"/>
      <c r="T73" s="2"/>
      <c r="U73" s="2"/>
      <c r="V73" s="2"/>
      <c r="W73" s="2"/>
    </row>
    <row r="74" spans="1:23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N74" s="2"/>
      <c r="O74" s="2"/>
      <c r="P74" s="2"/>
      <c r="Q74" s="2"/>
      <c r="R74" s="2"/>
      <c r="S74" s="2"/>
      <c r="T74" s="2"/>
      <c r="U74" s="2"/>
      <c r="V74" s="2"/>
      <c r="W74" s="2"/>
    </row>
    <row r="75" spans="1:23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N75" s="2"/>
      <c r="O75" s="2"/>
      <c r="P75" s="2"/>
      <c r="Q75" s="2"/>
      <c r="R75" s="2"/>
      <c r="S75" s="2"/>
      <c r="T75" s="2"/>
      <c r="U75" s="2"/>
      <c r="V75" s="2"/>
      <c r="W75" s="2"/>
    </row>
    <row r="76" spans="1:23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N76" s="2"/>
      <c r="O76" s="2"/>
      <c r="P76" s="2"/>
      <c r="Q76" s="2"/>
      <c r="R76" s="2"/>
      <c r="S76" s="2"/>
      <c r="T76" s="2"/>
      <c r="U76" s="2"/>
      <c r="V76" s="2"/>
      <c r="W76" s="2"/>
    </row>
    <row r="77" spans="1:23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N77" s="2"/>
      <c r="O77" s="2"/>
      <c r="P77" s="2"/>
      <c r="Q77" s="2"/>
      <c r="R77" s="2"/>
      <c r="S77" s="2"/>
      <c r="T77" s="2"/>
      <c r="U77" s="2"/>
      <c r="V77" s="2"/>
      <c r="W77" s="2"/>
    </row>
    <row r="78" spans="1:23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N78" s="2"/>
      <c r="O78" s="2"/>
      <c r="P78" s="2"/>
      <c r="Q78" s="2"/>
      <c r="R78" s="2"/>
      <c r="S78" s="2"/>
      <c r="T78" s="2"/>
      <c r="U78" s="2"/>
      <c r="V78" s="2"/>
      <c r="W78" s="2"/>
    </row>
    <row r="79" spans="1:23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N79" s="2"/>
      <c r="O79" s="2"/>
      <c r="P79" s="2"/>
      <c r="Q79" s="2"/>
      <c r="R79" s="2"/>
      <c r="S79" s="2"/>
      <c r="T79" s="2"/>
      <c r="U79" s="2"/>
      <c r="V79" s="2"/>
      <c r="W79" s="2"/>
    </row>
    <row r="80" spans="1:23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N80" s="2"/>
      <c r="O80" s="2"/>
      <c r="P80" s="2"/>
      <c r="Q80" s="2"/>
      <c r="R80" s="2"/>
      <c r="S80" s="2"/>
      <c r="T80" s="2"/>
      <c r="U80" s="2"/>
      <c r="V80" s="2"/>
      <c r="W80" s="2"/>
    </row>
    <row r="81" spans="1:23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N81" s="2"/>
      <c r="O81" s="2"/>
      <c r="P81" s="2"/>
      <c r="Q81" s="2"/>
      <c r="R81" s="2"/>
      <c r="S81" s="2"/>
      <c r="T81" s="2"/>
      <c r="U81" s="2"/>
      <c r="V81" s="2"/>
      <c r="W81" s="2"/>
    </row>
    <row r="82" spans="1:23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N82" s="2"/>
      <c r="O82" s="2"/>
      <c r="P82" s="2"/>
      <c r="Q82" s="2"/>
      <c r="R82" s="2"/>
      <c r="S82" s="2"/>
      <c r="T82" s="2"/>
      <c r="U82" s="2"/>
      <c r="V82" s="2"/>
      <c r="W82" s="2"/>
    </row>
    <row r="83" spans="1:23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N83" s="2"/>
      <c r="O83" s="2"/>
      <c r="P83" s="2"/>
      <c r="Q83" s="2"/>
      <c r="R83" s="2"/>
      <c r="S83" s="2"/>
      <c r="T83" s="2"/>
      <c r="U83" s="2"/>
      <c r="V83" s="2"/>
      <c r="W83" s="2"/>
    </row>
    <row r="84" spans="1:23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N84" s="2"/>
      <c r="O84" s="2"/>
      <c r="P84" s="2"/>
      <c r="Q84" s="2"/>
      <c r="R84" s="2"/>
      <c r="S84" s="2"/>
      <c r="T84" s="2"/>
      <c r="U84" s="2"/>
      <c r="V84" s="2"/>
      <c r="W84" s="2"/>
    </row>
    <row r="85" spans="1:23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N85" s="2"/>
      <c r="O85" s="2"/>
      <c r="P85" s="2"/>
      <c r="Q85" s="2"/>
      <c r="R85" s="2"/>
      <c r="S85" s="2"/>
      <c r="T85" s="2"/>
      <c r="U85" s="2"/>
      <c r="V85" s="2"/>
      <c r="W85" s="2"/>
    </row>
    <row r="86" spans="1:23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N86" s="2"/>
      <c r="O86" s="2"/>
      <c r="P86" s="2"/>
      <c r="Q86" s="2"/>
      <c r="R86" s="2"/>
      <c r="S86" s="2"/>
      <c r="T86" s="2"/>
      <c r="U86" s="2"/>
      <c r="V86" s="2"/>
      <c r="W86" s="2"/>
    </row>
    <row r="87" spans="1:23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N87" s="2"/>
      <c r="O87" s="2"/>
      <c r="P87" s="2"/>
      <c r="Q87" s="2"/>
      <c r="R87" s="2"/>
      <c r="S87" s="2"/>
      <c r="T87" s="2"/>
      <c r="U87" s="2"/>
      <c r="V87" s="2"/>
      <c r="W87" s="2"/>
    </row>
    <row r="88" spans="1:23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N88" s="2"/>
      <c r="O88" s="2"/>
      <c r="P88" s="2"/>
      <c r="Q88" s="2"/>
      <c r="R88" s="2"/>
      <c r="S88" s="2"/>
      <c r="T88" s="2"/>
      <c r="U88" s="2"/>
      <c r="V88" s="2"/>
      <c r="W88" s="2"/>
    </row>
    <row r="89" spans="1:23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N89" s="2"/>
      <c r="O89" s="2"/>
      <c r="P89" s="2"/>
      <c r="Q89" s="2"/>
      <c r="R89" s="2"/>
      <c r="S89" s="2"/>
      <c r="T89" s="2"/>
      <c r="U89" s="2"/>
      <c r="V89" s="2"/>
      <c r="W89" s="2"/>
    </row>
    <row r="90" spans="1:23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N90" s="2"/>
      <c r="O90" s="2"/>
      <c r="P90" s="2"/>
      <c r="Q90" s="2"/>
      <c r="R90" s="2"/>
      <c r="S90" s="2"/>
      <c r="T90" s="2"/>
      <c r="U90" s="2"/>
      <c r="V90" s="2"/>
      <c r="W90" s="2"/>
    </row>
    <row r="91" spans="1:23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N91" s="2"/>
      <c r="O91" s="2"/>
      <c r="P91" s="2"/>
      <c r="Q91" s="2"/>
      <c r="R91" s="2"/>
      <c r="S91" s="2"/>
      <c r="T91" s="2"/>
      <c r="U91" s="2"/>
      <c r="V91" s="2"/>
      <c r="W91" s="2"/>
    </row>
    <row r="92" spans="1:23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N92" s="2"/>
      <c r="O92" s="2"/>
      <c r="P92" s="2"/>
      <c r="Q92" s="2"/>
      <c r="R92" s="2"/>
      <c r="S92" s="2"/>
      <c r="T92" s="2"/>
      <c r="U92" s="2"/>
      <c r="V92" s="2"/>
      <c r="W92" s="2"/>
    </row>
    <row r="93" spans="1:23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N93" s="2"/>
      <c r="O93" s="2"/>
      <c r="P93" s="2"/>
      <c r="Q93" s="2"/>
      <c r="R93" s="2"/>
      <c r="S93" s="2"/>
      <c r="T93" s="2"/>
      <c r="U93" s="2"/>
      <c r="V93" s="2"/>
      <c r="W93" s="2"/>
    </row>
    <row r="94" spans="1:23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N94" s="2"/>
      <c r="O94" s="2"/>
      <c r="P94" s="2"/>
      <c r="Q94" s="2"/>
      <c r="R94" s="2"/>
      <c r="S94" s="2"/>
      <c r="T94" s="2"/>
      <c r="U94" s="2"/>
      <c r="V94" s="2"/>
      <c r="W94" s="2"/>
    </row>
    <row r="95" spans="1:23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N95" s="2"/>
      <c r="O95" s="2"/>
      <c r="P95" s="2"/>
      <c r="Q95" s="2"/>
      <c r="R95" s="2"/>
      <c r="S95" s="2"/>
      <c r="T95" s="2"/>
      <c r="U95" s="2"/>
      <c r="V95" s="2"/>
      <c r="W95" s="2"/>
    </row>
    <row r="96" spans="1:23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N96" s="2"/>
      <c r="O96" s="2"/>
      <c r="P96" s="2"/>
      <c r="Q96" s="2"/>
      <c r="R96" s="2"/>
      <c r="S96" s="2"/>
      <c r="T96" s="2"/>
      <c r="U96" s="2"/>
      <c r="V96" s="2"/>
      <c r="W96" s="2"/>
    </row>
    <row r="97" spans="1:23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N97" s="2"/>
      <c r="O97" s="2"/>
      <c r="P97" s="2"/>
      <c r="Q97" s="2"/>
      <c r="R97" s="2"/>
      <c r="S97" s="2"/>
      <c r="T97" s="2"/>
      <c r="U97" s="2"/>
      <c r="V97" s="2"/>
      <c r="W97" s="2"/>
    </row>
    <row r="98" spans="1:23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N98" s="2"/>
      <c r="O98" s="2"/>
      <c r="P98" s="2"/>
      <c r="Q98" s="2"/>
      <c r="R98" s="2"/>
      <c r="S98" s="2"/>
      <c r="T98" s="2"/>
      <c r="U98" s="2"/>
      <c r="V98" s="2"/>
      <c r="W98" s="2"/>
    </row>
    <row r="99" spans="1:23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N99" s="2"/>
      <c r="O99" s="2"/>
      <c r="P99" s="2"/>
      <c r="Q99" s="2"/>
      <c r="R99" s="2"/>
      <c r="S99" s="2"/>
      <c r="T99" s="2"/>
      <c r="U99" s="2"/>
      <c r="V99" s="2"/>
      <c r="W99" s="2"/>
    </row>
    <row r="100" spans="1:23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N100" s="2"/>
      <c r="O100" s="2"/>
      <c r="P100" s="2"/>
      <c r="Q100" s="2"/>
      <c r="R100" s="2"/>
      <c r="S100" s="2"/>
      <c r="T100" s="2"/>
      <c r="U100" s="2"/>
      <c r="V100" s="2"/>
      <c r="W100" s="2"/>
    </row>
    <row r="101" spans="1:23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N101" s="2"/>
      <c r="O101" s="2"/>
      <c r="P101" s="2"/>
      <c r="Q101" s="2"/>
      <c r="R101" s="2"/>
      <c r="S101" s="2"/>
      <c r="T101" s="2"/>
      <c r="U101" s="2"/>
      <c r="V101" s="2"/>
      <c r="W101" s="2"/>
    </row>
    <row r="102" spans="1:23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N102" s="2"/>
      <c r="O102" s="2"/>
      <c r="P102" s="2"/>
      <c r="Q102" s="2"/>
      <c r="R102" s="2"/>
      <c r="S102" s="2"/>
      <c r="T102" s="2"/>
      <c r="U102" s="2"/>
      <c r="V102" s="2"/>
      <c r="W102" s="2"/>
    </row>
    <row r="103" spans="1:23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N103" s="2"/>
      <c r="O103" s="2"/>
      <c r="P103" s="2"/>
      <c r="Q103" s="2"/>
      <c r="R103" s="2"/>
      <c r="S103" s="2"/>
      <c r="T103" s="2"/>
      <c r="U103" s="2"/>
      <c r="V103" s="2"/>
      <c r="W103" s="2"/>
    </row>
    <row r="104" spans="1:23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N104" s="2"/>
      <c r="O104" s="2"/>
      <c r="P104" s="2"/>
      <c r="Q104" s="2"/>
      <c r="R104" s="2"/>
      <c r="S104" s="2"/>
      <c r="T104" s="2"/>
      <c r="U104" s="2"/>
      <c r="V104" s="2"/>
      <c r="W104" s="2"/>
    </row>
    <row r="105" spans="1:23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N105" s="2"/>
      <c r="O105" s="2"/>
      <c r="P105" s="2"/>
      <c r="Q105" s="2"/>
      <c r="R105" s="2"/>
      <c r="S105" s="2"/>
      <c r="T105" s="2"/>
      <c r="U105" s="2"/>
      <c r="V105" s="2"/>
      <c r="W105" s="2"/>
    </row>
    <row r="106" spans="1:23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N106" s="2"/>
      <c r="O106" s="2"/>
      <c r="P106" s="2"/>
      <c r="Q106" s="2"/>
      <c r="R106" s="2"/>
      <c r="S106" s="2"/>
      <c r="T106" s="2"/>
      <c r="U106" s="2"/>
      <c r="V106" s="2"/>
      <c r="W106" s="2"/>
    </row>
    <row r="107" spans="1:23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N107" s="2"/>
      <c r="O107" s="2"/>
      <c r="P107" s="2"/>
      <c r="Q107" s="2"/>
      <c r="R107" s="2"/>
      <c r="S107" s="2"/>
      <c r="T107" s="2"/>
      <c r="U107" s="2"/>
      <c r="V107" s="2"/>
      <c r="W107" s="2"/>
    </row>
    <row r="108" spans="1:23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N108" s="2"/>
      <c r="O108" s="2"/>
      <c r="P108" s="2"/>
      <c r="Q108" s="2"/>
      <c r="R108" s="2"/>
      <c r="S108" s="2"/>
      <c r="T108" s="2"/>
      <c r="U108" s="2"/>
      <c r="V108" s="2"/>
      <c r="W108" s="2"/>
    </row>
    <row r="109" spans="1:23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N109" s="2"/>
      <c r="O109" s="2"/>
      <c r="P109" s="2"/>
      <c r="Q109" s="2"/>
      <c r="R109" s="2"/>
      <c r="S109" s="2"/>
      <c r="T109" s="2"/>
      <c r="U109" s="2"/>
      <c r="V109" s="2"/>
      <c r="W109" s="2"/>
    </row>
    <row r="110" spans="1:23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N110" s="2"/>
      <c r="O110" s="2"/>
      <c r="P110" s="2"/>
      <c r="Q110" s="2"/>
      <c r="R110" s="2"/>
      <c r="S110" s="2"/>
      <c r="T110" s="2"/>
      <c r="U110" s="2"/>
      <c r="V110" s="2"/>
      <c r="W110" s="2"/>
    </row>
    <row r="111" spans="1:23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N111" s="2"/>
      <c r="O111" s="2"/>
      <c r="P111" s="2"/>
      <c r="Q111" s="2"/>
      <c r="R111" s="2"/>
      <c r="S111" s="2"/>
      <c r="T111" s="2"/>
      <c r="U111" s="2"/>
      <c r="V111" s="2"/>
      <c r="W111" s="2"/>
    </row>
    <row r="112" spans="1:23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N112" s="2"/>
      <c r="O112" s="2"/>
      <c r="P112" s="2"/>
      <c r="Q112" s="2"/>
      <c r="R112" s="2"/>
      <c r="S112" s="2"/>
      <c r="T112" s="2"/>
      <c r="U112" s="2"/>
      <c r="V112" s="2"/>
      <c r="W112" s="2"/>
    </row>
    <row r="113" spans="1:23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N113" s="2"/>
      <c r="O113" s="2"/>
      <c r="P113" s="2"/>
      <c r="Q113" s="2"/>
      <c r="R113" s="2"/>
      <c r="S113" s="2"/>
      <c r="T113" s="2"/>
      <c r="U113" s="2"/>
      <c r="V113" s="2"/>
      <c r="W113" s="2"/>
    </row>
    <row r="114" spans="1:23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N114" s="2"/>
      <c r="O114" s="2"/>
      <c r="P114" s="2"/>
      <c r="Q114" s="2"/>
      <c r="R114" s="2"/>
      <c r="S114" s="2"/>
      <c r="T114" s="2"/>
      <c r="U114" s="2"/>
      <c r="V114" s="2"/>
      <c r="W114" s="2"/>
    </row>
    <row r="115" spans="1:23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N115" s="2"/>
      <c r="O115" s="2"/>
      <c r="P115" s="2"/>
      <c r="Q115" s="2"/>
      <c r="R115" s="2"/>
      <c r="S115" s="2"/>
      <c r="T115" s="2"/>
      <c r="U115" s="2"/>
      <c r="V115" s="2"/>
      <c r="W115" s="2"/>
    </row>
    <row r="116" spans="1:23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N116" s="2"/>
      <c r="O116" s="2"/>
      <c r="P116" s="2"/>
      <c r="Q116" s="2"/>
      <c r="R116" s="2"/>
      <c r="S116" s="2"/>
      <c r="T116" s="2"/>
      <c r="U116" s="2"/>
      <c r="V116" s="2"/>
      <c r="W116" s="2"/>
    </row>
    <row r="117" spans="1:23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N117" s="2"/>
      <c r="O117" s="2"/>
      <c r="P117" s="2"/>
      <c r="Q117" s="2"/>
      <c r="R117" s="2"/>
      <c r="S117" s="2"/>
      <c r="T117" s="2"/>
      <c r="U117" s="2"/>
      <c r="V117" s="2"/>
      <c r="W117" s="2"/>
    </row>
    <row r="118" spans="1:23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N118" s="2"/>
      <c r="O118" s="2"/>
      <c r="P118" s="2"/>
      <c r="Q118" s="2"/>
      <c r="R118" s="2"/>
      <c r="S118" s="2"/>
      <c r="T118" s="2"/>
      <c r="U118" s="2"/>
      <c r="V118" s="2"/>
      <c r="W118" s="2"/>
    </row>
    <row r="119" spans="1:23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N119" s="2"/>
      <c r="O119" s="2"/>
      <c r="P119" s="2"/>
      <c r="Q119" s="2"/>
      <c r="R119" s="2"/>
      <c r="S119" s="2"/>
      <c r="T119" s="2"/>
      <c r="U119" s="2"/>
      <c r="V119" s="2"/>
      <c r="W119" s="2"/>
    </row>
    <row r="120" spans="1:23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N120" s="2"/>
      <c r="O120" s="2"/>
      <c r="P120" s="2"/>
      <c r="Q120" s="2"/>
      <c r="R120" s="2"/>
      <c r="S120" s="2"/>
      <c r="T120" s="2"/>
      <c r="U120" s="2"/>
      <c r="V120" s="2"/>
      <c r="W120" s="2"/>
    </row>
    <row r="121" spans="1:23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N121" s="2"/>
      <c r="O121" s="2"/>
      <c r="P121" s="2"/>
      <c r="Q121" s="2"/>
      <c r="R121" s="2"/>
      <c r="S121" s="2"/>
      <c r="T121" s="2"/>
      <c r="U121" s="2"/>
      <c r="V121" s="2"/>
      <c r="W121" s="2"/>
    </row>
    <row r="122" spans="1:23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N122" s="2"/>
      <c r="O122" s="2"/>
      <c r="P122" s="2"/>
      <c r="Q122" s="2"/>
      <c r="R122" s="2"/>
      <c r="S122" s="2"/>
      <c r="T122" s="2"/>
      <c r="U122" s="2"/>
      <c r="V122" s="2"/>
      <c r="W122" s="2"/>
    </row>
    <row r="123" spans="1:23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N123" s="2"/>
      <c r="O123" s="2"/>
      <c r="P123" s="2"/>
      <c r="Q123" s="2"/>
      <c r="R123" s="2"/>
      <c r="S123" s="2"/>
      <c r="T123" s="2"/>
      <c r="U123" s="2"/>
      <c r="V123" s="2"/>
      <c r="W123" s="2"/>
    </row>
    <row r="124" spans="1:23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N124" s="2"/>
      <c r="O124" s="2"/>
      <c r="P124" s="2"/>
      <c r="Q124" s="2"/>
      <c r="R124" s="2"/>
      <c r="S124" s="2"/>
      <c r="T124" s="2"/>
      <c r="U124" s="2"/>
      <c r="V124" s="2"/>
      <c r="W124" s="2"/>
    </row>
    <row r="125" spans="1:23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N125" s="2"/>
      <c r="O125" s="2"/>
      <c r="P125" s="2"/>
      <c r="Q125" s="2"/>
      <c r="R125" s="2"/>
      <c r="S125" s="2"/>
      <c r="T125" s="2"/>
      <c r="U125" s="2"/>
      <c r="V125" s="2"/>
      <c r="W125" s="2"/>
    </row>
    <row r="126" spans="1:23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N126" s="2"/>
      <c r="O126" s="2"/>
      <c r="P126" s="2"/>
      <c r="Q126" s="2"/>
      <c r="R126" s="2"/>
      <c r="S126" s="2"/>
      <c r="T126" s="2"/>
      <c r="U126" s="2"/>
      <c r="V126" s="2"/>
      <c r="W126" s="2"/>
    </row>
    <row r="127" spans="1:23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N127" s="2"/>
      <c r="O127" s="2"/>
      <c r="P127" s="2"/>
      <c r="Q127" s="2"/>
      <c r="R127" s="2"/>
      <c r="S127" s="2"/>
      <c r="T127" s="2"/>
      <c r="U127" s="2"/>
      <c r="V127" s="2"/>
      <c r="W127" s="2"/>
    </row>
    <row r="128" spans="1:23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N128" s="2"/>
      <c r="O128" s="2"/>
      <c r="P128" s="2"/>
      <c r="Q128" s="2"/>
      <c r="R128" s="2"/>
      <c r="S128" s="2"/>
      <c r="T128" s="2"/>
      <c r="U128" s="2"/>
      <c r="V128" s="2"/>
      <c r="W128" s="2"/>
    </row>
    <row r="129" spans="1:23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N129" s="2"/>
      <c r="O129" s="2"/>
      <c r="P129" s="2"/>
      <c r="Q129" s="2"/>
      <c r="R129" s="2"/>
      <c r="S129" s="2"/>
      <c r="T129" s="2"/>
      <c r="U129" s="2"/>
      <c r="V129" s="2"/>
      <c r="W129" s="2"/>
    </row>
    <row r="130" spans="1:23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N130" s="2"/>
      <c r="O130" s="2"/>
      <c r="P130" s="2"/>
      <c r="Q130" s="2"/>
      <c r="R130" s="2"/>
      <c r="S130" s="2"/>
      <c r="T130" s="2"/>
      <c r="U130" s="2"/>
      <c r="V130" s="2"/>
      <c r="W130" s="2"/>
    </row>
    <row r="131" spans="1:23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N131" s="2"/>
      <c r="O131" s="2"/>
      <c r="P131" s="2"/>
      <c r="Q131" s="2"/>
      <c r="R131" s="2"/>
      <c r="S131" s="2"/>
      <c r="T131" s="2"/>
      <c r="U131" s="2"/>
      <c r="V131" s="2"/>
      <c r="W131" s="2"/>
    </row>
    <row r="132" spans="1:23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N132" s="2"/>
      <c r="O132" s="2"/>
      <c r="P132" s="2"/>
      <c r="Q132" s="2"/>
      <c r="R132" s="2"/>
      <c r="S132" s="2"/>
      <c r="T132" s="2"/>
      <c r="U132" s="2"/>
      <c r="V132" s="2"/>
      <c r="W132" s="2"/>
    </row>
    <row r="133" spans="1:23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N133" s="2"/>
      <c r="O133" s="2"/>
      <c r="P133" s="2"/>
      <c r="Q133" s="2"/>
      <c r="R133" s="2"/>
      <c r="S133" s="2"/>
      <c r="T133" s="2"/>
      <c r="U133" s="2"/>
      <c r="V133" s="2"/>
      <c r="W133" s="2"/>
    </row>
    <row r="134" spans="1:23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N134" s="2"/>
      <c r="O134" s="2"/>
      <c r="P134" s="2"/>
      <c r="Q134" s="2"/>
      <c r="R134" s="2"/>
      <c r="S134" s="2"/>
      <c r="T134" s="2"/>
      <c r="U134" s="2"/>
      <c r="V134" s="2"/>
      <c r="W134" s="2"/>
    </row>
    <row r="135" spans="1:23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N135" s="2"/>
      <c r="O135" s="2"/>
      <c r="P135" s="2"/>
      <c r="Q135" s="2"/>
      <c r="R135" s="2"/>
      <c r="S135" s="2"/>
      <c r="T135" s="2"/>
      <c r="U135" s="2"/>
      <c r="V135" s="2"/>
      <c r="W135" s="2"/>
    </row>
    <row r="136" spans="1:23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N136" s="2"/>
      <c r="O136" s="2"/>
      <c r="P136" s="2"/>
      <c r="Q136" s="2"/>
      <c r="R136" s="2"/>
      <c r="S136" s="2"/>
      <c r="T136" s="2"/>
      <c r="U136" s="2"/>
      <c r="V136" s="2"/>
      <c r="W136" s="2"/>
    </row>
    <row r="137" spans="1:23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N137" s="2"/>
      <c r="O137" s="2"/>
      <c r="P137" s="2"/>
      <c r="Q137" s="2"/>
      <c r="R137" s="2"/>
      <c r="S137" s="2"/>
      <c r="T137" s="2"/>
      <c r="U137" s="2"/>
      <c r="V137" s="2"/>
      <c r="W137" s="2"/>
    </row>
    <row r="138" spans="1:23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N138" s="2"/>
      <c r="O138" s="2"/>
      <c r="P138" s="2"/>
      <c r="Q138" s="2"/>
      <c r="R138" s="2"/>
      <c r="S138" s="2"/>
      <c r="T138" s="2"/>
      <c r="U138" s="2"/>
      <c r="V138" s="2"/>
      <c r="W138" s="2"/>
    </row>
    <row r="139" spans="1:23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N139" s="2"/>
      <c r="O139" s="2"/>
      <c r="P139" s="2"/>
      <c r="Q139" s="2"/>
      <c r="R139" s="2"/>
      <c r="S139" s="2"/>
      <c r="T139" s="2"/>
      <c r="U139" s="2"/>
      <c r="V139" s="2"/>
      <c r="W139" s="2"/>
    </row>
    <row r="140" spans="1:23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N140" s="2"/>
      <c r="O140" s="2"/>
      <c r="P140" s="2"/>
      <c r="Q140" s="2"/>
      <c r="R140" s="2"/>
      <c r="S140" s="2"/>
      <c r="T140" s="2"/>
      <c r="U140" s="2"/>
      <c r="V140" s="2"/>
      <c r="W140" s="2"/>
    </row>
    <row r="141" spans="1:23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N141" s="2"/>
      <c r="O141" s="2"/>
      <c r="P141" s="2"/>
      <c r="Q141" s="2"/>
      <c r="R141" s="2"/>
      <c r="S141" s="2"/>
      <c r="T141" s="2"/>
      <c r="U141" s="2"/>
      <c r="V141" s="2"/>
      <c r="W141" s="2"/>
    </row>
    <row r="142" spans="1:23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N142" s="2"/>
      <c r="O142" s="2"/>
      <c r="P142" s="2"/>
      <c r="Q142" s="2"/>
      <c r="R142" s="2"/>
      <c r="S142" s="2"/>
      <c r="T142" s="2"/>
      <c r="U142" s="2"/>
      <c r="V142" s="2"/>
      <c r="W142" s="2"/>
    </row>
    <row r="143" spans="1:23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N143" s="2"/>
      <c r="O143" s="2"/>
      <c r="P143" s="2"/>
      <c r="Q143" s="2"/>
      <c r="R143" s="2"/>
      <c r="S143" s="2"/>
      <c r="T143" s="2"/>
      <c r="U143" s="2"/>
      <c r="V143" s="2"/>
      <c r="W143" s="2"/>
    </row>
    <row r="144" spans="1:23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N144" s="2"/>
      <c r="O144" s="2"/>
      <c r="P144" s="2"/>
      <c r="Q144" s="2"/>
      <c r="R144" s="2"/>
      <c r="S144" s="2"/>
      <c r="T144" s="2"/>
      <c r="U144" s="2"/>
      <c r="V144" s="2"/>
      <c r="W144" s="2"/>
    </row>
    <row r="145" spans="1:23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N145" s="2"/>
      <c r="O145" s="2"/>
      <c r="P145" s="2"/>
      <c r="Q145" s="2"/>
      <c r="R145" s="2"/>
      <c r="S145" s="2"/>
      <c r="T145" s="2"/>
      <c r="U145" s="2"/>
      <c r="V145" s="2"/>
      <c r="W145" s="2"/>
    </row>
    <row r="146" spans="1:23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N146" s="2"/>
      <c r="O146" s="2"/>
      <c r="P146" s="2"/>
      <c r="Q146" s="2"/>
      <c r="R146" s="2"/>
      <c r="S146" s="2"/>
      <c r="T146" s="2"/>
      <c r="U146" s="2"/>
      <c r="V146" s="2"/>
      <c r="W146" s="2"/>
    </row>
    <row r="147" spans="1:23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N147" s="2"/>
      <c r="O147" s="2"/>
      <c r="P147" s="2"/>
      <c r="Q147" s="2"/>
      <c r="R147" s="2"/>
      <c r="S147" s="2"/>
      <c r="T147" s="2"/>
      <c r="U147" s="2"/>
      <c r="V147" s="2"/>
      <c r="W147" s="2"/>
    </row>
    <row r="148" spans="1:23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N148" s="2"/>
      <c r="O148" s="2"/>
      <c r="P148" s="2"/>
      <c r="Q148" s="2"/>
      <c r="R148" s="2"/>
      <c r="S148" s="2"/>
      <c r="T148" s="2"/>
      <c r="U148" s="2"/>
      <c r="V148" s="2"/>
      <c r="W148" s="2"/>
    </row>
    <row r="149" spans="1:23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N149" s="2"/>
      <c r="O149" s="2"/>
      <c r="P149" s="2"/>
      <c r="Q149" s="2"/>
      <c r="R149" s="2"/>
      <c r="S149" s="2"/>
      <c r="T149" s="2"/>
      <c r="U149" s="2"/>
      <c r="V149" s="2"/>
      <c r="W149" s="2"/>
    </row>
    <row r="150" spans="1:23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N150" s="2"/>
      <c r="O150" s="2"/>
      <c r="P150" s="2"/>
      <c r="Q150" s="2"/>
      <c r="R150" s="2"/>
      <c r="S150" s="2"/>
      <c r="T150" s="2"/>
      <c r="U150" s="2"/>
      <c r="V150" s="2"/>
      <c r="W150" s="2"/>
    </row>
    <row r="151" spans="1:23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N151" s="2"/>
      <c r="O151" s="2"/>
      <c r="P151" s="2"/>
      <c r="Q151" s="2"/>
      <c r="R151" s="2"/>
      <c r="S151" s="2"/>
      <c r="T151" s="2"/>
      <c r="U151" s="2"/>
      <c r="V151" s="2"/>
      <c r="W151" s="2"/>
    </row>
    <row r="152" spans="1:23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N152" s="2"/>
      <c r="O152" s="2"/>
      <c r="P152" s="2"/>
      <c r="Q152" s="2"/>
      <c r="R152" s="2"/>
      <c r="S152" s="2"/>
      <c r="T152" s="2"/>
      <c r="U152" s="2"/>
      <c r="V152" s="2"/>
      <c r="W152" s="2"/>
    </row>
    <row r="153" spans="1:23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N153" s="2"/>
      <c r="O153" s="2"/>
      <c r="P153" s="2"/>
      <c r="Q153" s="2"/>
      <c r="R153" s="2"/>
      <c r="S153" s="2"/>
      <c r="T153" s="2"/>
      <c r="U153" s="2"/>
      <c r="V153" s="2"/>
      <c r="W153" s="2"/>
    </row>
    <row r="154" spans="1:23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N154" s="2"/>
      <c r="O154" s="2"/>
      <c r="P154" s="2"/>
      <c r="Q154" s="2"/>
      <c r="R154" s="2"/>
      <c r="S154" s="2"/>
      <c r="T154" s="2"/>
      <c r="U154" s="2"/>
      <c r="V154" s="2"/>
      <c r="W154" s="2"/>
    </row>
    <row r="155" spans="1:23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N155" s="2"/>
      <c r="O155" s="2"/>
      <c r="P155" s="2"/>
      <c r="Q155" s="2"/>
      <c r="R155" s="2"/>
      <c r="S155" s="2"/>
      <c r="T155" s="2"/>
      <c r="U155" s="2"/>
      <c r="V155" s="2"/>
      <c r="W155" s="2"/>
    </row>
    <row r="156" spans="1:23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N156" s="2"/>
      <c r="O156" s="2"/>
      <c r="P156" s="2"/>
      <c r="Q156" s="2"/>
      <c r="R156" s="2"/>
      <c r="S156" s="2"/>
      <c r="T156" s="2"/>
      <c r="U156" s="2"/>
      <c r="V156" s="2"/>
      <c r="W156" s="2"/>
    </row>
    <row r="157" spans="1:23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N157" s="2"/>
      <c r="O157" s="2"/>
      <c r="P157" s="2"/>
      <c r="Q157" s="2"/>
      <c r="R157" s="2"/>
      <c r="S157" s="2"/>
      <c r="T157" s="2"/>
      <c r="U157" s="2"/>
      <c r="V157" s="2"/>
      <c r="W157" s="2"/>
    </row>
    <row r="158" spans="1:23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N158" s="2"/>
      <c r="O158" s="2"/>
      <c r="P158" s="2"/>
      <c r="Q158" s="2"/>
      <c r="R158" s="2"/>
      <c r="S158" s="2"/>
      <c r="T158" s="2"/>
      <c r="U158" s="2"/>
      <c r="V158" s="2"/>
      <c r="W158" s="2"/>
    </row>
    <row r="159" spans="1:23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N159" s="2"/>
      <c r="O159" s="2"/>
      <c r="P159" s="2"/>
      <c r="Q159" s="2"/>
      <c r="R159" s="2"/>
      <c r="S159" s="2"/>
      <c r="T159" s="2"/>
      <c r="U159" s="2"/>
      <c r="V159" s="2"/>
      <c r="W159" s="2"/>
    </row>
    <row r="160" spans="1:23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N160" s="2"/>
      <c r="O160" s="2"/>
      <c r="P160" s="2"/>
      <c r="Q160" s="2"/>
      <c r="R160" s="2"/>
      <c r="S160" s="2"/>
      <c r="T160" s="2"/>
      <c r="U160" s="2"/>
      <c r="V160" s="2"/>
      <c r="W160" s="2"/>
    </row>
    <row r="161" spans="1:23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N161" s="2"/>
      <c r="O161" s="2"/>
      <c r="P161" s="2"/>
      <c r="Q161" s="2"/>
      <c r="R161" s="2"/>
      <c r="S161" s="2"/>
      <c r="T161" s="2"/>
      <c r="U161" s="2"/>
      <c r="V161" s="2"/>
      <c r="W161" s="2"/>
    </row>
    <row r="162" spans="1:23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N162" s="2"/>
      <c r="O162" s="2"/>
      <c r="P162" s="2"/>
      <c r="Q162" s="2"/>
      <c r="R162" s="2"/>
      <c r="S162" s="2"/>
      <c r="T162" s="2"/>
      <c r="U162" s="2"/>
      <c r="V162" s="2"/>
      <c r="W162" s="2"/>
    </row>
    <row r="163" spans="1:23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N163" s="2"/>
      <c r="O163" s="2"/>
      <c r="P163" s="2"/>
      <c r="Q163" s="2"/>
      <c r="R163" s="2"/>
      <c r="S163" s="2"/>
      <c r="T163" s="2"/>
      <c r="U163" s="2"/>
      <c r="V163" s="2"/>
      <c r="W163" s="2"/>
    </row>
    <row r="164" spans="1:23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N164" s="2"/>
      <c r="O164" s="2"/>
      <c r="P164" s="2"/>
      <c r="Q164" s="2"/>
      <c r="R164" s="2"/>
      <c r="S164" s="2"/>
      <c r="T164" s="2"/>
      <c r="U164" s="2"/>
      <c r="V164" s="2"/>
      <c r="W164" s="2"/>
    </row>
    <row r="165" spans="1:23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N165" s="2"/>
      <c r="O165" s="2"/>
      <c r="P165" s="2"/>
      <c r="Q165" s="2"/>
      <c r="R165" s="2"/>
      <c r="S165" s="2"/>
      <c r="T165" s="2"/>
      <c r="U165" s="2"/>
      <c r="V165" s="2"/>
      <c r="W165" s="2"/>
    </row>
    <row r="166" spans="1:23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N166" s="2"/>
      <c r="O166" s="2"/>
      <c r="P166" s="2"/>
      <c r="Q166" s="2"/>
      <c r="R166" s="2"/>
      <c r="S166" s="2"/>
      <c r="T166" s="2"/>
      <c r="U166" s="2"/>
      <c r="V166" s="2"/>
      <c r="W166" s="2"/>
    </row>
    <row r="167" spans="1:23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N167" s="2"/>
      <c r="O167" s="2"/>
      <c r="P167" s="2"/>
      <c r="Q167" s="2"/>
      <c r="R167" s="2"/>
      <c r="S167" s="2"/>
      <c r="T167" s="2"/>
      <c r="U167" s="2"/>
      <c r="V167" s="2"/>
      <c r="W167" s="2"/>
    </row>
    <row r="168" spans="1:23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N168" s="2"/>
      <c r="O168" s="2"/>
      <c r="P168" s="2"/>
      <c r="Q168" s="2"/>
      <c r="R168" s="2"/>
      <c r="S168" s="2"/>
      <c r="T168" s="2"/>
      <c r="U168" s="2"/>
      <c r="V168" s="2"/>
      <c r="W168" s="2"/>
    </row>
    <row r="169" spans="1:23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N169" s="2"/>
      <c r="O169" s="2"/>
      <c r="P169" s="2"/>
      <c r="Q169" s="2"/>
      <c r="R169" s="2"/>
      <c r="S169" s="2"/>
      <c r="T169" s="2"/>
      <c r="U169" s="2"/>
      <c r="V169" s="2"/>
      <c r="W169" s="2"/>
    </row>
    <row r="170" spans="1:23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N170" s="2"/>
      <c r="O170" s="2"/>
      <c r="P170" s="2"/>
      <c r="Q170" s="2"/>
      <c r="R170" s="2"/>
      <c r="S170" s="2"/>
      <c r="T170" s="2"/>
      <c r="U170" s="2"/>
      <c r="V170" s="2"/>
      <c r="W170" s="2"/>
    </row>
    <row r="171" spans="1:23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N171" s="2"/>
      <c r="O171" s="2"/>
      <c r="P171" s="2"/>
      <c r="Q171" s="2"/>
      <c r="R171" s="2"/>
      <c r="S171" s="2"/>
      <c r="T171" s="2"/>
      <c r="U171" s="2"/>
      <c r="V171" s="2"/>
      <c r="W171" s="2"/>
    </row>
    <row r="172" spans="1:23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N172" s="2"/>
      <c r="O172" s="2"/>
      <c r="P172" s="2"/>
      <c r="Q172" s="2"/>
      <c r="R172" s="2"/>
      <c r="S172" s="2"/>
      <c r="T172" s="2"/>
      <c r="U172" s="2"/>
      <c r="V172" s="2"/>
      <c r="W172" s="2"/>
    </row>
    <row r="173" spans="1:23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N173" s="2"/>
      <c r="O173" s="2"/>
      <c r="P173" s="2"/>
      <c r="Q173" s="2"/>
      <c r="R173" s="2"/>
      <c r="S173" s="2"/>
      <c r="T173" s="2"/>
      <c r="U173" s="2"/>
      <c r="V173" s="2"/>
      <c r="W173" s="2"/>
    </row>
    <row r="174" spans="1:23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N174" s="2"/>
      <c r="O174" s="2"/>
      <c r="P174" s="2"/>
      <c r="Q174" s="2"/>
      <c r="R174" s="2"/>
      <c r="S174" s="2"/>
      <c r="T174" s="2"/>
      <c r="U174" s="2"/>
      <c r="V174" s="2"/>
      <c r="W174" s="2"/>
    </row>
    <row r="175" spans="1:23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N175" s="2"/>
      <c r="O175" s="2"/>
      <c r="P175" s="2"/>
      <c r="Q175" s="2"/>
      <c r="R175" s="2"/>
      <c r="S175" s="2"/>
      <c r="T175" s="2"/>
      <c r="U175" s="2"/>
      <c r="V175" s="2"/>
      <c r="W175" s="2"/>
    </row>
    <row r="176" spans="1:23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N176" s="2"/>
      <c r="O176" s="2"/>
      <c r="P176" s="2"/>
      <c r="Q176" s="2"/>
      <c r="R176" s="2"/>
      <c r="S176" s="2"/>
      <c r="T176" s="2"/>
      <c r="U176" s="2"/>
      <c r="V176" s="2"/>
      <c r="W176" s="2"/>
    </row>
    <row r="177" spans="1:23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N177" s="2"/>
      <c r="O177" s="2"/>
      <c r="P177" s="2"/>
      <c r="Q177" s="2"/>
      <c r="R177" s="2"/>
      <c r="S177" s="2"/>
      <c r="T177" s="2"/>
      <c r="U177" s="2"/>
      <c r="V177" s="2"/>
      <c r="W177" s="2"/>
    </row>
    <row r="178" spans="1:23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N178" s="2"/>
      <c r="O178" s="2"/>
      <c r="P178" s="2"/>
      <c r="Q178" s="2"/>
      <c r="R178" s="2"/>
      <c r="S178" s="2"/>
      <c r="T178" s="2"/>
      <c r="U178" s="2"/>
      <c r="V178" s="2"/>
      <c r="W178" s="2"/>
    </row>
    <row r="179" spans="1:23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N179" s="2"/>
      <c r="O179" s="2"/>
      <c r="P179" s="2"/>
      <c r="Q179" s="2"/>
      <c r="R179" s="2"/>
      <c r="S179" s="2"/>
      <c r="T179" s="2"/>
      <c r="U179" s="2"/>
      <c r="V179" s="2"/>
      <c r="W179" s="2"/>
    </row>
    <row r="180" spans="1:23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N180" s="2"/>
      <c r="O180" s="2"/>
      <c r="P180" s="2"/>
      <c r="Q180" s="2"/>
      <c r="R180" s="2"/>
      <c r="S180" s="2"/>
      <c r="T180" s="2"/>
      <c r="U180" s="2"/>
      <c r="V180" s="2"/>
      <c r="W180" s="2"/>
    </row>
    <row r="181" spans="1:23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N181" s="2"/>
      <c r="O181" s="2"/>
      <c r="P181" s="2"/>
      <c r="Q181" s="2"/>
      <c r="R181" s="2"/>
      <c r="S181" s="2"/>
      <c r="T181" s="2"/>
      <c r="U181" s="2"/>
      <c r="V181" s="2"/>
      <c r="W181" s="2"/>
    </row>
    <row r="182" spans="1:23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N182" s="2"/>
      <c r="O182" s="2"/>
      <c r="P182" s="2"/>
      <c r="Q182" s="2"/>
      <c r="R182" s="2"/>
      <c r="S182" s="2"/>
      <c r="T182" s="2"/>
      <c r="U182" s="2"/>
      <c r="V182" s="2"/>
      <c r="W182" s="2"/>
    </row>
    <row r="183" spans="1:23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N183" s="2"/>
      <c r="O183" s="2"/>
      <c r="P183" s="2"/>
      <c r="Q183" s="2"/>
      <c r="R183" s="2"/>
      <c r="S183" s="2"/>
      <c r="T183" s="2"/>
      <c r="U183" s="2"/>
      <c r="V183" s="2"/>
      <c r="W183" s="2"/>
    </row>
    <row r="184" spans="1:23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N184" s="2"/>
      <c r="O184" s="2"/>
      <c r="P184" s="2"/>
      <c r="Q184" s="2"/>
      <c r="R184" s="2"/>
      <c r="S184" s="2"/>
      <c r="T184" s="2"/>
      <c r="U184" s="2"/>
      <c r="V184" s="2"/>
      <c r="W184" s="2"/>
    </row>
    <row r="185" spans="1:23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N185" s="2"/>
      <c r="O185" s="2"/>
      <c r="P185" s="2"/>
      <c r="Q185" s="2"/>
      <c r="R185" s="2"/>
      <c r="S185" s="2"/>
      <c r="T185" s="2"/>
      <c r="U185" s="2"/>
      <c r="V185" s="2"/>
      <c r="W185" s="2"/>
    </row>
    <row r="186" spans="1:23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N186" s="2"/>
      <c r="O186" s="2"/>
      <c r="P186" s="2"/>
      <c r="Q186" s="2"/>
      <c r="R186" s="2"/>
      <c r="S186" s="2"/>
      <c r="T186" s="2"/>
      <c r="U186" s="2"/>
      <c r="V186" s="2"/>
      <c r="W186" s="2"/>
    </row>
    <row r="187" spans="1:23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N187" s="2"/>
      <c r="O187" s="2"/>
      <c r="P187" s="2"/>
      <c r="Q187" s="2"/>
      <c r="R187" s="2"/>
      <c r="S187" s="2"/>
      <c r="T187" s="2"/>
      <c r="U187" s="2"/>
      <c r="V187" s="2"/>
      <c r="W187" s="2"/>
    </row>
    <row r="188" spans="1:23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N188" s="2"/>
      <c r="O188" s="2"/>
      <c r="P188" s="2"/>
      <c r="Q188" s="2"/>
      <c r="R188" s="2"/>
      <c r="S188" s="2"/>
      <c r="T188" s="2"/>
      <c r="U188" s="2"/>
      <c r="V188" s="2"/>
      <c r="W188" s="2"/>
    </row>
    <row r="189" spans="1:23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N189" s="2"/>
      <c r="O189" s="2"/>
      <c r="P189" s="2"/>
      <c r="Q189" s="2"/>
      <c r="R189" s="2"/>
      <c r="S189" s="2"/>
      <c r="T189" s="2"/>
      <c r="U189" s="2"/>
      <c r="V189" s="2"/>
      <c r="W189" s="2"/>
    </row>
    <row r="190" spans="1:23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N190" s="2"/>
      <c r="O190" s="2"/>
      <c r="P190" s="2"/>
      <c r="Q190" s="2"/>
      <c r="R190" s="2"/>
      <c r="S190" s="2"/>
      <c r="T190" s="2"/>
      <c r="U190" s="2"/>
      <c r="V190" s="2"/>
      <c r="W190" s="2"/>
    </row>
    <row r="191" spans="1:23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N191" s="2"/>
      <c r="O191" s="2"/>
      <c r="P191" s="2"/>
      <c r="Q191" s="2"/>
      <c r="R191" s="2"/>
      <c r="S191" s="2"/>
      <c r="T191" s="2"/>
      <c r="U191" s="2"/>
      <c r="V191" s="2"/>
      <c r="W191" s="2"/>
    </row>
    <row r="192" spans="1:23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N192" s="2"/>
      <c r="O192" s="2"/>
      <c r="P192" s="2"/>
      <c r="Q192" s="2"/>
      <c r="R192" s="2"/>
      <c r="S192" s="2"/>
      <c r="T192" s="2"/>
      <c r="U192" s="2"/>
      <c r="V192" s="2"/>
      <c r="W192" s="2"/>
    </row>
    <row r="193" spans="1:23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N193" s="2"/>
      <c r="O193" s="2"/>
      <c r="P193" s="2"/>
      <c r="Q193" s="2"/>
      <c r="R193" s="2"/>
      <c r="S193" s="2"/>
      <c r="T193" s="2"/>
      <c r="U193" s="2"/>
      <c r="V193" s="2"/>
      <c r="W193" s="2"/>
    </row>
    <row r="194" spans="1:23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N194" s="2"/>
      <c r="O194" s="2"/>
      <c r="P194" s="2"/>
      <c r="Q194" s="2"/>
      <c r="R194" s="2"/>
      <c r="S194" s="2"/>
      <c r="T194" s="2"/>
      <c r="U194" s="2"/>
      <c r="V194" s="2"/>
      <c r="W194" s="2"/>
    </row>
    <row r="195" spans="1:23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N195" s="2"/>
      <c r="O195" s="2"/>
      <c r="P195" s="2"/>
      <c r="Q195" s="2"/>
      <c r="R195" s="2"/>
      <c r="S195" s="2"/>
      <c r="T195" s="2"/>
      <c r="U195" s="2"/>
      <c r="V195" s="2"/>
      <c r="W195" s="2"/>
    </row>
    <row r="196" spans="1:23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N196" s="2"/>
      <c r="O196" s="2"/>
      <c r="P196" s="2"/>
      <c r="Q196" s="2"/>
      <c r="R196" s="2"/>
      <c r="S196" s="2"/>
      <c r="T196" s="2"/>
      <c r="U196" s="2"/>
      <c r="V196" s="2"/>
      <c r="W196" s="2"/>
    </row>
    <row r="197" spans="1:23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N197" s="2"/>
      <c r="O197" s="2"/>
      <c r="P197" s="2"/>
      <c r="Q197" s="2"/>
      <c r="R197" s="2"/>
      <c r="S197" s="2"/>
      <c r="T197" s="2"/>
      <c r="U197" s="2"/>
      <c r="V197" s="2"/>
      <c r="W197" s="2"/>
    </row>
    <row r="198" spans="1:23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N198" s="2"/>
      <c r="O198" s="2"/>
      <c r="P198" s="2"/>
      <c r="Q198" s="2"/>
      <c r="R198" s="2"/>
      <c r="S198" s="2"/>
      <c r="T198" s="2"/>
      <c r="U198" s="2"/>
      <c r="V198" s="2"/>
      <c r="W198" s="2"/>
    </row>
    <row r="199" spans="1:23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N199" s="2"/>
      <c r="O199" s="2"/>
      <c r="P199" s="2"/>
      <c r="Q199" s="2"/>
      <c r="R199" s="2"/>
      <c r="S199" s="2"/>
      <c r="T199" s="2"/>
      <c r="U199" s="2"/>
      <c r="V199" s="2"/>
      <c r="W199" s="2"/>
    </row>
    <row r="200" spans="1:23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N200" s="2"/>
      <c r="O200" s="2"/>
      <c r="P200" s="2"/>
      <c r="Q200" s="2"/>
      <c r="R200" s="2"/>
      <c r="S200" s="2"/>
      <c r="T200" s="2"/>
      <c r="U200" s="2"/>
      <c r="V200" s="2"/>
      <c r="W200" s="2"/>
    </row>
    <row r="201" spans="1:23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N201" s="2"/>
      <c r="O201" s="2"/>
      <c r="P201" s="2"/>
      <c r="Q201" s="2"/>
      <c r="R201" s="2"/>
      <c r="S201" s="2"/>
      <c r="T201" s="2"/>
      <c r="U201" s="2"/>
      <c r="V201" s="2"/>
      <c r="W201" s="2"/>
    </row>
    <row r="202" spans="1:23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N202" s="2"/>
      <c r="O202" s="2"/>
      <c r="P202" s="2"/>
      <c r="Q202" s="2"/>
      <c r="R202" s="2"/>
      <c r="S202" s="2"/>
      <c r="T202" s="2"/>
      <c r="U202" s="2"/>
      <c r="V202" s="2"/>
      <c r="W202" s="2"/>
    </row>
    <row r="203" spans="1:23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N203" s="2"/>
      <c r="O203" s="2"/>
      <c r="P203" s="2"/>
      <c r="Q203" s="2"/>
      <c r="R203" s="2"/>
      <c r="S203" s="2"/>
      <c r="T203" s="2"/>
      <c r="U203" s="2"/>
      <c r="V203" s="2"/>
      <c r="W203" s="2"/>
    </row>
    <row r="204" spans="1:23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N204" s="2"/>
      <c r="O204" s="2"/>
      <c r="P204" s="2"/>
      <c r="Q204" s="2"/>
      <c r="R204" s="2"/>
      <c r="S204" s="2"/>
      <c r="T204" s="2"/>
      <c r="U204" s="2"/>
      <c r="V204" s="2"/>
      <c r="W204" s="2"/>
    </row>
    <row r="205" spans="1:23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N205" s="2"/>
      <c r="O205" s="2"/>
      <c r="P205" s="2"/>
      <c r="Q205" s="2"/>
      <c r="R205" s="2"/>
      <c r="S205" s="2"/>
      <c r="T205" s="2"/>
      <c r="U205" s="2"/>
      <c r="V205" s="2"/>
      <c r="W205" s="2"/>
    </row>
    <row r="206" spans="1:23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N206" s="2"/>
      <c r="O206" s="2"/>
      <c r="P206" s="2"/>
      <c r="Q206" s="2"/>
      <c r="R206" s="2"/>
      <c r="S206" s="2"/>
      <c r="T206" s="2"/>
      <c r="U206" s="2"/>
      <c r="V206" s="2"/>
      <c r="W206" s="2"/>
    </row>
    <row r="207" spans="1:23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N207" s="2"/>
      <c r="O207" s="2"/>
      <c r="P207" s="2"/>
      <c r="Q207" s="2"/>
      <c r="R207" s="2"/>
      <c r="S207" s="2"/>
      <c r="T207" s="2"/>
      <c r="U207" s="2"/>
      <c r="V207" s="2"/>
      <c r="W207" s="2"/>
    </row>
    <row r="208" spans="1:23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N208" s="2"/>
      <c r="O208" s="2"/>
      <c r="P208" s="2"/>
      <c r="Q208" s="2"/>
      <c r="R208" s="2"/>
      <c r="S208" s="2"/>
      <c r="T208" s="2"/>
      <c r="U208" s="2"/>
      <c r="V208" s="2"/>
      <c r="W208" s="2"/>
    </row>
    <row r="209" spans="1:23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N209" s="2"/>
      <c r="O209" s="2"/>
      <c r="P209" s="2"/>
      <c r="Q209" s="2"/>
      <c r="R209" s="2"/>
      <c r="S209" s="2"/>
      <c r="T209" s="2"/>
      <c r="U209" s="2"/>
      <c r="V209" s="2"/>
      <c r="W209" s="2"/>
    </row>
    <row r="210" spans="1:23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N210" s="2"/>
      <c r="O210" s="2"/>
      <c r="P210" s="2"/>
      <c r="Q210" s="2"/>
      <c r="R210" s="2"/>
      <c r="S210" s="2"/>
      <c r="T210" s="2"/>
      <c r="U210" s="2"/>
      <c r="V210" s="2"/>
      <c r="W210" s="2"/>
    </row>
    <row r="211" spans="1:23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N211" s="2"/>
      <c r="O211" s="2"/>
      <c r="P211" s="2"/>
      <c r="Q211" s="2"/>
      <c r="R211" s="2"/>
      <c r="S211" s="2"/>
      <c r="T211" s="2"/>
      <c r="U211" s="2"/>
      <c r="V211" s="2"/>
      <c r="W211" s="2"/>
    </row>
    <row r="212" spans="1:23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N212" s="2"/>
      <c r="O212" s="2"/>
      <c r="P212" s="2"/>
      <c r="Q212" s="2"/>
      <c r="R212" s="2"/>
      <c r="S212" s="2"/>
      <c r="T212" s="2"/>
      <c r="U212" s="2"/>
      <c r="V212" s="2"/>
      <c r="W212" s="2"/>
    </row>
    <row r="213" spans="1:23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N213" s="2"/>
      <c r="O213" s="2"/>
      <c r="P213" s="2"/>
      <c r="Q213" s="2"/>
      <c r="R213" s="2"/>
      <c r="S213" s="2"/>
      <c r="T213" s="2"/>
      <c r="U213" s="2"/>
      <c r="V213" s="2"/>
      <c r="W213" s="2"/>
    </row>
    <row r="214" spans="1:23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N214" s="2"/>
      <c r="O214" s="2"/>
      <c r="P214" s="2"/>
      <c r="Q214" s="2"/>
      <c r="R214" s="2"/>
      <c r="S214" s="2"/>
      <c r="T214" s="2"/>
      <c r="U214" s="2"/>
      <c r="V214" s="2"/>
      <c r="W214" s="2"/>
    </row>
    <row r="215" spans="1:23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N215" s="2"/>
      <c r="O215" s="2"/>
      <c r="P215" s="2"/>
      <c r="Q215" s="2"/>
      <c r="R215" s="2"/>
      <c r="S215" s="2"/>
      <c r="T215" s="2"/>
      <c r="U215" s="2"/>
      <c r="V215" s="2"/>
      <c r="W215" s="2"/>
    </row>
    <row r="216" spans="1:23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N216" s="2"/>
      <c r="O216" s="2"/>
      <c r="P216" s="2"/>
      <c r="Q216" s="2"/>
      <c r="R216" s="2"/>
      <c r="S216" s="2"/>
      <c r="T216" s="2"/>
      <c r="U216" s="2"/>
      <c r="V216" s="2"/>
      <c r="W216" s="2"/>
    </row>
    <row r="217" spans="1:23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N217" s="2"/>
      <c r="O217" s="2"/>
      <c r="P217" s="2"/>
      <c r="Q217" s="2"/>
      <c r="R217" s="2"/>
      <c r="S217" s="2"/>
      <c r="T217" s="2"/>
      <c r="U217" s="2"/>
      <c r="V217" s="2"/>
      <c r="W217" s="2"/>
    </row>
    <row r="218" spans="1:23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N218" s="2"/>
      <c r="O218" s="2"/>
      <c r="P218" s="2"/>
      <c r="Q218" s="2"/>
      <c r="R218" s="2"/>
      <c r="S218" s="2"/>
      <c r="T218" s="2"/>
      <c r="U218" s="2"/>
      <c r="V218" s="2"/>
      <c r="W218" s="2"/>
    </row>
    <row r="219" spans="1:23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N219" s="2"/>
      <c r="O219" s="2"/>
      <c r="P219" s="2"/>
      <c r="Q219" s="2"/>
      <c r="R219" s="2"/>
      <c r="S219" s="2"/>
      <c r="T219" s="2"/>
      <c r="U219" s="2"/>
      <c r="V219" s="2"/>
      <c r="W219" s="2"/>
    </row>
    <row r="220" spans="1:23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N220" s="2"/>
      <c r="O220" s="2"/>
      <c r="P220" s="2"/>
      <c r="Q220" s="2"/>
      <c r="R220" s="2"/>
      <c r="S220" s="2"/>
      <c r="T220" s="2"/>
      <c r="U220" s="2"/>
      <c r="V220" s="2"/>
      <c r="W220" s="2"/>
    </row>
    <row r="221" spans="1:23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N221" s="2"/>
      <c r="O221" s="2"/>
      <c r="P221" s="2"/>
      <c r="Q221" s="2"/>
      <c r="R221" s="2"/>
      <c r="S221" s="2"/>
      <c r="T221" s="2"/>
      <c r="U221" s="2"/>
      <c r="V221" s="2"/>
      <c r="W221" s="2"/>
    </row>
    <row r="222" spans="1:23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N222" s="2"/>
      <c r="O222" s="2"/>
      <c r="P222" s="2"/>
      <c r="Q222" s="2"/>
      <c r="R222" s="2"/>
      <c r="S222" s="2"/>
      <c r="T222" s="2"/>
      <c r="U222" s="2"/>
      <c r="V222" s="2"/>
      <c r="W222" s="2"/>
    </row>
    <row r="223" spans="1:23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N223" s="2"/>
      <c r="O223" s="2"/>
      <c r="P223" s="2"/>
      <c r="Q223" s="2"/>
      <c r="R223" s="2"/>
      <c r="S223" s="2"/>
      <c r="T223" s="2"/>
      <c r="U223" s="2"/>
      <c r="V223" s="2"/>
      <c r="W223" s="2"/>
    </row>
    <row r="224" spans="1:23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N224" s="2"/>
      <c r="O224" s="2"/>
      <c r="P224" s="2"/>
      <c r="Q224" s="2"/>
      <c r="R224" s="2"/>
      <c r="S224" s="2"/>
      <c r="T224" s="2"/>
      <c r="U224" s="2"/>
      <c r="V224" s="2"/>
      <c r="W224" s="2"/>
    </row>
    <row r="225" spans="1:23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N225" s="2"/>
      <c r="O225" s="2"/>
      <c r="P225" s="2"/>
      <c r="Q225" s="2"/>
      <c r="R225" s="2"/>
      <c r="S225" s="2"/>
      <c r="T225" s="2"/>
      <c r="U225" s="2"/>
      <c r="V225" s="2"/>
      <c r="W225" s="2"/>
    </row>
    <row r="226" spans="1:23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N226" s="2"/>
      <c r="O226" s="2"/>
      <c r="P226" s="2"/>
      <c r="Q226" s="2"/>
      <c r="R226" s="2"/>
      <c r="S226" s="2"/>
      <c r="T226" s="2"/>
      <c r="U226" s="2"/>
      <c r="V226" s="2"/>
      <c r="W226" s="2"/>
    </row>
    <row r="227" spans="1:23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N227" s="2"/>
      <c r="O227" s="2"/>
      <c r="P227" s="2"/>
      <c r="Q227" s="2"/>
      <c r="R227" s="2"/>
      <c r="S227" s="2"/>
      <c r="T227" s="2"/>
      <c r="U227" s="2"/>
      <c r="V227" s="2"/>
      <c r="W227" s="2"/>
    </row>
    <row r="228" spans="1:23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N228" s="2"/>
      <c r="O228" s="2"/>
      <c r="P228" s="2"/>
      <c r="Q228" s="2"/>
      <c r="R228" s="2"/>
      <c r="S228" s="2"/>
      <c r="T228" s="2"/>
      <c r="U228" s="2"/>
      <c r="V228" s="2"/>
      <c r="W228" s="2"/>
    </row>
    <row r="229" spans="1:23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N229" s="2"/>
      <c r="O229" s="2"/>
      <c r="P229" s="2"/>
      <c r="Q229" s="2"/>
      <c r="R229" s="2"/>
      <c r="S229" s="2"/>
      <c r="T229" s="2"/>
      <c r="U229" s="2"/>
      <c r="V229" s="2"/>
      <c r="W229" s="2"/>
    </row>
    <row r="230" spans="1:23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N230" s="2"/>
      <c r="O230" s="2"/>
      <c r="P230" s="2"/>
      <c r="Q230" s="2"/>
      <c r="R230" s="2"/>
      <c r="S230" s="2"/>
      <c r="T230" s="2"/>
      <c r="U230" s="2"/>
      <c r="V230" s="2"/>
      <c r="W230" s="2"/>
    </row>
    <row r="231" spans="1:23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N231" s="2"/>
      <c r="O231" s="2"/>
      <c r="P231" s="2"/>
      <c r="Q231" s="2"/>
      <c r="R231" s="2"/>
      <c r="S231" s="2"/>
      <c r="T231" s="2"/>
      <c r="U231" s="2"/>
      <c r="V231" s="2"/>
      <c r="W231" s="2"/>
    </row>
    <row r="232" spans="1:23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N232" s="2"/>
      <c r="O232" s="2"/>
      <c r="P232" s="2"/>
      <c r="Q232" s="2"/>
      <c r="R232" s="2"/>
      <c r="S232" s="2"/>
      <c r="T232" s="2"/>
      <c r="U232" s="2"/>
      <c r="V232" s="2"/>
      <c r="W232" s="2"/>
    </row>
    <row r="233" spans="1:23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N233" s="2"/>
      <c r="O233" s="2"/>
      <c r="P233" s="2"/>
      <c r="Q233" s="2"/>
      <c r="R233" s="2"/>
      <c r="S233" s="2"/>
      <c r="T233" s="2"/>
      <c r="U233" s="2"/>
      <c r="V233" s="2"/>
      <c r="W233" s="2"/>
    </row>
    <row r="234" spans="1:23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N234" s="2"/>
      <c r="O234" s="2"/>
      <c r="P234" s="2"/>
      <c r="Q234" s="2"/>
      <c r="R234" s="2"/>
      <c r="S234" s="2"/>
      <c r="T234" s="2"/>
      <c r="U234" s="2"/>
      <c r="V234" s="2"/>
      <c r="W234" s="2"/>
    </row>
    <row r="235" spans="1:23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N235" s="2"/>
      <c r="O235" s="2"/>
      <c r="P235" s="2"/>
      <c r="Q235" s="2"/>
      <c r="R235" s="2"/>
      <c r="S235" s="2"/>
      <c r="T235" s="2"/>
      <c r="U235" s="2"/>
      <c r="V235" s="2"/>
      <c r="W235" s="2"/>
    </row>
    <row r="236" spans="1:23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N236" s="2"/>
      <c r="O236" s="2"/>
      <c r="P236" s="2"/>
      <c r="Q236" s="2"/>
      <c r="R236" s="2"/>
      <c r="S236" s="2"/>
      <c r="T236" s="2"/>
      <c r="U236" s="2"/>
      <c r="V236" s="2"/>
      <c r="W236" s="2"/>
    </row>
    <row r="237" spans="1:23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N237" s="2"/>
      <c r="O237" s="2"/>
      <c r="P237" s="2"/>
      <c r="Q237" s="2"/>
      <c r="R237" s="2"/>
      <c r="S237" s="2"/>
      <c r="T237" s="2"/>
      <c r="U237" s="2"/>
      <c r="V237" s="2"/>
      <c r="W237" s="2"/>
    </row>
    <row r="238" spans="1:23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N238" s="2"/>
      <c r="O238" s="2"/>
      <c r="P238" s="2"/>
      <c r="Q238" s="2"/>
      <c r="R238" s="2"/>
      <c r="S238" s="2"/>
      <c r="T238" s="2"/>
      <c r="U238" s="2"/>
      <c r="V238" s="2"/>
      <c r="W238" s="2"/>
    </row>
    <row r="239" spans="1:23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N239" s="2"/>
      <c r="O239" s="2"/>
      <c r="P239" s="2"/>
      <c r="Q239" s="2"/>
      <c r="R239" s="2"/>
      <c r="S239" s="2"/>
      <c r="T239" s="2"/>
      <c r="U239" s="2"/>
      <c r="V239" s="2"/>
      <c r="W239" s="2"/>
    </row>
    <row r="240" spans="1:23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N240" s="2"/>
      <c r="O240" s="2"/>
      <c r="P240" s="2"/>
      <c r="Q240" s="2"/>
      <c r="R240" s="2"/>
      <c r="S240" s="2"/>
      <c r="T240" s="2"/>
      <c r="U240" s="2"/>
      <c r="V240" s="2"/>
      <c r="W240" s="2"/>
    </row>
    <row r="241" spans="1:23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N241" s="2"/>
      <c r="O241" s="2"/>
      <c r="P241" s="2"/>
      <c r="Q241" s="2"/>
      <c r="R241" s="2"/>
      <c r="S241" s="2"/>
      <c r="T241" s="2"/>
      <c r="U241" s="2"/>
      <c r="V241" s="2"/>
      <c r="W241" s="2"/>
    </row>
    <row r="242" spans="1:23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N242" s="2"/>
      <c r="O242" s="2"/>
      <c r="P242" s="2"/>
      <c r="Q242" s="2"/>
      <c r="R242" s="2"/>
      <c r="S242" s="2"/>
      <c r="T242" s="2"/>
      <c r="U242" s="2"/>
      <c r="V242" s="2"/>
      <c r="W242" s="2"/>
    </row>
    <row r="243" spans="1:23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N243" s="2"/>
      <c r="O243" s="2"/>
      <c r="P243" s="2"/>
      <c r="Q243" s="2"/>
      <c r="R243" s="2"/>
      <c r="S243" s="2"/>
      <c r="T243" s="2"/>
      <c r="U243" s="2"/>
      <c r="V243" s="2"/>
      <c r="W243" s="2"/>
    </row>
    <row r="244" spans="1:23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N244" s="2"/>
      <c r="O244" s="2"/>
      <c r="P244" s="2"/>
      <c r="Q244" s="2"/>
      <c r="R244" s="2"/>
      <c r="S244" s="2"/>
      <c r="T244" s="2"/>
      <c r="U244" s="2"/>
      <c r="V244" s="2"/>
      <c r="W244" s="2"/>
    </row>
    <row r="245" spans="1:23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N245" s="2"/>
      <c r="O245" s="2"/>
      <c r="P245" s="2"/>
      <c r="Q245" s="2"/>
      <c r="R245" s="2"/>
      <c r="S245" s="2"/>
      <c r="T245" s="2"/>
      <c r="U245" s="2"/>
      <c r="V245" s="2"/>
      <c r="W245" s="2"/>
    </row>
    <row r="246" spans="1:23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N246" s="2"/>
      <c r="O246" s="2"/>
      <c r="P246" s="2"/>
      <c r="Q246" s="2"/>
      <c r="R246" s="2"/>
      <c r="S246" s="2"/>
      <c r="T246" s="2"/>
      <c r="U246" s="2"/>
      <c r="V246" s="2"/>
      <c r="W246" s="2"/>
    </row>
    <row r="247" spans="1:23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N247" s="2"/>
      <c r="O247" s="2"/>
      <c r="P247" s="2"/>
      <c r="Q247" s="2"/>
      <c r="R247" s="2"/>
      <c r="S247" s="2"/>
      <c r="T247" s="2"/>
      <c r="U247" s="2"/>
      <c r="V247" s="2"/>
      <c r="W247" s="2"/>
    </row>
    <row r="248" spans="1:23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N248" s="2"/>
      <c r="O248" s="2"/>
      <c r="P248" s="2"/>
      <c r="Q248" s="2"/>
      <c r="R248" s="2"/>
      <c r="S248" s="2"/>
      <c r="T248" s="2"/>
      <c r="U248" s="2"/>
      <c r="V248" s="2"/>
      <c r="W248" s="2"/>
    </row>
    <row r="249" spans="1:23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N249" s="2"/>
      <c r="O249" s="2"/>
      <c r="P249" s="2"/>
      <c r="Q249" s="2"/>
      <c r="R249" s="2"/>
      <c r="S249" s="2"/>
      <c r="T249" s="2"/>
      <c r="U249" s="2"/>
      <c r="V249" s="2"/>
      <c r="W249" s="2"/>
    </row>
    <row r="250" spans="1:23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N250" s="2"/>
      <c r="O250" s="2"/>
      <c r="P250" s="2"/>
      <c r="Q250" s="2"/>
      <c r="R250" s="2"/>
      <c r="S250" s="2"/>
      <c r="T250" s="2"/>
      <c r="U250" s="2"/>
      <c r="V250" s="2"/>
      <c r="W250" s="2"/>
    </row>
    <row r="251" spans="1:23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N251" s="2"/>
      <c r="O251" s="2"/>
      <c r="P251" s="2"/>
      <c r="Q251" s="2"/>
      <c r="R251" s="2"/>
      <c r="S251" s="2"/>
      <c r="T251" s="2"/>
      <c r="U251" s="2"/>
      <c r="V251" s="2"/>
      <c r="W251" s="2"/>
    </row>
    <row r="252" spans="1:23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N252" s="2"/>
      <c r="O252" s="2"/>
      <c r="P252" s="2"/>
      <c r="Q252" s="2"/>
      <c r="R252" s="2"/>
      <c r="S252" s="2"/>
      <c r="T252" s="2"/>
      <c r="U252" s="2"/>
      <c r="V252" s="2"/>
      <c r="W252" s="2"/>
    </row>
    <row r="253" spans="1:23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N253" s="2"/>
      <c r="O253" s="2"/>
      <c r="P253" s="2"/>
      <c r="Q253" s="2"/>
      <c r="R253" s="2"/>
      <c r="S253" s="2"/>
      <c r="T253" s="2"/>
      <c r="U253" s="2"/>
      <c r="V253" s="2"/>
      <c r="W253" s="2"/>
    </row>
    <row r="254" spans="1:23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N254" s="2"/>
      <c r="O254" s="2"/>
      <c r="P254" s="2"/>
      <c r="Q254" s="2"/>
      <c r="R254" s="2"/>
      <c r="S254" s="2"/>
      <c r="T254" s="2"/>
      <c r="U254" s="2"/>
      <c r="V254" s="2"/>
      <c r="W254" s="2"/>
    </row>
    <row r="255" spans="1:23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N255" s="2"/>
      <c r="O255" s="2"/>
      <c r="P255" s="2"/>
      <c r="Q255" s="2"/>
      <c r="R255" s="2"/>
      <c r="S255" s="2"/>
      <c r="T255" s="2"/>
      <c r="U255" s="2"/>
      <c r="V255" s="2"/>
      <c r="W255" s="2"/>
    </row>
    <row r="256" spans="1:23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N256" s="2"/>
      <c r="O256" s="2"/>
      <c r="P256" s="2"/>
      <c r="Q256" s="2"/>
      <c r="R256" s="2"/>
      <c r="S256" s="2"/>
      <c r="T256" s="2"/>
      <c r="U256" s="2"/>
      <c r="V256" s="2"/>
      <c r="W256" s="2"/>
    </row>
    <row r="257" spans="1:23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N257" s="2"/>
      <c r="O257" s="2"/>
      <c r="P257" s="2"/>
      <c r="Q257" s="2"/>
      <c r="R257" s="2"/>
      <c r="S257" s="2"/>
      <c r="T257" s="2"/>
      <c r="U257" s="2"/>
      <c r="V257" s="2"/>
      <c r="W257" s="2"/>
    </row>
    <row r="258" spans="1:23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N258" s="2"/>
      <c r="O258" s="2"/>
      <c r="P258" s="2"/>
      <c r="Q258" s="2"/>
      <c r="R258" s="2"/>
      <c r="S258" s="2"/>
      <c r="T258" s="2"/>
      <c r="U258" s="2"/>
      <c r="V258" s="2"/>
      <c r="W258" s="2"/>
    </row>
    <row r="259" spans="1:23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N259" s="2"/>
      <c r="O259" s="2"/>
      <c r="P259" s="2"/>
      <c r="Q259" s="2"/>
      <c r="R259" s="2"/>
      <c r="S259" s="2"/>
      <c r="T259" s="2"/>
      <c r="U259" s="2"/>
      <c r="V259" s="2"/>
      <c r="W259" s="2"/>
    </row>
    <row r="260" spans="1:23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N260" s="2"/>
      <c r="O260" s="2"/>
      <c r="P260" s="2"/>
      <c r="Q260" s="2"/>
      <c r="R260" s="2"/>
      <c r="S260" s="2"/>
      <c r="T260" s="2"/>
      <c r="U260" s="2"/>
      <c r="V260" s="2"/>
      <c r="W260" s="2"/>
    </row>
    <row r="261" spans="1:23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N261" s="2"/>
      <c r="O261" s="2"/>
      <c r="P261" s="2"/>
      <c r="Q261" s="2"/>
      <c r="R261" s="2"/>
      <c r="S261" s="2"/>
      <c r="T261" s="2"/>
      <c r="U261" s="2"/>
      <c r="V261" s="2"/>
      <c r="W261" s="2"/>
    </row>
    <row r="262" spans="1:23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N262" s="2"/>
      <c r="O262" s="2"/>
      <c r="P262" s="2"/>
      <c r="Q262" s="2"/>
      <c r="R262" s="2"/>
      <c r="S262" s="2"/>
      <c r="T262" s="2"/>
      <c r="U262" s="2"/>
      <c r="V262" s="2"/>
      <c r="W262" s="2"/>
    </row>
    <row r="263" spans="1:23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N263" s="2"/>
      <c r="O263" s="2"/>
      <c r="P263" s="2"/>
      <c r="Q263" s="2"/>
      <c r="R263" s="2"/>
      <c r="S263" s="2"/>
      <c r="T263" s="2"/>
      <c r="U263" s="2"/>
      <c r="V263" s="2"/>
      <c r="W263" s="2"/>
    </row>
    <row r="264" spans="1:23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N264" s="2"/>
      <c r="O264" s="2"/>
      <c r="P264" s="2"/>
      <c r="Q264" s="2"/>
      <c r="R264" s="2"/>
      <c r="S264" s="2"/>
      <c r="T264" s="2"/>
      <c r="U264" s="2"/>
      <c r="V264" s="2"/>
      <c r="W264" s="2"/>
    </row>
    <row r="265" spans="1:23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N265" s="2"/>
      <c r="O265" s="2"/>
      <c r="P265" s="2"/>
      <c r="Q265" s="2"/>
      <c r="R265" s="2"/>
      <c r="S265" s="2"/>
      <c r="T265" s="2"/>
      <c r="U265" s="2"/>
      <c r="V265" s="2"/>
      <c r="W265" s="2"/>
    </row>
    <row r="266" spans="1:23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N266" s="2"/>
      <c r="O266" s="2"/>
      <c r="P266" s="2"/>
      <c r="Q266" s="2"/>
      <c r="R266" s="2"/>
      <c r="S266" s="2"/>
      <c r="T266" s="2"/>
      <c r="U266" s="2"/>
      <c r="V266" s="2"/>
      <c r="W266" s="2"/>
    </row>
    <row r="267" spans="1:23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N267" s="2"/>
      <c r="O267" s="2"/>
      <c r="P267" s="2"/>
      <c r="Q267" s="2"/>
      <c r="R267" s="2"/>
      <c r="S267" s="2"/>
      <c r="T267" s="2"/>
      <c r="U267" s="2"/>
      <c r="V267" s="2"/>
      <c r="W267" s="2"/>
    </row>
    <row r="268" spans="1:23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N268" s="2"/>
      <c r="O268" s="2"/>
      <c r="P268" s="2"/>
      <c r="Q268" s="2"/>
      <c r="R268" s="2"/>
      <c r="S268" s="2"/>
      <c r="T268" s="2"/>
      <c r="U268" s="2"/>
      <c r="V268" s="2"/>
      <c r="W268" s="2"/>
    </row>
    <row r="269" spans="1:23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N269" s="2"/>
      <c r="O269" s="2"/>
      <c r="P269" s="2"/>
      <c r="Q269" s="2"/>
      <c r="R269" s="2"/>
      <c r="S269" s="2"/>
      <c r="T269" s="2"/>
      <c r="U269" s="2"/>
      <c r="V269" s="2"/>
      <c r="W269" s="2"/>
    </row>
    <row r="270" spans="1:23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N270" s="2"/>
      <c r="O270" s="2"/>
      <c r="P270" s="2"/>
      <c r="Q270" s="2"/>
      <c r="R270" s="2"/>
      <c r="S270" s="2"/>
      <c r="T270" s="2"/>
      <c r="U270" s="2"/>
      <c r="V270" s="2"/>
      <c r="W270" s="2"/>
    </row>
    <row r="271" spans="1:23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N271" s="2"/>
      <c r="O271" s="2"/>
      <c r="P271" s="2"/>
      <c r="Q271" s="2"/>
      <c r="R271" s="2"/>
      <c r="S271" s="2"/>
      <c r="T271" s="2"/>
      <c r="U271" s="2"/>
      <c r="V271" s="2"/>
      <c r="W271" s="2"/>
    </row>
    <row r="272" spans="1:23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N272" s="2"/>
      <c r="O272" s="2"/>
      <c r="P272" s="2"/>
      <c r="Q272" s="2"/>
      <c r="R272" s="2"/>
      <c r="S272" s="2"/>
      <c r="T272" s="2"/>
      <c r="U272" s="2"/>
      <c r="V272" s="2"/>
      <c r="W272" s="2"/>
    </row>
    <row r="273" spans="1:23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N273" s="2"/>
      <c r="O273" s="2"/>
      <c r="P273" s="2"/>
      <c r="Q273" s="2"/>
      <c r="R273" s="2"/>
      <c r="S273" s="2"/>
      <c r="T273" s="2"/>
      <c r="U273" s="2"/>
      <c r="V273" s="2"/>
      <c r="W273" s="2"/>
    </row>
    <row r="274" spans="1:23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N274" s="2"/>
      <c r="O274" s="2"/>
      <c r="P274" s="2"/>
      <c r="Q274" s="2"/>
      <c r="R274" s="2"/>
      <c r="S274" s="2"/>
      <c r="T274" s="2"/>
      <c r="U274" s="2"/>
      <c r="V274" s="2"/>
      <c r="W274" s="2"/>
    </row>
    <row r="275" spans="1:23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N275" s="2"/>
      <c r="O275" s="2"/>
      <c r="P275" s="2"/>
      <c r="Q275" s="2"/>
      <c r="R275" s="2"/>
      <c r="S275" s="2"/>
      <c r="T275" s="2"/>
      <c r="U275" s="2"/>
      <c r="V275" s="2"/>
      <c r="W275" s="2"/>
    </row>
    <row r="276" spans="1:23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N276" s="2"/>
      <c r="O276" s="2"/>
      <c r="P276" s="2"/>
      <c r="Q276" s="2"/>
      <c r="R276" s="2"/>
      <c r="S276" s="2"/>
      <c r="T276" s="2"/>
      <c r="U276" s="2"/>
      <c r="V276" s="2"/>
      <c r="W276" s="2"/>
    </row>
    <row r="277" spans="1:23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N277" s="2"/>
      <c r="O277" s="2"/>
      <c r="P277" s="2"/>
      <c r="Q277" s="2"/>
      <c r="R277" s="2"/>
      <c r="S277" s="2"/>
      <c r="T277" s="2"/>
      <c r="U277" s="2"/>
      <c r="V277" s="2"/>
      <c r="W277" s="2"/>
    </row>
    <row r="278" spans="1:23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N278" s="2"/>
      <c r="O278" s="2"/>
      <c r="P278" s="2"/>
      <c r="Q278" s="2"/>
      <c r="R278" s="2"/>
      <c r="S278" s="2"/>
      <c r="T278" s="2"/>
      <c r="U278" s="2"/>
      <c r="V278" s="2"/>
      <c r="W278" s="2"/>
    </row>
    <row r="279" spans="1:23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N279" s="2"/>
      <c r="O279" s="2"/>
      <c r="P279" s="2"/>
      <c r="Q279" s="2"/>
      <c r="R279" s="2"/>
      <c r="S279" s="2"/>
      <c r="T279" s="2"/>
      <c r="U279" s="2"/>
      <c r="V279" s="2"/>
      <c r="W279" s="2"/>
    </row>
    <row r="280" spans="1:23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N280" s="2"/>
      <c r="O280" s="2"/>
      <c r="P280" s="2"/>
      <c r="Q280" s="2"/>
      <c r="R280" s="2"/>
      <c r="S280" s="2"/>
      <c r="T280" s="2"/>
      <c r="U280" s="2"/>
      <c r="V280" s="2"/>
      <c r="W280" s="2"/>
    </row>
    <row r="281" spans="1:23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N281" s="2"/>
      <c r="O281" s="2"/>
      <c r="P281" s="2"/>
      <c r="Q281" s="2"/>
      <c r="R281" s="2"/>
      <c r="S281" s="2"/>
      <c r="T281" s="2"/>
      <c r="U281" s="2"/>
      <c r="V281" s="2"/>
      <c r="W281" s="2"/>
    </row>
    <row r="282" spans="1:23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N282" s="2"/>
      <c r="O282" s="2"/>
      <c r="P282" s="2"/>
      <c r="Q282" s="2"/>
      <c r="R282" s="2"/>
      <c r="S282" s="2"/>
      <c r="T282" s="2"/>
      <c r="U282" s="2"/>
      <c r="V282" s="2"/>
      <c r="W282" s="2"/>
    </row>
    <row r="283" spans="1:23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N283" s="2"/>
      <c r="O283" s="2"/>
      <c r="P283" s="2"/>
      <c r="Q283" s="2"/>
      <c r="R283" s="2"/>
      <c r="S283" s="2"/>
      <c r="T283" s="2"/>
      <c r="U283" s="2"/>
      <c r="V283" s="2"/>
      <c r="W283" s="2"/>
    </row>
    <row r="284" spans="1:23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N284" s="2"/>
      <c r="O284" s="2"/>
      <c r="P284" s="2"/>
      <c r="Q284" s="2"/>
      <c r="R284" s="2"/>
      <c r="S284" s="2"/>
      <c r="T284" s="2"/>
      <c r="U284" s="2"/>
      <c r="V284" s="2"/>
      <c r="W284" s="2"/>
    </row>
    <row r="285" spans="1:23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N285" s="2"/>
      <c r="O285" s="2"/>
      <c r="P285" s="2"/>
      <c r="Q285" s="2"/>
      <c r="R285" s="2"/>
      <c r="S285" s="2"/>
      <c r="T285" s="2"/>
      <c r="U285" s="2"/>
      <c r="V285" s="2"/>
      <c r="W285" s="2"/>
    </row>
    <row r="286" spans="1:23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N286" s="2"/>
      <c r="O286" s="2"/>
      <c r="P286" s="2"/>
      <c r="Q286" s="2"/>
      <c r="R286" s="2"/>
      <c r="S286" s="2"/>
      <c r="T286" s="2"/>
      <c r="U286" s="2"/>
      <c r="V286" s="2"/>
      <c r="W286" s="2"/>
    </row>
    <row r="287" spans="1:23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N287" s="2"/>
      <c r="O287" s="2"/>
      <c r="P287" s="2"/>
      <c r="Q287" s="2"/>
      <c r="R287" s="2"/>
      <c r="S287" s="2"/>
      <c r="T287" s="2"/>
      <c r="U287" s="2"/>
      <c r="V287" s="2"/>
      <c r="W287" s="2"/>
    </row>
    <row r="288" spans="1:23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N288" s="2"/>
      <c r="O288" s="2"/>
      <c r="P288" s="2"/>
      <c r="Q288" s="2"/>
      <c r="R288" s="2"/>
      <c r="S288" s="2"/>
      <c r="T288" s="2"/>
      <c r="U288" s="2"/>
      <c r="V288" s="2"/>
      <c r="W288" s="2"/>
    </row>
    <row r="289" spans="1:23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N289" s="2"/>
      <c r="O289" s="2"/>
      <c r="P289" s="2"/>
      <c r="Q289" s="2"/>
      <c r="R289" s="2"/>
      <c r="S289" s="2"/>
      <c r="T289" s="2"/>
      <c r="U289" s="2"/>
      <c r="V289" s="2"/>
      <c r="W289" s="2"/>
    </row>
    <row r="290" spans="1:23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N290" s="2"/>
      <c r="O290" s="2"/>
      <c r="P290" s="2"/>
      <c r="Q290" s="2"/>
      <c r="R290" s="2"/>
      <c r="S290" s="2"/>
      <c r="T290" s="2"/>
      <c r="U290" s="2"/>
      <c r="V290" s="2"/>
      <c r="W290" s="2"/>
    </row>
    <row r="291" spans="1:23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N291" s="2"/>
      <c r="O291" s="2"/>
      <c r="P291" s="2"/>
      <c r="Q291" s="2"/>
      <c r="R291" s="2"/>
      <c r="S291" s="2"/>
      <c r="T291" s="2"/>
      <c r="U291" s="2"/>
      <c r="V291" s="2"/>
      <c r="W291" s="2"/>
    </row>
    <row r="292" spans="1:23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N292" s="2"/>
      <c r="O292" s="2"/>
      <c r="P292" s="2"/>
      <c r="Q292" s="2"/>
      <c r="R292" s="2"/>
      <c r="S292" s="2"/>
      <c r="T292" s="2"/>
      <c r="U292" s="2"/>
      <c r="V292" s="2"/>
      <c r="W292" s="2"/>
    </row>
    <row r="293" spans="1:23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N293" s="2"/>
      <c r="O293" s="2"/>
      <c r="P293" s="2"/>
      <c r="Q293" s="2"/>
      <c r="R293" s="2"/>
      <c r="S293" s="2"/>
      <c r="T293" s="2"/>
      <c r="U293" s="2"/>
      <c r="V293" s="2"/>
      <c r="W293" s="2"/>
    </row>
    <row r="294" spans="1:23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N294" s="2"/>
      <c r="O294" s="2"/>
      <c r="P294" s="2"/>
      <c r="Q294" s="2"/>
      <c r="R294" s="2"/>
      <c r="S294" s="2"/>
      <c r="T294" s="2"/>
      <c r="U294" s="2"/>
      <c r="V294" s="2"/>
      <c r="W294" s="2"/>
    </row>
    <row r="295" spans="1:23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N295" s="2"/>
      <c r="O295" s="2"/>
      <c r="P295" s="2"/>
      <c r="Q295" s="2"/>
      <c r="R295" s="2"/>
      <c r="S295" s="2"/>
      <c r="T295" s="2"/>
      <c r="U295" s="2"/>
      <c r="V295" s="2"/>
      <c r="W295" s="2"/>
    </row>
    <row r="296" spans="1:23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N296" s="2"/>
      <c r="O296" s="2"/>
      <c r="P296" s="2"/>
      <c r="Q296" s="2"/>
      <c r="R296" s="2"/>
      <c r="S296" s="2"/>
      <c r="T296" s="2"/>
      <c r="U296" s="2"/>
      <c r="V296" s="2"/>
      <c r="W296" s="2"/>
    </row>
    <row r="297" spans="1:23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N297" s="2"/>
      <c r="O297" s="2"/>
      <c r="P297" s="2"/>
      <c r="Q297" s="2"/>
      <c r="R297" s="2"/>
      <c r="S297" s="2"/>
      <c r="T297" s="2"/>
      <c r="U297" s="2"/>
      <c r="V297" s="2"/>
      <c r="W297" s="2"/>
    </row>
    <row r="298" spans="1:23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N298" s="2"/>
      <c r="O298" s="2"/>
      <c r="P298" s="2"/>
      <c r="Q298" s="2"/>
      <c r="R298" s="2"/>
      <c r="S298" s="2"/>
      <c r="T298" s="2"/>
      <c r="U298" s="2"/>
      <c r="V298" s="2"/>
      <c r="W298" s="2"/>
    </row>
    <row r="299" spans="1:23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N299" s="2"/>
      <c r="O299" s="2"/>
      <c r="P299" s="2"/>
      <c r="Q299" s="2"/>
      <c r="R299" s="2"/>
      <c r="S299" s="2"/>
      <c r="T299" s="2"/>
      <c r="U299" s="2"/>
      <c r="V299" s="2"/>
      <c r="W299" s="2"/>
    </row>
    <row r="300" spans="1:23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N300" s="2"/>
      <c r="O300" s="2"/>
      <c r="P300" s="2"/>
      <c r="Q300" s="2"/>
      <c r="R300" s="2"/>
      <c r="S300" s="2"/>
      <c r="T300" s="2"/>
      <c r="U300" s="2"/>
      <c r="V300" s="2"/>
      <c r="W300" s="2"/>
    </row>
    <row r="301" spans="1:23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N301" s="2"/>
      <c r="O301" s="2"/>
      <c r="P301" s="2"/>
      <c r="Q301" s="2"/>
      <c r="R301" s="2"/>
      <c r="S301" s="2"/>
      <c r="T301" s="2"/>
      <c r="U301" s="2"/>
      <c r="V301" s="2"/>
      <c r="W301" s="2"/>
    </row>
    <row r="302" spans="1:23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N302" s="2"/>
      <c r="O302" s="2"/>
      <c r="P302" s="2"/>
      <c r="Q302" s="2"/>
      <c r="R302" s="2"/>
      <c r="S302" s="2"/>
      <c r="T302" s="2"/>
      <c r="U302" s="2"/>
      <c r="V302" s="2"/>
      <c r="W302" s="2"/>
    </row>
    <row r="303" spans="1:23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N303" s="2"/>
      <c r="O303" s="2"/>
      <c r="P303" s="2"/>
      <c r="Q303" s="2"/>
      <c r="R303" s="2"/>
      <c r="S303" s="2"/>
      <c r="T303" s="2"/>
      <c r="U303" s="2"/>
      <c r="V303" s="2"/>
      <c r="W303" s="2"/>
    </row>
    <row r="304" spans="1:23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N304" s="2"/>
      <c r="O304" s="2"/>
      <c r="P304" s="2"/>
      <c r="Q304" s="2"/>
      <c r="R304" s="2"/>
      <c r="S304" s="2"/>
      <c r="T304" s="2"/>
      <c r="U304" s="2"/>
      <c r="V304" s="2"/>
      <c r="W304" s="2"/>
    </row>
    <row r="305" spans="1:23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N305" s="2"/>
      <c r="O305" s="2"/>
      <c r="P305" s="2"/>
      <c r="Q305" s="2"/>
      <c r="R305" s="2"/>
      <c r="S305" s="2"/>
      <c r="T305" s="2"/>
      <c r="U305" s="2"/>
      <c r="V305" s="2"/>
      <c r="W305" s="2"/>
    </row>
    <row r="306" spans="1:23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N306" s="2"/>
      <c r="O306" s="2"/>
      <c r="P306" s="2"/>
      <c r="Q306" s="2"/>
      <c r="R306" s="2"/>
      <c r="S306" s="2"/>
      <c r="T306" s="2"/>
      <c r="U306" s="2"/>
      <c r="V306" s="2"/>
      <c r="W306" s="2"/>
    </row>
    <row r="307" spans="1:23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N307" s="2"/>
      <c r="O307" s="2"/>
      <c r="P307" s="2"/>
      <c r="Q307" s="2"/>
      <c r="R307" s="2"/>
      <c r="S307" s="2"/>
      <c r="T307" s="2"/>
      <c r="U307" s="2"/>
      <c r="V307" s="2"/>
      <c r="W307" s="2"/>
    </row>
    <row r="308" spans="1:23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N308" s="2"/>
      <c r="O308" s="2"/>
      <c r="P308" s="2"/>
      <c r="Q308" s="2"/>
      <c r="R308" s="2"/>
      <c r="S308" s="2"/>
      <c r="T308" s="2"/>
      <c r="U308" s="2"/>
      <c r="V308" s="2"/>
      <c r="W308" s="2"/>
    </row>
    <row r="309" spans="1:23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N309" s="2"/>
      <c r="O309" s="2"/>
      <c r="P309" s="2"/>
      <c r="Q309" s="2"/>
      <c r="R309" s="2"/>
      <c r="S309" s="2"/>
      <c r="T309" s="2"/>
      <c r="U309" s="2"/>
      <c r="V309" s="2"/>
      <c r="W309" s="2"/>
    </row>
    <row r="310" spans="1:23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N310" s="2"/>
      <c r="O310" s="2"/>
      <c r="P310" s="2"/>
      <c r="Q310" s="2"/>
      <c r="R310" s="2"/>
      <c r="S310" s="2"/>
      <c r="T310" s="2"/>
      <c r="U310" s="2"/>
      <c r="V310" s="2"/>
      <c r="W310" s="2"/>
    </row>
    <row r="311" spans="1:23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N311" s="2"/>
      <c r="O311" s="2"/>
      <c r="P311" s="2"/>
      <c r="Q311" s="2"/>
      <c r="R311" s="2"/>
      <c r="S311" s="2"/>
      <c r="T311" s="2"/>
      <c r="U311" s="2"/>
      <c r="V311" s="2"/>
      <c r="W311" s="2"/>
    </row>
    <row r="312" spans="1:23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N312" s="2"/>
      <c r="O312" s="2"/>
      <c r="P312" s="2"/>
      <c r="Q312" s="2"/>
      <c r="R312" s="2"/>
      <c r="S312" s="2"/>
      <c r="T312" s="2"/>
      <c r="U312" s="2"/>
      <c r="V312" s="2"/>
      <c r="W312" s="2"/>
    </row>
    <row r="313" spans="1:23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N313" s="2"/>
      <c r="O313" s="2"/>
      <c r="P313" s="2"/>
      <c r="Q313" s="2"/>
      <c r="R313" s="2"/>
      <c r="S313" s="2"/>
      <c r="T313" s="2"/>
      <c r="U313" s="2"/>
      <c r="V313" s="2"/>
      <c r="W313" s="2"/>
    </row>
    <row r="314" spans="1:23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N314" s="2"/>
      <c r="O314" s="2"/>
      <c r="P314" s="2"/>
      <c r="Q314" s="2"/>
      <c r="R314" s="2"/>
      <c r="S314" s="2"/>
      <c r="T314" s="2"/>
      <c r="U314" s="2"/>
      <c r="V314" s="2"/>
      <c r="W314" s="2"/>
    </row>
    <row r="315" spans="1:23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N315" s="2"/>
      <c r="O315" s="2"/>
      <c r="P315" s="2"/>
      <c r="Q315" s="2"/>
      <c r="R315" s="2"/>
      <c r="S315" s="2"/>
      <c r="T315" s="2"/>
      <c r="U315" s="2"/>
      <c r="V315" s="2"/>
      <c r="W315" s="2"/>
    </row>
    <row r="316" spans="1:23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N316" s="2"/>
      <c r="O316" s="2"/>
      <c r="P316" s="2"/>
      <c r="Q316" s="2"/>
      <c r="R316" s="2"/>
      <c r="S316" s="2"/>
      <c r="T316" s="2"/>
      <c r="U316" s="2"/>
      <c r="V316" s="2"/>
      <c r="W316" s="2"/>
    </row>
    <row r="317" spans="1:23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N317" s="2"/>
      <c r="O317" s="2"/>
      <c r="P317" s="2"/>
      <c r="Q317" s="2"/>
      <c r="R317" s="2"/>
      <c r="S317" s="2"/>
      <c r="T317" s="2"/>
      <c r="U317" s="2"/>
      <c r="V317" s="2"/>
      <c r="W317" s="2"/>
    </row>
    <row r="318" spans="1:23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N318" s="2"/>
      <c r="O318" s="2"/>
      <c r="P318" s="2"/>
      <c r="Q318" s="2"/>
      <c r="R318" s="2"/>
      <c r="S318" s="2"/>
      <c r="T318" s="2"/>
      <c r="U318" s="2"/>
      <c r="V318" s="2"/>
      <c r="W318" s="2"/>
    </row>
    <row r="319" spans="1:23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N319" s="2"/>
      <c r="O319" s="2"/>
      <c r="P319" s="2"/>
      <c r="Q319" s="2"/>
      <c r="R319" s="2"/>
      <c r="S319" s="2"/>
      <c r="T319" s="2"/>
      <c r="U319" s="2"/>
      <c r="V319" s="2"/>
      <c r="W319" s="2"/>
    </row>
    <row r="320" spans="1:23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N320" s="2"/>
      <c r="O320" s="2"/>
      <c r="P320" s="2"/>
      <c r="Q320" s="2"/>
      <c r="R320" s="2"/>
      <c r="S320" s="2"/>
      <c r="T320" s="2"/>
      <c r="U320" s="2"/>
      <c r="V320" s="2"/>
      <c r="W320" s="2"/>
    </row>
    <row r="321" spans="1:23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N321" s="2"/>
      <c r="O321" s="2"/>
      <c r="P321" s="2"/>
      <c r="Q321" s="2"/>
      <c r="R321" s="2"/>
      <c r="S321" s="2"/>
      <c r="T321" s="2"/>
      <c r="U321" s="2"/>
      <c r="V321" s="2"/>
      <c r="W321" s="2"/>
    </row>
    <row r="322" spans="1:23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N322" s="2"/>
      <c r="O322" s="2"/>
      <c r="P322" s="2"/>
      <c r="Q322" s="2"/>
      <c r="R322" s="2"/>
      <c r="S322" s="2"/>
      <c r="T322" s="2"/>
      <c r="U322" s="2"/>
      <c r="V322" s="2"/>
      <c r="W322" s="2"/>
    </row>
    <row r="323" spans="1:23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N323" s="2"/>
      <c r="O323" s="2"/>
      <c r="P323" s="2"/>
      <c r="Q323" s="2"/>
      <c r="R323" s="2"/>
      <c r="S323" s="2"/>
      <c r="T323" s="2"/>
      <c r="U323" s="2"/>
      <c r="V323" s="2"/>
      <c r="W323" s="2"/>
    </row>
    <row r="324" spans="1:23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N324" s="2"/>
      <c r="O324" s="2"/>
      <c r="P324" s="2"/>
      <c r="Q324" s="2"/>
      <c r="R324" s="2"/>
      <c r="S324" s="2"/>
      <c r="T324" s="2"/>
      <c r="U324" s="2"/>
      <c r="V324" s="2"/>
      <c r="W324" s="2"/>
    </row>
    <row r="325" spans="1:23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N325" s="2"/>
      <c r="O325" s="2"/>
      <c r="P325" s="2"/>
      <c r="Q325" s="2"/>
      <c r="R325" s="2"/>
      <c r="S325" s="2"/>
      <c r="T325" s="2"/>
      <c r="U325" s="2"/>
      <c r="V325" s="2"/>
      <c r="W325" s="2"/>
    </row>
    <row r="326" spans="1:23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N326" s="2"/>
      <c r="O326" s="2"/>
      <c r="P326" s="2"/>
      <c r="Q326" s="2"/>
      <c r="R326" s="2"/>
      <c r="S326" s="2"/>
      <c r="T326" s="2"/>
      <c r="U326" s="2"/>
      <c r="V326" s="2"/>
      <c r="W326" s="2"/>
    </row>
    <row r="327" spans="1:23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N327" s="2"/>
      <c r="O327" s="2"/>
      <c r="P327" s="2"/>
      <c r="Q327" s="2"/>
      <c r="R327" s="2"/>
      <c r="S327" s="2"/>
      <c r="T327" s="2"/>
      <c r="U327" s="2"/>
      <c r="V327" s="2"/>
      <c r="W327" s="2"/>
    </row>
    <row r="328" spans="1:23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N328" s="2"/>
      <c r="O328" s="2"/>
      <c r="P328" s="2"/>
      <c r="Q328" s="2"/>
      <c r="R328" s="2"/>
      <c r="S328" s="2"/>
      <c r="T328" s="2"/>
      <c r="U328" s="2"/>
      <c r="V328" s="2"/>
      <c r="W328" s="2"/>
    </row>
    <row r="329" spans="1:23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N329" s="2"/>
      <c r="O329" s="2"/>
      <c r="P329" s="2"/>
      <c r="Q329" s="2"/>
      <c r="R329" s="2"/>
      <c r="S329" s="2"/>
      <c r="T329" s="2"/>
      <c r="U329" s="2"/>
      <c r="V329" s="2"/>
      <c r="W329" s="2"/>
    </row>
    <row r="330" spans="1:23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N330" s="2"/>
      <c r="O330" s="2"/>
      <c r="P330" s="2"/>
      <c r="Q330" s="2"/>
      <c r="R330" s="2"/>
      <c r="S330" s="2"/>
      <c r="T330" s="2"/>
      <c r="U330" s="2"/>
      <c r="V330" s="2"/>
      <c r="W330" s="2"/>
    </row>
    <row r="331" spans="1:23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N331" s="2"/>
      <c r="O331" s="2"/>
      <c r="P331" s="2"/>
      <c r="Q331" s="2"/>
      <c r="R331" s="2"/>
      <c r="S331" s="2"/>
      <c r="T331" s="2"/>
      <c r="U331" s="2"/>
      <c r="V331" s="2"/>
      <c r="W331" s="2"/>
    </row>
    <row r="332" spans="1:23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N332" s="2"/>
      <c r="O332" s="2"/>
      <c r="P332" s="2"/>
      <c r="Q332" s="2"/>
      <c r="R332" s="2"/>
      <c r="S332" s="2"/>
      <c r="T332" s="2"/>
      <c r="U332" s="2"/>
      <c r="V332" s="2"/>
      <c r="W332" s="2"/>
    </row>
    <row r="333" spans="1:23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N333" s="2"/>
      <c r="O333" s="2"/>
      <c r="P333" s="2"/>
      <c r="Q333" s="2"/>
      <c r="R333" s="2"/>
      <c r="S333" s="2"/>
      <c r="T333" s="2"/>
      <c r="U333" s="2"/>
      <c r="V333" s="2"/>
      <c r="W333" s="2"/>
    </row>
    <row r="334" spans="1:23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N334" s="2"/>
      <c r="O334" s="2"/>
      <c r="P334" s="2"/>
      <c r="Q334" s="2"/>
      <c r="R334" s="2"/>
      <c r="S334" s="2"/>
      <c r="T334" s="2"/>
      <c r="U334" s="2"/>
      <c r="V334" s="2"/>
      <c r="W334" s="2"/>
    </row>
    <row r="335" spans="1:23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N335" s="2"/>
      <c r="O335" s="2"/>
      <c r="P335" s="2"/>
      <c r="Q335" s="2"/>
      <c r="R335" s="2"/>
      <c r="S335" s="2"/>
      <c r="T335" s="2"/>
      <c r="U335" s="2"/>
      <c r="V335" s="2"/>
      <c r="W335" s="2"/>
    </row>
    <row r="336" spans="1:23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N336" s="2"/>
      <c r="O336" s="2"/>
      <c r="P336" s="2"/>
      <c r="Q336" s="2"/>
      <c r="R336" s="2"/>
      <c r="S336" s="2"/>
      <c r="T336" s="2"/>
      <c r="U336" s="2"/>
      <c r="V336" s="2"/>
      <c r="W336" s="2"/>
    </row>
    <row r="337" spans="1:23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N337" s="2"/>
      <c r="O337" s="2"/>
      <c r="P337" s="2"/>
      <c r="Q337" s="2"/>
      <c r="R337" s="2"/>
      <c r="S337" s="2"/>
      <c r="T337" s="2"/>
      <c r="U337" s="2"/>
      <c r="V337" s="2"/>
      <c r="W337" s="2"/>
    </row>
    <row r="338" spans="1:23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N338" s="2"/>
      <c r="O338" s="2"/>
      <c r="P338" s="2"/>
      <c r="Q338" s="2"/>
      <c r="R338" s="2"/>
      <c r="S338" s="2"/>
      <c r="T338" s="2"/>
      <c r="U338" s="2"/>
      <c r="V338" s="2"/>
      <c r="W338" s="2"/>
    </row>
    <row r="339" spans="1:23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N339" s="2"/>
      <c r="O339" s="2"/>
      <c r="P339" s="2"/>
      <c r="Q339" s="2"/>
      <c r="R339" s="2"/>
      <c r="S339" s="2"/>
      <c r="T339" s="2"/>
      <c r="U339" s="2"/>
      <c r="V339" s="2"/>
      <c r="W339" s="2"/>
    </row>
    <row r="340" spans="1:23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N340" s="2"/>
      <c r="O340" s="2"/>
      <c r="P340" s="2"/>
      <c r="Q340" s="2"/>
      <c r="R340" s="2"/>
      <c r="S340" s="2"/>
      <c r="T340" s="2"/>
      <c r="U340" s="2"/>
      <c r="V340" s="2"/>
      <c r="W340" s="2"/>
    </row>
    <row r="341" spans="1:23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N341" s="2"/>
      <c r="O341" s="2"/>
      <c r="P341" s="2"/>
      <c r="Q341" s="2"/>
      <c r="R341" s="2"/>
      <c r="S341" s="2"/>
      <c r="T341" s="2"/>
      <c r="U341" s="2"/>
      <c r="V341" s="2"/>
      <c r="W341" s="2"/>
    </row>
    <row r="342" spans="1:23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N342" s="2"/>
      <c r="O342" s="2"/>
      <c r="P342" s="2"/>
      <c r="Q342" s="2"/>
      <c r="R342" s="2"/>
      <c r="S342" s="2"/>
      <c r="T342" s="2"/>
      <c r="U342" s="2"/>
      <c r="V342" s="2"/>
      <c r="W342" s="2"/>
    </row>
    <row r="343" spans="1:23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N343" s="2"/>
      <c r="O343" s="2"/>
      <c r="P343" s="2"/>
      <c r="Q343" s="2"/>
      <c r="R343" s="2"/>
      <c r="S343" s="2"/>
      <c r="T343" s="2"/>
      <c r="U343" s="2"/>
      <c r="V343" s="2"/>
      <c r="W343" s="2"/>
    </row>
    <row r="344" spans="1:23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N344" s="2"/>
      <c r="O344" s="2"/>
      <c r="P344" s="2"/>
      <c r="Q344" s="2"/>
      <c r="R344" s="2"/>
      <c r="S344" s="2"/>
      <c r="T344" s="2"/>
      <c r="U344" s="2"/>
      <c r="V344" s="2"/>
      <c r="W344" s="2"/>
    </row>
    <row r="345" spans="1:23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N345" s="2"/>
      <c r="O345" s="2"/>
      <c r="P345" s="2"/>
      <c r="Q345" s="2"/>
      <c r="R345" s="2"/>
      <c r="S345" s="2"/>
      <c r="T345" s="2"/>
      <c r="U345" s="2"/>
      <c r="V345" s="2"/>
      <c r="W345" s="2"/>
    </row>
    <row r="346" spans="1:23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N346" s="2"/>
      <c r="O346" s="2"/>
      <c r="P346" s="2"/>
      <c r="Q346" s="2"/>
      <c r="R346" s="2"/>
      <c r="S346" s="2"/>
      <c r="T346" s="2"/>
      <c r="U346" s="2"/>
      <c r="V346" s="2"/>
      <c r="W346" s="2"/>
    </row>
    <row r="347" spans="1:23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N347" s="2"/>
      <c r="O347" s="2"/>
      <c r="P347" s="2"/>
      <c r="Q347" s="2"/>
      <c r="R347" s="2"/>
      <c r="S347" s="2"/>
      <c r="T347" s="2"/>
      <c r="U347" s="2"/>
      <c r="V347" s="2"/>
      <c r="W347" s="2"/>
    </row>
    <row r="348" spans="1:23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N348" s="2"/>
      <c r="O348" s="2"/>
      <c r="P348" s="2"/>
      <c r="Q348" s="2"/>
      <c r="R348" s="2"/>
      <c r="S348" s="2"/>
      <c r="T348" s="2"/>
      <c r="U348" s="2"/>
      <c r="V348" s="2"/>
      <c r="W348" s="2"/>
    </row>
    <row r="349" spans="1:23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N349" s="2"/>
      <c r="O349" s="2"/>
      <c r="P349" s="2"/>
      <c r="Q349" s="2"/>
      <c r="R349" s="2"/>
      <c r="S349" s="2"/>
      <c r="T349" s="2"/>
      <c r="U349" s="2"/>
      <c r="V349" s="2"/>
      <c r="W349" s="2"/>
    </row>
    <row r="350" spans="1:23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N350" s="2"/>
      <c r="O350" s="2"/>
      <c r="P350" s="2"/>
      <c r="Q350" s="2"/>
      <c r="R350" s="2"/>
      <c r="S350" s="2"/>
      <c r="T350" s="2"/>
      <c r="U350" s="2"/>
      <c r="V350" s="2"/>
      <c r="W350" s="2"/>
    </row>
    <row r="351" spans="1:23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N351" s="2"/>
      <c r="O351" s="2"/>
      <c r="P351" s="2"/>
      <c r="Q351" s="2"/>
      <c r="R351" s="2"/>
      <c r="S351" s="2"/>
      <c r="T351" s="2"/>
      <c r="U351" s="2"/>
      <c r="V351" s="2"/>
      <c r="W351" s="2"/>
    </row>
    <row r="352" spans="1:23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N352" s="2"/>
      <c r="O352" s="2"/>
      <c r="P352" s="2"/>
      <c r="Q352" s="2"/>
      <c r="R352" s="2"/>
      <c r="S352" s="2"/>
      <c r="T352" s="2"/>
      <c r="U352" s="2"/>
      <c r="V352" s="2"/>
      <c r="W352" s="2"/>
    </row>
    <row r="353" spans="1:23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N353" s="2"/>
      <c r="O353" s="2"/>
      <c r="P353" s="2"/>
      <c r="Q353" s="2"/>
      <c r="R353" s="2"/>
      <c r="S353" s="2"/>
      <c r="T353" s="2"/>
      <c r="U353" s="2"/>
      <c r="V353" s="2"/>
      <c r="W353" s="2"/>
    </row>
    <row r="354" spans="1:23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N354" s="2"/>
      <c r="O354" s="2"/>
      <c r="P354" s="2"/>
      <c r="Q354" s="2"/>
      <c r="R354" s="2"/>
      <c r="S354" s="2"/>
      <c r="T354" s="2"/>
      <c r="U354" s="2"/>
      <c r="V354" s="2"/>
      <c r="W354" s="2"/>
    </row>
    <row r="355" spans="1:23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N355" s="2"/>
      <c r="O355" s="2"/>
      <c r="P355" s="2"/>
      <c r="Q355" s="2"/>
      <c r="R355" s="2"/>
      <c r="S355" s="2"/>
      <c r="T355" s="2"/>
      <c r="U355" s="2"/>
      <c r="V355" s="2"/>
      <c r="W355" s="2"/>
    </row>
    <row r="356" spans="1:23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N356" s="2"/>
      <c r="O356" s="2"/>
      <c r="P356" s="2"/>
      <c r="Q356" s="2"/>
      <c r="R356" s="2"/>
      <c r="S356" s="2"/>
      <c r="T356" s="2"/>
      <c r="U356" s="2"/>
      <c r="V356" s="2"/>
      <c r="W356" s="2"/>
    </row>
    <row r="357" spans="1:23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N357" s="2"/>
      <c r="O357" s="2"/>
      <c r="P357" s="2"/>
      <c r="Q357" s="2"/>
      <c r="R357" s="2"/>
      <c r="S357" s="2"/>
      <c r="T357" s="2"/>
      <c r="U357" s="2"/>
      <c r="V357" s="2"/>
      <c r="W357" s="2"/>
    </row>
    <row r="358" spans="1:23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N358" s="2"/>
      <c r="O358" s="2"/>
      <c r="P358" s="2"/>
      <c r="Q358" s="2"/>
      <c r="R358" s="2"/>
      <c r="S358" s="2"/>
      <c r="T358" s="2"/>
      <c r="U358" s="2"/>
      <c r="V358" s="2"/>
      <c r="W358" s="2"/>
    </row>
    <row r="359" spans="1:23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N359" s="2"/>
      <c r="O359" s="2"/>
      <c r="P359" s="2"/>
      <c r="Q359" s="2"/>
      <c r="R359" s="2"/>
      <c r="S359" s="2"/>
      <c r="T359" s="2"/>
      <c r="U359" s="2"/>
      <c r="V359" s="2"/>
      <c r="W359" s="2"/>
    </row>
    <row r="360" spans="1:23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N360" s="2"/>
      <c r="O360" s="2"/>
      <c r="P360" s="2"/>
      <c r="Q360" s="2"/>
      <c r="R360" s="2"/>
      <c r="S360" s="2"/>
      <c r="T360" s="2"/>
      <c r="U360" s="2"/>
      <c r="V360" s="2"/>
      <c r="W360" s="2"/>
    </row>
    <row r="361" spans="1:23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N361" s="2"/>
      <c r="O361" s="2"/>
      <c r="P361" s="2"/>
      <c r="Q361" s="2"/>
      <c r="R361" s="2"/>
      <c r="S361" s="2"/>
      <c r="T361" s="2"/>
      <c r="U361" s="2"/>
      <c r="V361" s="2"/>
      <c r="W361" s="2"/>
    </row>
    <row r="362" spans="1:23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N362" s="2"/>
      <c r="O362" s="2"/>
      <c r="P362" s="2"/>
      <c r="Q362" s="2"/>
      <c r="R362" s="2"/>
      <c r="S362" s="2"/>
      <c r="T362" s="2"/>
      <c r="U362" s="2"/>
      <c r="V362" s="2"/>
      <c r="W362" s="2"/>
    </row>
    <row r="363" spans="1:23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N363" s="2"/>
      <c r="O363" s="2"/>
      <c r="P363" s="2"/>
      <c r="Q363" s="2"/>
      <c r="R363" s="2"/>
      <c r="S363" s="2"/>
      <c r="T363" s="2"/>
      <c r="U363" s="2"/>
      <c r="V363" s="2"/>
      <c r="W363" s="2"/>
    </row>
    <row r="364" spans="1:23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N364" s="2"/>
      <c r="O364" s="2"/>
      <c r="P364" s="2"/>
      <c r="Q364" s="2"/>
      <c r="R364" s="2"/>
      <c r="S364" s="2"/>
      <c r="T364" s="2"/>
      <c r="U364" s="2"/>
      <c r="V364" s="2"/>
      <c r="W364" s="2"/>
    </row>
    <row r="365" spans="1:23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N365" s="2"/>
      <c r="O365" s="2"/>
      <c r="P365" s="2"/>
      <c r="Q365" s="2"/>
      <c r="R365" s="2"/>
      <c r="S365" s="2"/>
      <c r="T365" s="2"/>
      <c r="U365" s="2"/>
      <c r="V365" s="2"/>
      <c r="W365" s="2"/>
    </row>
    <row r="366" spans="1:23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N366" s="2"/>
      <c r="O366" s="2"/>
      <c r="P366" s="2"/>
      <c r="Q366" s="2"/>
      <c r="R366" s="2"/>
      <c r="S366" s="2"/>
      <c r="T366" s="2"/>
      <c r="U366" s="2"/>
      <c r="V366" s="2"/>
      <c r="W366" s="2"/>
    </row>
    <row r="367" spans="1:23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N367" s="2"/>
      <c r="O367" s="2"/>
      <c r="P367" s="2"/>
      <c r="Q367" s="2"/>
      <c r="R367" s="2"/>
      <c r="S367" s="2"/>
      <c r="T367" s="2"/>
      <c r="U367" s="2"/>
      <c r="V367" s="2"/>
      <c r="W367" s="2"/>
    </row>
    <row r="368" spans="1:23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N368" s="2"/>
      <c r="O368" s="2"/>
      <c r="P368" s="2"/>
      <c r="Q368" s="2"/>
      <c r="R368" s="2"/>
      <c r="S368" s="2"/>
      <c r="T368" s="2"/>
      <c r="U368" s="2"/>
      <c r="V368" s="2"/>
      <c r="W368" s="2"/>
    </row>
    <row r="369" spans="1:23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N369" s="2"/>
      <c r="O369" s="2"/>
      <c r="P369" s="2"/>
      <c r="Q369" s="2"/>
      <c r="R369" s="2"/>
      <c r="S369" s="2"/>
      <c r="T369" s="2"/>
      <c r="U369" s="2"/>
      <c r="V369" s="2"/>
      <c r="W369" s="2"/>
    </row>
    <row r="370" spans="1:23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N370" s="2"/>
      <c r="O370" s="2"/>
      <c r="P370" s="2"/>
      <c r="Q370" s="2"/>
      <c r="R370" s="2"/>
      <c r="S370" s="2"/>
      <c r="T370" s="2"/>
      <c r="U370" s="2"/>
      <c r="V370" s="2"/>
      <c r="W370" s="2"/>
    </row>
    <row r="371" spans="1:23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N371" s="2"/>
      <c r="O371" s="2"/>
      <c r="P371" s="2"/>
      <c r="Q371" s="2"/>
      <c r="R371" s="2"/>
      <c r="S371" s="2"/>
      <c r="T371" s="2"/>
      <c r="U371" s="2"/>
      <c r="V371" s="2"/>
      <c r="W371" s="2"/>
    </row>
    <row r="372" spans="1:23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N372" s="2"/>
      <c r="O372" s="2"/>
      <c r="P372" s="2"/>
      <c r="Q372" s="2"/>
      <c r="R372" s="2"/>
      <c r="S372" s="2"/>
      <c r="T372" s="2"/>
      <c r="U372" s="2"/>
      <c r="V372" s="2"/>
      <c r="W372" s="2"/>
    </row>
    <row r="373" spans="1:23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N373" s="2"/>
      <c r="O373" s="2"/>
      <c r="P373" s="2"/>
      <c r="Q373" s="2"/>
      <c r="R373" s="2"/>
      <c r="S373" s="2"/>
      <c r="T373" s="2"/>
      <c r="U373" s="2"/>
      <c r="V373" s="2"/>
      <c r="W373" s="2"/>
    </row>
    <row r="374" spans="1:23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N374" s="2"/>
      <c r="O374" s="2"/>
      <c r="P374" s="2"/>
      <c r="Q374" s="2"/>
      <c r="R374" s="2"/>
      <c r="S374" s="2"/>
      <c r="T374" s="2"/>
      <c r="U374" s="2"/>
      <c r="V374" s="2"/>
      <c r="W374" s="2"/>
    </row>
    <row r="375" spans="1:23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N375" s="2"/>
      <c r="O375" s="2"/>
      <c r="P375" s="2"/>
      <c r="Q375" s="2"/>
      <c r="R375" s="2"/>
      <c r="S375" s="2"/>
      <c r="T375" s="2"/>
      <c r="U375" s="2"/>
      <c r="V375" s="2"/>
      <c r="W375" s="2"/>
    </row>
    <row r="376" spans="1:23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N376" s="2"/>
      <c r="O376" s="2"/>
      <c r="P376" s="2"/>
      <c r="Q376" s="2"/>
      <c r="R376" s="2"/>
      <c r="S376" s="2"/>
      <c r="T376" s="2"/>
      <c r="U376" s="2"/>
      <c r="V376" s="2"/>
      <c r="W376" s="2"/>
    </row>
    <row r="377" spans="1:23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N377" s="2"/>
      <c r="O377" s="2"/>
      <c r="P377" s="2"/>
      <c r="Q377" s="2"/>
      <c r="R377" s="2"/>
      <c r="S377" s="2"/>
      <c r="T377" s="2"/>
      <c r="U377" s="2"/>
      <c r="V377" s="2"/>
      <c r="W377" s="2"/>
    </row>
    <row r="378" spans="1:23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N378" s="2"/>
      <c r="O378" s="2"/>
      <c r="P378" s="2"/>
      <c r="Q378" s="2"/>
      <c r="R378" s="2"/>
      <c r="S378" s="2"/>
      <c r="T378" s="2"/>
      <c r="U378" s="2"/>
      <c r="V378" s="2"/>
      <c r="W378" s="2"/>
    </row>
    <row r="379" spans="1:23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N379" s="2"/>
      <c r="O379" s="2"/>
      <c r="P379" s="2"/>
      <c r="Q379" s="2"/>
      <c r="R379" s="2"/>
      <c r="S379" s="2"/>
      <c r="T379" s="2"/>
      <c r="U379" s="2"/>
      <c r="V379" s="2"/>
      <c r="W379" s="2"/>
    </row>
    <row r="380" spans="1:23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N380" s="2"/>
      <c r="O380" s="2"/>
      <c r="P380" s="2"/>
      <c r="Q380" s="2"/>
      <c r="R380" s="2"/>
      <c r="S380" s="2"/>
      <c r="T380" s="2"/>
      <c r="U380" s="2"/>
      <c r="V380" s="2"/>
      <c r="W380" s="2"/>
    </row>
    <row r="381" spans="1:23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N381" s="2"/>
      <c r="O381" s="2"/>
      <c r="P381" s="2"/>
      <c r="Q381" s="2"/>
      <c r="R381" s="2"/>
      <c r="S381" s="2"/>
      <c r="T381" s="2"/>
      <c r="U381" s="2"/>
      <c r="V381" s="2"/>
      <c r="W381" s="2"/>
    </row>
    <row r="382" spans="1:23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N382" s="2"/>
      <c r="O382" s="2"/>
      <c r="P382" s="2"/>
      <c r="Q382" s="2"/>
      <c r="R382" s="2"/>
      <c r="S382" s="2"/>
      <c r="T382" s="2"/>
      <c r="U382" s="2"/>
      <c r="V382" s="2"/>
      <c r="W382" s="2"/>
    </row>
    <row r="383" spans="1:23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N383" s="2"/>
      <c r="O383" s="2"/>
      <c r="P383" s="2"/>
      <c r="Q383" s="2"/>
      <c r="R383" s="2"/>
      <c r="S383" s="2"/>
      <c r="T383" s="2"/>
      <c r="U383" s="2"/>
      <c r="V383" s="2"/>
      <c r="W383" s="2"/>
    </row>
    <row r="384" spans="1:23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N384" s="2"/>
      <c r="O384" s="2"/>
      <c r="P384" s="2"/>
      <c r="Q384" s="2"/>
      <c r="R384" s="2"/>
      <c r="S384" s="2"/>
      <c r="T384" s="2"/>
      <c r="U384" s="2"/>
      <c r="V384" s="2"/>
      <c r="W384" s="2"/>
    </row>
    <row r="385" spans="1:23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N385" s="2"/>
      <c r="O385" s="2"/>
      <c r="P385" s="2"/>
      <c r="Q385" s="2"/>
      <c r="R385" s="2"/>
      <c r="S385" s="2"/>
      <c r="T385" s="2"/>
      <c r="U385" s="2"/>
      <c r="V385" s="2"/>
      <c r="W385" s="2"/>
    </row>
    <row r="386" spans="1:23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N386" s="2"/>
      <c r="O386" s="2"/>
      <c r="P386" s="2"/>
      <c r="Q386" s="2"/>
      <c r="R386" s="2"/>
      <c r="S386" s="2"/>
      <c r="T386" s="2"/>
      <c r="U386" s="2"/>
      <c r="V386" s="2"/>
      <c r="W386" s="2"/>
    </row>
    <row r="387" spans="1:23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N387" s="2"/>
      <c r="O387" s="2"/>
      <c r="P387" s="2"/>
      <c r="Q387" s="2"/>
      <c r="R387" s="2"/>
      <c r="S387" s="2"/>
      <c r="T387" s="2"/>
      <c r="U387" s="2"/>
      <c r="V387" s="2"/>
      <c r="W387" s="2"/>
    </row>
    <row r="388" spans="1:23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N388" s="2"/>
      <c r="O388" s="2"/>
      <c r="P388" s="2"/>
      <c r="Q388" s="2"/>
      <c r="R388" s="2"/>
      <c r="S388" s="2"/>
      <c r="T388" s="2"/>
      <c r="U388" s="2"/>
      <c r="V388" s="2"/>
      <c r="W388" s="2"/>
    </row>
    <row r="389" spans="1:23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N389" s="2"/>
      <c r="O389" s="2"/>
      <c r="P389" s="2"/>
      <c r="Q389" s="2"/>
      <c r="R389" s="2"/>
      <c r="S389" s="2"/>
      <c r="T389" s="2"/>
      <c r="U389" s="2"/>
      <c r="V389" s="2"/>
      <c r="W389" s="2"/>
    </row>
    <row r="390" spans="1:23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N390" s="2"/>
      <c r="O390" s="2"/>
      <c r="P390" s="2"/>
      <c r="Q390" s="2"/>
      <c r="R390" s="2"/>
      <c r="S390" s="2"/>
      <c r="T390" s="2"/>
      <c r="U390" s="2"/>
      <c r="V390" s="2"/>
      <c r="W390" s="2"/>
    </row>
    <row r="391" spans="1:23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N391" s="2"/>
      <c r="O391" s="2"/>
      <c r="P391" s="2"/>
      <c r="Q391" s="2"/>
      <c r="R391" s="2"/>
      <c r="S391" s="2"/>
      <c r="T391" s="2"/>
      <c r="U391" s="2"/>
      <c r="V391" s="2"/>
      <c r="W391" s="2"/>
    </row>
    <row r="392" spans="1:23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N392" s="2"/>
      <c r="O392" s="2"/>
      <c r="P392" s="2"/>
      <c r="Q392" s="2"/>
      <c r="R392" s="2"/>
      <c r="S392" s="2"/>
      <c r="T392" s="2"/>
      <c r="U392" s="2"/>
      <c r="V392" s="2"/>
      <c r="W392" s="2"/>
    </row>
    <row r="393" spans="1:23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N393" s="2"/>
      <c r="O393" s="2"/>
      <c r="P393" s="2"/>
      <c r="Q393" s="2"/>
      <c r="R393" s="2"/>
      <c r="S393" s="2"/>
      <c r="T393" s="2"/>
      <c r="U393" s="2"/>
      <c r="V393" s="2"/>
      <c r="W393" s="2"/>
    </row>
    <row r="394" spans="1:23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N394" s="2"/>
      <c r="O394" s="2"/>
      <c r="P394" s="2"/>
      <c r="Q394" s="2"/>
      <c r="R394" s="2"/>
      <c r="S394" s="2"/>
      <c r="T394" s="2"/>
      <c r="U394" s="2"/>
      <c r="V394" s="2"/>
      <c r="W394" s="2"/>
    </row>
    <row r="395" spans="1:23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N395" s="2"/>
      <c r="O395" s="2"/>
      <c r="P395" s="2"/>
      <c r="Q395" s="2"/>
      <c r="R395" s="2"/>
      <c r="S395" s="2"/>
      <c r="T395" s="2"/>
      <c r="U395" s="2"/>
      <c r="V395" s="2"/>
      <c r="W395" s="2"/>
    </row>
    <row r="396" spans="1:23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N396" s="2"/>
      <c r="O396" s="2"/>
      <c r="P396" s="2"/>
      <c r="Q396" s="2"/>
      <c r="R396" s="2"/>
      <c r="S396" s="2"/>
      <c r="T396" s="2"/>
      <c r="U396" s="2"/>
      <c r="V396" s="2"/>
      <c r="W396" s="2"/>
    </row>
    <row r="397" spans="1:23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N397" s="2"/>
      <c r="O397" s="2"/>
      <c r="P397" s="2"/>
      <c r="Q397" s="2"/>
      <c r="R397" s="2"/>
      <c r="S397" s="2"/>
      <c r="T397" s="2"/>
      <c r="U397" s="2"/>
      <c r="V397" s="2"/>
      <c r="W397" s="2"/>
    </row>
    <row r="398" spans="1:23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N398" s="2"/>
      <c r="O398" s="2"/>
      <c r="P398" s="2"/>
      <c r="Q398" s="2"/>
      <c r="R398" s="2"/>
      <c r="S398" s="2"/>
      <c r="T398" s="2"/>
      <c r="U398" s="2"/>
      <c r="V398" s="2"/>
      <c r="W398" s="2"/>
    </row>
    <row r="399" spans="1:23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N399" s="2"/>
      <c r="O399" s="2"/>
      <c r="P399" s="2"/>
      <c r="Q399" s="2"/>
      <c r="R399" s="2"/>
      <c r="S399" s="2"/>
      <c r="T399" s="2"/>
      <c r="U399" s="2"/>
      <c r="V399" s="2"/>
      <c r="W399" s="2"/>
    </row>
    <row r="400" spans="1:23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N400" s="2"/>
      <c r="O400" s="2"/>
      <c r="P400" s="2"/>
      <c r="Q400" s="2"/>
      <c r="R400" s="2"/>
      <c r="S400" s="2"/>
      <c r="T400" s="2"/>
      <c r="U400" s="2"/>
      <c r="V400" s="2"/>
      <c r="W400" s="2"/>
    </row>
    <row r="401" spans="1:23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N401" s="2"/>
      <c r="O401" s="2"/>
      <c r="P401" s="2"/>
      <c r="Q401" s="2"/>
      <c r="R401" s="2"/>
      <c r="S401" s="2"/>
      <c r="T401" s="2"/>
      <c r="U401" s="2"/>
      <c r="V401" s="2"/>
      <c r="W401" s="2"/>
    </row>
    <row r="402" spans="1:23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N402" s="2"/>
      <c r="O402" s="2"/>
      <c r="P402" s="2"/>
      <c r="Q402" s="2"/>
      <c r="R402" s="2"/>
      <c r="S402" s="2"/>
      <c r="T402" s="2"/>
      <c r="U402" s="2"/>
      <c r="V402" s="2"/>
      <c r="W402" s="2"/>
    </row>
    <row r="403" spans="1:23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N403" s="2"/>
      <c r="O403" s="2"/>
      <c r="P403" s="2"/>
      <c r="Q403" s="2"/>
      <c r="R403" s="2"/>
      <c r="S403" s="2"/>
      <c r="T403" s="2"/>
      <c r="U403" s="2"/>
      <c r="V403" s="2"/>
      <c r="W403" s="2"/>
    </row>
    <row r="404" spans="1:23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N404" s="2"/>
      <c r="O404" s="2"/>
      <c r="P404" s="2"/>
      <c r="Q404" s="2"/>
      <c r="R404" s="2"/>
      <c r="S404" s="2"/>
      <c r="T404" s="2"/>
      <c r="U404" s="2"/>
      <c r="V404" s="2"/>
      <c r="W404" s="2"/>
    </row>
    <row r="405" spans="1:23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N405" s="2"/>
      <c r="O405" s="2"/>
      <c r="P405" s="2"/>
      <c r="Q405" s="2"/>
      <c r="R405" s="2"/>
      <c r="S405" s="2"/>
      <c r="T405" s="2"/>
      <c r="U405" s="2"/>
      <c r="V405" s="2"/>
      <c r="W405" s="2"/>
    </row>
    <row r="406" spans="1:23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N406" s="2"/>
      <c r="O406" s="2"/>
      <c r="P406" s="2"/>
      <c r="Q406" s="2"/>
      <c r="R406" s="2"/>
      <c r="S406" s="2"/>
      <c r="T406" s="2"/>
      <c r="U406" s="2"/>
      <c r="V406" s="2"/>
      <c r="W406" s="2"/>
    </row>
    <row r="407" spans="1:23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N407" s="2"/>
      <c r="O407" s="2"/>
      <c r="P407" s="2"/>
      <c r="Q407" s="2"/>
      <c r="R407" s="2"/>
      <c r="S407" s="2"/>
      <c r="T407" s="2"/>
      <c r="U407" s="2"/>
      <c r="V407" s="2"/>
      <c r="W407" s="2"/>
    </row>
    <row r="408" spans="1:23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N408" s="2"/>
      <c r="O408" s="2"/>
      <c r="P408" s="2"/>
      <c r="Q408" s="2"/>
      <c r="R408" s="2"/>
      <c r="S408" s="2"/>
      <c r="T408" s="2"/>
      <c r="U408" s="2"/>
      <c r="V408" s="2"/>
      <c r="W408" s="2"/>
    </row>
    <row r="409" spans="1:23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N409" s="2"/>
      <c r="O409" s="2"/>
      <c r="P409" s="2"/>
      <c r="Q409" s="2"/>
      <c r="R409" s="2"/>
      <c r="S409" s="2"/>
      <c r="T409" s="2"/>
      <c r="U409" s="2"/>
      <c r="V409" s="2"/>
      <c r="W409" s="2"/>
    </row>
    <row r="410" spans="1:23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N410" s="2"/>
      <c r="O410" s="2"/>
      <c r="P410" s="2"/>
      <c r="Q410" s="2"/>
      <c r="R410" s="2"/>
      <c r="S410" s="2"/>
      <c r="T410" s="2"/>
      <c r="U410" s="2"/>
      <c r="V410" s="2"/>
      <c r="W410" s="2"/>
    </row>
    <row r="411" spans="1:23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N411" s="2"/>
      <c r="O411" s="2"/>
      <c r="P411" s="2"/>
      <c r="Q411" s="2"/>
      <c r="R411" s="2"/>
      <c r="S411" s="2"/>
      <c r="T411" s="2"/>
      <c r="U411" s="2"/>
      <c r="V411" s="2"/>
      <c r="W411" s="2"/>
    </row>
    <row r="412" spans="1:23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N412" s="2"/>
      <c r="O412" s="2"/>
      <c r="P412" s="2"/>
      <c r="Q412" s="2"/>
      <c r="R412" s="2"/>
      <c r="S412" s="2"/>
      <c r="T412" s="2"/>
      <c r="U412" s="2"/>
      <c r="V412" s="2"/>
      <c r="W412" s="2"/>
    </row>
    <row r="413" spans="1:23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N413" s="2"/>
      <c r="O413" s="2"/>
      <c r="P413" s="2"/>
      <c r="Q413" s="2"/>
      <c r="R413" s="2"/>
      <c r="S413" s="2"/>
      <c r="T413" s="2"/>
      <c r="U413" s="2"/>
      <c r="V413" s="2"/>
      <c r="W413" s="2"/>
    </row>
    <row r="414" spans="1:23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N414" s="2"/>
      <c r="O414" s="2"/>
      <c r="P414" s="2"/>
      <c r="Q414" s="2"/>
      <c r="R414" s="2"/>
      <c r="S414" s="2"/>
      <c r="T414" s="2"/>
      <c r="U414" s="2"/>
      <c r="V414" s="2"/>
      <c r="W414" s="2"/>
    </row>
    <row r="415" spans="1:23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N415" s="2"/>
      <c r="O415" s="2"/>
      <c r="P415" s="2"/>
      <c r="Q415" s="2"/>
      <c r="R415" s="2"/>
      <c r="S415" s="2"/>
      <c r="T415" s="2"/>
      <c r="U415" s="2"/>
      <c r="V415" s="2"/>
      <c r="W415" s="2"/>
    </row>
    <row r="416" spans="1:23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N416" s="2"/>
      <c r="O416" s="2"/>
      <c r="P416" s="2"/>
      <c r="Q416" s="2"/>
      <c r="R416" s="2"/>
      <c r="S416" s="2"/>
      <c r="T416" s="2"/>
      <c r="U416" s="2"/>
      <c r="V416" s="2"/>
      <c r="W416" s="2"/>
    </row>
    <row r="417" spans="1:23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N417" s="2"/>
      <c r="O417" s="2"/>
      <c r="P417" s="2"/>
      <c r="Q417" s="2"/>
      <c r="R417" s="2"/>
      <c r="S417" s="2"/>
      <c r="T417" s="2"/>
      <c r="U417" s="2"/>
      <c r="V417" s="2"/>
      <c r="W417" s="2"/>
    </row>
    <row r="418" spans="1:23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N418" s="2"/>
      <c r="O418" s="2"/>
      <c r="P418" s="2"/>
      <c r="Q418" s="2"/>
      <c r="R418" s="2"/>
      <c r="S418" s="2"/>
      <c r="T418" s="2"/>
      <c r="U418" s="2"/>
      <c r="V418" s="2"/>
      <c r="W418" s="2"/>
    </row>
    <row r="419" spans="1:23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N419" s="2"/>
      <c r="O419" s="2"/>
      <c r="P419" s="2"/>
      <c r="Q419" s="2"/>
      <c r="R419" s="2"/>
      <c r="S419" s="2"/>
      <c r="T419" s="2"/>
      <c r="U419" s="2"/>
      <c r="V419" s="2"/>
      <c r="W419" s="2"/>
    </row>
    <row r="420" spans="1:23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N420" s="2"/>
      <c r="O420" s="2"/>
      <c r="P420" s="2"/>
      <c r="Q420" s="2"/>
      <c r="R420" s="2"/>
      <c r="S420" s="2"/>
      <c r="T420" s="2"/>
      <c r="U420" s="2"/>
      <c r="V420" s="2"/>
      <c r="W420" s="2"/>
    </row>
    <row r="421" spans="1:23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N421" s="2"/>
      <c r="O421" s="2"/>
      <c r="P421" s="2"/>
      <c r="Q421" s="2"/>
      <c r="R421" s="2"/>
      <c r="S421" s="2"/>
      <c r="T421" s="2"/>
      <c r="U421" s="2"/>
      <c r="V421" s="2"/>
      <c r="W421" s="2"/>
    </row>
    <row r="422" spans="1:23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N422" s="2"/>
      <c r="O422" s="2"/>
      <c r="P422" s="2"/>
      <c r="Q422" s="2"/>
      <c r="R422" s="2"/>
      <c r="S422" s="2"/>
      <c r="T422" s="2"/>
      <c r="U422" s="2"/>
      <c r="V422" s="2"/>
      <c r="W422" s="2"/>
    </row>
    <row r="423" spans="1:23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N423" s="2"/>
      <c r="O423" s="2"/>
      <c r="P423" s="2"/>
      <c r="Q423" s="2"/>
      <c r="R423" s="2"/>
      <c r="S423" s="2"/>
      <c r="T423" s="2"/>
      <c r="U423" s="2"/>
      <c r="V423" s="2"/>
      <c r="W423" s="2"/>
    </row>
    <row r="424" spans="1:23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N424" s="2"/>
      <c r="O424" s="2"/>
      <c r="P424" s="2"/>
      <c r="Q424" s="2"/>
      <c r="R424" s="2"/>
      <c r="S424" s="2"/>
      <c r="T424" s="2"/>
      <c r="U424" s="2"/>
      <c r="V424" s="2"/>
      <c r="W424" s="2"/>
    </row>
    <row r="425" spans="1:23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N425" s="2"/>
      <c r="O425" s="2"/>
      <c r="P425" s="2"/>
      <c r="Q425" s="2"/>
      <c r="R425" s="2"/>
      <c r="S425" s="2"/>
      <c r="T425" s="2"/>
      <c r="U425" s="2"/>
      <c r="V425" s="2"/>
      <c r="W425" s="2"/>
    </row>
    <row r="426" spans="1:23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N426" s="2"/>
      <c r="O426" s="2"/>
      <c r="P426" s="2"/>
      <c r="Q426" s="2"/>
      <c r="R426" s="2"/>
      <c r="S426" s="2"/>
      <c r="T426" s="2"/>
      <c r="U426" s="2"/>
      <c r="V426" s="2"/>
      <c r="W426" s="2"/>
    </row>
    <row r="427" spans="1:23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N427" s="2"/>
      <c r="O427" s="2"/>
      <c r="P427" s="2"/>
      <c r="Q427" s="2"/>
      <c r="R427" s="2"/>
      <c r="S427" s="2"/>
      <c r="T427" s="2"/>
      <c r="U427" s="2"/>
      <c r="V427" s="2"/>
      <c r="W427" s="2"/>
    </row>
    <row r="428" spans="1:23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N428" s="2"/>
      <c r="O428" s="2"/>
      <c r="P428" s="2"/>
      <c r="Q428" s="2"/>
      <c r="R428" s="2"/>
      <c r="S428" s="2"/>
      <c r="T428" s="2"/>
      <c r="U428" s="2"/>
      <c r="V428" s="2"/>
      <c r="W428" s="2"/>
    </row>
    <row r="429" spans="1:23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N429" s="2"/>
      <c r="O429" s="2"/>
      <c r="P429" s="2"/>
      <c r="Q429" s="2"/>
      <c r="R429" s="2"/>
      <c r="S429" s="2"/>
      <c r="T429" s="2"/>
      <c r="U429" s="2"/>
      <c r="V429" s="2"/>
      <c r="W429" s="2"/>
    </row>
    <row r="430" spans="1:23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N430" s="2"/>
      <c r="O430" s="2"/>
      <c r="P430" s="2"/>
      <c r="Q430" s="2"/>
      <c r="R430" s="2"/>
      <c r="S430" s="2"/>
      <c r="T430" s="2"/>
      <c r="U430" s="2"/>
      <c r="V430" s="2"/>
      <c r="W430" s="2"/>
    </row>
    <row r="431" spans="1:23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N431" s="2"/>
      <c r="O431" s="2"/>
      <c r="P431" s="2"/>
      <c r="Q431" s="2"/>
      <c r="R431" s="2"/>
      <c r="S431" s="2"/>
      <c r="T431" s="2"/>
      <c r="U431" s="2"/>
      <c r="V431" s="2"/>
      <c r="W431" s="2"/>
    </row>
    <row r="432" spans="1:23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N432" s="2"/>
      <c r="O432" s="2"/>
      <c r="P432" s="2"/>
      <c r="Q432" s="2"/>
      <c r="R432" s="2"/>
      <c r="S432" s="2"/>
      <c r="T432" s="2"/>
      <c r="U432" s="2"/>
      <c r="V432" s="2"/>
      <c r="W432" s="2"/>
    </row>
    <row r="433" spans="1:23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N433" s="2"/>
      <c r="O433" s="2"/>
      <c r="P433" s="2"/>
      <c r="Q433" s="2"/>
      <c r="R433" s="2"/>
      <c r="S433" s="2"/>
      <c r="T433" s="2"/>
      <c r="U433" s="2"/>
      <c r="V433" s="2"/>
      <c r="W433" s="2"/>
    </row>
    <row r="434" spans="1:23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N434" s="2"/>
      <c r="O434" s="2"/>
      <c r="P434" s="2"/>
      <c r="Q434" s="2"/>
      <c r="R434" s="2"/>
      <c r="S434" s="2"/>
      <c r="T434" s="2"/>
      <c r="U434" s="2"/>
      <c r="V434" s="2"/>
      <c r="W434" s="2"/>
    </row>
    <row r="435" spans="1:23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N435" s="2"/>
      <c r="O435" s="2"/>
      <c r="P435" s="2"/>
      <c r="Q435" s="2"/>
      <c r="R435" s="2"/>
      <c r="S435" s="2"/>
      <c r="T435" s="2"/>
      <c r="U435" s="2"/>
      <c r="V435" s="2"/>
      <c r="W435" s="2"/>
    </row>
    <row r="436" spans="1:23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N436" s="2"/>
      <c r="O436" s="2"/>
      <c r="P436" s="2"/>
      <c r="Q436" s="2"/>
      <c r="R436" s="2"/>
      <c r="S436" s="2"/>
      <c r="T436" s="2"/>
      <c r="U436" s="2"/>
      <c r="V436" s="2"/>
      <c r="W436" s="2"/>
    </row>
    <row r="437" spans="1:23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N437" s="2"/>
      <c r="O437" s="2"/>
      <c r="P437" s="2"/>
      <c r="Q437" s="2"/>
      <c r="R437" s="2"/>
      <c r="S437" s="2"/>
      <c r="T437" s="2"/>
      <c r="U437" s="2"/>
      <c r="V437" s="2"/>
      <c r="W437" s="2"/>
    </row>
    <row r="438" spans="1:23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N438" s="2"/>
      <c r="O438" s="2"/>
      <c r="P438" s="2"/>
      <c r="Q438" s="2"/>
      <c r="R438" s="2"/>
      <c r="S438" s="2"/>
      <c r="T438" s="2"/>
      <c r="U438" s="2"/>
      <c r="V438" s="2"/>
      <c r="W438" s="2"/>
    </row>
    <row r="439" spans="1:23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N439" s="2"/>
      <c r="O439" s="2"/>
      <c r="P439" s="2"/>
      <c r="Q439" s="2"/>
      <c r="R439" s="2"/>
      <c r="S439" s="2"/>
      <c r="T439" s="2"/>
      <c r="U439" s="2"/>
      <c r="V439" s="2"/>
      <c r="W439" s="2"/>
    </row>
    <row r="440" spans="1:23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N440" s="2"/>
      <c r="O440" s="2"/>
      <c r="P440" s="2"/>
      <c r="Q440" s="2"/>
      <c r="R440" s="2"/>
      <c r="S440" s="2"/>
      <c r="T440" s="2"/>
      <c r="U440" s="2"/>
      <c r="V440" s="2"/>
      <c r="W440" s="2"/>
    </row>
    <row r="441" spans="1:23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N441" s="2"/>
      <c r="O441" s="2"/>
      <c r="P441" s="2"/>
      <c r="Q441" s="2"/>
      <c r="R441" s="2"/>
      <c r="S441" s="2"/>
      <c r="T441" s="2"/>
      <c r="U441" s="2"/>
      <c r="V441" s="2"/>
      <c r="W441" s="2"/>
    </row>
    <row r="442" spans="1:23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N442" s="2"/>
      <c r="O442" s="2"/>
      <c r="P442" s="2"/>
      <c r="Q442" s="2"/>
      <c r="R442" s="2"/>
      <c r="S442" s="2"/>
      <c r="T442" s="2"/>
      <c r="U442" s="2"/>
      <c r="V442" s="2"/>
      <c r="W442" s="2"/>
    </row>
    <row r="443" spans="1:23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N443" s="2"/>
      <c r="O443" s="2"/>
      <c r="P443" s="2"/>
      <c r="Q443" s="2"/>
      <c r="R443" s="2"/>
      <c r="S443" s="2"/>
      <c r="T443" s="2"/>
      <c r="U443" s="2"/>
      <c r="V443" s="2"/>
      <c r="W443" s="2"/>
    </row>
    <row r="444" spans="1:23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N444" s="2"/>
      <c r="O444" s="2"/>
      <c r="P444" s="2"/>
      <c r="Q444" s="2"/>
      <c r="R444" s="2"/>
      <c r="S444" s="2"/>
      <c r="T444" s="2"/>
      <c r="U444" s="2"/>
      <c r="V444" s="2"/>
      <c r="W444" s="2"/>
    </row>
    <row r="445" spans="1:23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N445" s="2"/>
      <c r="O445" s="2"/>
      <c r="P445" s="2"/>
      <c r="Q445" s="2"/>
      <c r="R445" s="2"/>
      <c r="S445" s="2"/>
      <c r="T445" s="2"/>
      <c r="U445" s="2"/>
      <c r="V445" s="2"/>
      <c r="W445" s="2"/>
    </row>
    <row r="446" spans="1:23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N446" s="2"/>
      <c r="O446" s="2"/>
      <c r="P446" s="2"/>
      <c r="Q446" s="2"/>
      <c r="R446" s="2"/>
      <c r="S446" s="2"/>
      <c r="T446" s="2"/>
      <c r="U446" s="2"/>
      <c r="V446" s="2"/>
      <c r="W446" s="2"/>
    </row>
    <row r="447" spans="1:23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N447" s="2"/>
      <c r="O447" s="2"/>
      <c r="P447" s="2"/>
      <c r="Q447" s="2"/>
      <c r="R447" s="2"/>
      <c r="S447" s="2"/>
      <c r="T447" s="2"/>
      <c r="U447" s="2"/>
      <c r="V447" s="2"/>
      <c r="W447" s="2"/>
    </row>
    <row r="448" spans="1:23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N448" s="2"/>
      <c r="O448" s="2"/>
      <c r="P448" s="2"/>
      <c r="Q448" s="2"/>
      <c r="R448" s="2"/>
      <c r="S448" s="2"/>
      <c r="T448" s="2"/>
      <c r="U448" s="2"/>
      <c r="V448" s="2"/>
      <c r="W448" s="2"/>
    </row>
    <row r="449" spans="1:23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N449" s="2"/>
      <c r="O449" s="2"/>
      <c r="P449" s="2"/>
      <c r="Q449" s="2"/>
      <c r="R449" s="2"/>
      <c r="S449" s="2"/>
      <c r="T449" s="2"/>
      <c r="U449" s="2"/>
      <c r="V449" s="2"/>
      <c r="W449" s="2"/>
    </row>
    <row r="450" spans="1:23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N450" s="2"/>
      <c r="O450" s="2"/>
      <c r="P450" s="2"/>
      <c r="Q450" s="2"/>
      <c r="R450" s="2"/>
      <c r="S450" s="2"/>
      <c r="T450" s="2"/>
      <c r="U450" s="2"/>
      <c r="V450" s="2"/>
      <c r="W450" s="2"/>
    </row>
    <row r="451" spans="1:23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N451" s="2"/>
      <c r="O451" s="2"/>
      <c r="P451" s="2"/>
      <c r="Q451" s="2"/>
      <c r="R451" s="2"/>
      <c r="S451" s="2"/>
      <c r="T451" s="2"/>
      <c r="U451" s="2"/>
      <c r="V451" s="2"/>
      <c r="W451" s="2"/>
    </row>
    <row r="452" spans="1:23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N452" s="2"/>
      <c r="O452" s="2"/>
      <c r="P452" s="2"/>
      <c r="Q452" s="2"/>
      <c r="R452" s="2"/>
      <c r="S452" s="2"/>
      <c r="T452" s="2"/>
      <c r="U452" s="2"/>
      <c r="V452" s="2"/>
      <c r="W452" s="2"/>
    </row>
    <row r="453" spans="1:23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N453" s="2"/>
      <c r="O453" s="2"/>
      <c r="P453" s="2"/>
      <c r="Q453" s="2"/>
      <c r="R453" s="2"/>
      <c r="S453" s="2"/>
      <c r="T453" s="2"/>
      <c r="U453" s="2"/>
      <c r="V453" s="2"/>
      <c r="W453" s="2"/>
    </row>
    <row r="454" spans="1:23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N454" s="2"/>
      <c r="O454" s="2"/>
      <c r="P454" s="2"/>
      <c r="Q454" s="2"/>
      <c r="R454" s="2"/>
      <c r="S454" s="2"/>
      <c r="T454" s="2"/>
      <c r="U454" s="2"/>
      <c r="V454" s="2"/>
      <c r="W454" s="2"/>
    </row>
    <row r="455" spans="1:23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N455" s="2"/>
      <c r="O455" s="2"/>
      <c r="P455" s="2"/>
      <c r="Q455" s="2"/>
      <c r="R455" s="2"/>
      <c r="S455" s="2"/>
      <c r="T455" s="2"/>
      <c r="U455" s="2"/>
      <c r="V455" s="2"/>
      <c r="W455" s="2"/>
    </row>
    <row r="456" spans="1:23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N456" s="2"/>
      <c r="O456" s="2"/>
      <c r="P456" s="2"/>
      <c r="Q456" s="2"/>
      <c r="R456" s="2"/>
      <c r="S456" s="2"/>
      <c r="T456" s="2"/>
      <c r="U456" s="2"/>
      <c r="V456" s="2"/>
      <c r="W456" s="2"/>
    </row>
    <row r="457" spans="1:23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N457" s="2"/>
      <c r="O457" s="2"/>
      <c r="P457" s="2"/>
      <c r="Q457" s="2"/>
      <c r="R457" s="2"/>
      <c r="S457" s="2"/>
      <c r="T457" s="2"/>
      <c r="U457" s="2"/>
      <c r="V457" s="2"/>
      <c r="W457" s="2"/>
    </row>
    <row r="458" spans="1:23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N458" s="2"/>
      <c r="O458" s="2"/>
      <c r="P458" s="2"/>
      <c r="Q458" s="2"/>
      <c r="R458" s="2"/>
      <c r="S458" s="2"/>
      <c r="T458" s="2"/>
      <c r="U458" s="2"/>
      <c r="V458" s="2"/>
      <c r="W458" s="2"/>
    </row>
    <row r="459" spans="1:23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N459" s="2"/>
      <c r="O459" s="2"/>
      <c r="P459" s="2"/>
      <c r="Q459" s="2"/>
      <c r="R459" s="2"/>
      <c r="S459" s="2"/>
      <c r="T459" s="2"/>
      <c r="U459" s="2"/>
      <c r="V459" s="2"/>
      <c r="W459" s="2"/>
    </row>
    <row r="460" spans="1:23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N460" s="2"/>
      <c r="O460" s="2"/>
      <c r="P460" s="2"/>
      <c r="Q460" s="2"/>
      <c r="R460" s="2"/>
      <c r="S460" s="2"/>
      <c r="T460" s="2"/>
      <c r="U460" s="2"/>
      <c r="V460" s="2"/>
      <c r="W460" s="2"/>
    </row>
    <row r="461" spans="1:23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N461" s="2"/>
      <c r="O461" s="2"/>
      <c r="P461" s="2"/>
      <c r="Q461" s="2"/>
      <c r="R461" s="2"/>
      <c r="S461" s="2"/>
      <c r="T461" s="2"/>
      <c r="U461" s="2"/>
      <c r="V461" s="2"/>
      <c r="W461" s="2"/>
    </row>
    <row r="462" spans="1:23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N462" s="2"/>
      <c r="O462" s="2"/>
      <c r="P462" s="2"/>
      <c r="Q462" s="2"/>
      <c r="R462" s="2"/>
      <c r="S462" s="2"/>
      <c r="T462" s="2"/>
      <c r="U462" s="2"/>
      <c r="V462" s="2"/>
      <c r="W462" s="2"/>
    </row>
    <row r="463" spans="1:23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N463" s="2"/>
      <c r="O463" s="2"/>
      <c r="P463" s="2"/>
      <c r="Q463" s="2"/>
      <c r="R463" s="2"/>
      <c r="S463" s="2"/>
      <c r="T463" s="2"/>
      <c r="U463" s="2"/>
      <c r="V463" s="2"/>
      <c r="W463" s="2"/>
    </row>
    <row r="464" spans="1:23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N464" s="2"/>
      <c r="O464" s="2"/>
      <c r="P464" s="2"/>
      <c r="Q464" s="2"/>
      <c r="R464" s="2"/>
      <c r="S464" s="2"/>
      <c r="T464" s="2"/>
      <c r="U464" s="2"/>
      <c r="V464" s="2"/>
      <c r="W464" s="2"/>
    </row>
    <row r="465" spans="1:23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N465" s="2"/>
      <c r="O465" s="2"/>
      <c r="P465" s="2"/>
      <c r="Q465" s="2"/>
      <c r="R465" s="2"/>
      <c r="S465" s="2"/>
      <c r="T465" s="2"/>
      <c r="U465" s="2"/>
      <c r="V465" s="2"/>
      <c r="W465" s="2"/>
    </row>
    <row r="466" spans="1:23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N466" s="2"/>
      <c r="O466" s="2"/>
      <c r="P466" s="2"/>
      <c r="Q466" s="2"/>
      <c r="R466" s="2"/>
      <c r="S466" s="2"/>
      <c r="T466" s="2"/>
      <c r="U466" s="2"/>
      <c r="V466" s="2"/>
      <c r="W466" s="2"/>
    </row>
    <row r="467" spans="1:23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N467" s="2"/>
      <c r="O467" s="2"/>
      <c r="P467" s="2"/>
      <c r="Q467" s="2"/>
      <c r="R467" s="2"/>
      <c r="S467" s="2"/>
      <c r="T467" s="2"/>
      <c r="U467" s="2"/>
      <c r="V467" s="2"/>
      <c r="W467" s="2"/>
    </row>
    <row r="468" spans="1:23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N468" s="2"/>
      <c r="O468" s="2"/>
      <c r="P468" s="2"/>
      <c r="Q468" s="2"/>
      <c r="R468" s="2"/>
      <c r="S468" s="2"/>
      <c r="T468" s="2"/>
      <c r="U468" s="2"/>
      <c r="V468" s="2"/>
      <c r="W468" s="2"/>
    </row>
    <row r="469" spans="1:23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N469" s="2"/>
      <c r="O469" s="2"/>
      <c r="P469" s="2"/>
      <c r="Q469" s="2"/>
      <c r="R469" s="2"/>
      <c r="S469" s="2"/>
      <c r="T469" s="2"/>
      <c r="U469" s="2"/>
      <c r="V469" s="2"/>
      <c r="W469" s="2"/>
    </row>
    <row r="470" spans="1:23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N470" s="2"/>
      <c r="O470" s="2"/>
      <c r="P470" s="2"/>
      <c r="Q470" s="2"/>
      <c r="R470" s="2"/>
      <c r="S470" s="2"/>
      <c r="T470" s="2"/>
      <c r="U470" s="2"/>
      <c r="V470" s="2"/>
      <c r="W470" s="2"/>
    </row>
    <row r="471" spans="1:23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N471" s="2"/>
      <c r="O471" s="2"/>
      <c r="P471" s="2"/>
      <c r="Q471" s="2"/>
      <c r="R471" s="2"/>
      <c r="S471" s="2"/>
      <c r="T471" s="2"/>
      <c r="U471" s="2"/>
      <c r="V471" s="2"/>
      <c r="W471" s="2"/>
    </row>
    <row r="472" spans="1:23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N472" s="2"/>
      <c r="O472" s="2"/>
      <c r="P472" s="2"/>
      <c r="Q472" s="2"/>
      <c r="R472" s="2"/>
      <c r="S472" s="2"/>
      <c r="T472" s="2"/>
      <c r="U472" s="2"/>
      <c r="V472" s="2"/>
      <c r="W472" s="2"/>
    </row>
    <row r="473" spans="1:23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N473" s="2"/>
      <c r="O473" s="2"/>
      <c r="P473" s="2"/>
      <c r="Q473" s="2"/>
      <c r="R473" s="2"/>
      <c r="S473" s="2"/>
      <c r="T473" s="2"/>
      <c r="U473" s="2"/>
      <c r="V473" s="2"/>
      <c r="W473" s="2"/>
    </row>
    <row r="474" spans="1:23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N474" s="2"/>
      <c r="O474" s="2"/>
      <c r="P474" s="2"/>
      <c r="Q474" s="2"/>
      <c r="R474" s="2"/>
      <c r="S474" s="2"/>
      <c r="T474" s="2"/>
      <c r="U474" s="2"/>
      <c r="V474" s="2"/>
      <c r="W474" s="2"/>
    </row>
    <row r="475" spans="1:23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N475" s="2"/>
      <c r="O475" s="2"/>
      <c r="P475" s="2"/>
      <c r="Q475" s="2"/>
      <c r="R475" s="2"/>
      <c r="S475" s="2"/>
      <c r="T475" s="2"/>
      <c r="U475" s="2"/>
      <c r="V475" s="2"/>
      <c r="W475" s="2"/>
    </row>
    <row r="476" spans="1:23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N476" s="2"/>
      <c r="O476" s="2"/>
      <c r="P476" s="2"/>
      <c r="Q476" s="2"/>
      <c r="R476" s="2"/>
      <c r="S476" s="2"/>
      <c r="T476" s="2"/>
      <c r="U476" s="2"/>
      <c r="V476" s="2"/>
      <c r="W476" s="2"/>
    </row>
    <row r="477" spans="1:23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N477" s="2"/>
      <c r="O477" s="2"/>
      <c r="P477" s="2"/>
      <c r="Q477" s="2"/>
      <c r="R477" s="2"/>
      <c r="S477" s="2"/>
      <c r="T477" s="2"/>
      <c r="U477" s="2"/>
      <c r="V477" s="2"/>
      <c r="W477" s="2"/>
    </row>
    <row r="478" spans="1:23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N478" s="2"/>
      <c r="O478" s="2"/>
      <c r="P478" s="2"/>
      <c r="Q478" s="2"/>
      <c r="R478" s="2"/>
      <c r="S478" s="2"/>
      <c r="T478" s="2"/>
      <c r="U478" s="2"/>
      <c r="V478" s="2"/>
      <c r="W478" s="2"/>
    </row>
    <row r="479" spans="1:23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N479" s="2"/>
      <c r="O479" s="2"/>
      <c r="P479" s="2"/>
      <c r="Q479" s="2"/>
      <c r="R479" s="2"/>
      <c r="S479" s="2"/>
      <c r="T479" s="2"/>
      <c r="U479" s="2"/>
      <c r="V479" s="2"/>
      <c r="W479" s="2"/>
    </row>
    <row r="480" spans="1:23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N480" s="2"/>
      <c r="O480" s="2"/>
      <c r="P480" s="2"/>
      <c r="Q480" s="2"/>
      <c r="R480" s="2"/>
      <c r="S480" s="2"/>
      <c r="T480" s="2"/>
      <c r="U480" s="2"/>
      <c r="V480" s="2"/>
      <c r="W480" s="2"/>
    </row>
    <row r="481" spans="1:23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N481" s="2"/>
      <c r="O481" s="2"/>
      <c r="P481" s="2"/>
      <c r="Q481" s="2"/>
      <c r="R481" s="2"/>
      <c r="S481" s="2"/>
      <c r="T481" s="2"/>
      <c r="U481" s="2"/>
      <c r="V481" s="2"/>
      <c r="W481" s="2"/>
    </row>
    <row r="482" spans="1:23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N482" s="2"/>
      <c r="O482" s="2"/>
      <c r="P482" s="2"/>
      <c r="Q482" s="2"/>
      <c r="R482" s="2"/>
      <c r="S482" s="2"/>
      <c r="T482" s="2"/>
      <c r="U482" s="2"/>
      <c r="V482" s="2"/>
      <c r="W482" s="2"/>
    </row>
    <row r="483" spans="1:23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N483" s="2"/>
      <c r="O483" s="2"/>
      <c r="P483" s="2"/>
      <c r="Q483" s="2"/>
      <c r="R483" s="2"/>
      <c r="S483" s="2"/>
      <c r="T483" s="2"/>
      <c r="U483" s="2"/>
      <c r="V483" s="2"/>
      <c r="W483" s="2"/>
    </row>
    <row r="484" spans="1:23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N484" s="2"/>
      <c r="O484" s="2"/>
      <c r="P484" s="2"/>
      <c r="Q484" s="2"/>
      <c r="R484" s="2"/>
      <c r="S484" s="2"/>
      <c r="T484" s="2"/>
      <c r="U484" s="2"/>
      <c r="V484" s="2"/>
      <c r="W484" s="2"/>
    </row>
    <row r="485" spans="1:23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N485" s="2"/>
      <c r="O485" s="2"/>
      <c r="P485" s="2"/>
      <c r="Q485" s="2"/>
      <c r="R485" s="2"/>
      <c r="S485" s="2"/>
      <c r="T485" s="2"/>
      <c r="U485" s="2"/>
      <c r="V485" s="2"/>
      <c r="W485" s="2"/>
    </row>
    <row r="486" spans="1:23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N486" s="2"/>
      <c r="O486" s="2"/>
      <c r="P486" s="2"/>
      <c r="Q486" s="2"/>
      <c r="R486" s="2"/>
      <c r="S486" s="2"/>
      <c r="T486" s="2"/>
      <c r="U486" s="2"/>
      <c r="V486" s="2"/>
      <c r="W486" s="2"/>
    </row>
    <row r="487" spans="1:23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N487" s="2"/>
      <c r="O487" s="2"/>
      <c r="P487" s="2"/>
      <c r="Q487" s="2"/>
      <c r="R487" s="2"/>
      <c r="S487" s="2"/>
      <c r="T487" s="2"/>
      <c r="U487" s="2"/>
      <c r="V487" s="2"/>
      <c r="W487" s="2"/>
    </row>
    <row r="488" spans="1:23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N488" s="2"/>
      <c r="O488" s="2"/>
      <c r="P488" s="2"/>
      <c r="Q488" s="2"/>
      <c r="R488" s="2"/>
      <c r="S488" s="2"/>
      <c r="T488" s="2"/>
      <c r="U488" s="2"/>
      <c r="V488" s="2"/>
      <c r="W488" s="2"/>
    </row>
    <row r="489" spans="1:23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N489" s="2"/>
      <c r="O489" s="2"/>
      <c r="P489" s="2"/>
      <c r="Q489" s="2"/>
      <c r="R489" s="2"/>
      <c r="S489" s="2"/>
      <c r="T489" s="2"/>
      <c r="U489" s="2"/>
      <c r="V489" s="2"/>
      <c r="W489" s="2"/>
    </row>
    <row r="490" spans="1:23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N490" s="2"/>
      <c r="O490" s="2"/>
      <c r="P490" s="2"/>
      <c r="Q490" s="2"/>
      <c r="R490" s="2"/>
      <c r="S490" s="2"/>
      <c r="T490" s="2"/>
      <c r="U490" s="2"/>
      <c r="V490" s="2"/>
      <c r="W490" s="2"/>
    </row>
    <row r="491" spans="1:23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N491" s="2"/>
      <c r="O491" s="2"/>
      <c r="P491" s="2"/>
      <c r="Q491" s="2"/>
      <c r="R491" s="2"/>
      <c r="S491" s="2"/>
      <c r="T491" s="2"/>
      <c r="U491" s="2"/>
      <c r="V491" s="2"/>
      <c r="W491" s="2"/>
    </row>
    <row r="492" spans="1:23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N492" s="2"/>
      <c r="O492" s="2"/>
      <c r="P492" s="2"/>
      <c r="Q492" s="2"/>
      <c r="R492" s="2"/>
      <c r="S492" s="2"/>
      <c r="T492" s="2"/>
      <c r="U492" s="2"/>
      <c r="V492" s="2"/>
      <c r="W492" s="2"/>
    </row>
    <row r="493" spans="1:23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N493" s="2"/>
      <c r="O493" s="2"/>
      <c r="P493" s="2"/>
      <c r="Q493" s="2"/>
      <c r="R493" s="2"/>
      <c r="S493" s="2"/>
      <c r="T493" s="2"/>
      <c r="U493" s="2"/>
      <c r="V493" s="2"/>
      <c r="W493" s="2"/>
    </row>
    <row r="494" spans="1:23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N494" s="2"/>
      <c r="O494" s="2"/>
      <c r="P494" s="2"/>
      <c r="Q494" s="2"/>
      <c r="R494" s="2"/>
      <c r="S494" s="2"/>
      <c r="T494" s="2"/>
      <c r="U494" s="2"/>
      <c r="V494" s="2"/>
      <c r="W494" s="2"/>
    </row>
    <row r="495" spans="1:23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N495" s="2"/>
      <c r="O495" s="2"/>
      <c r="P495" s="2"/>
      <c r="Q495" s="2"/>
      <c r="R495" s="2"/>
      <c r="S495" s="2"/>
      <c r="T495" s="2"/>
      <c r="U495" s="2"/>
      <c r="V495" s="2"/>
      <c r="W495" s="2"/>
    </row>
    <row r="496" spans="1:23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N496" s="2"/>
      <c r="O496" s="2"/>
      <c r="P496" s="2"/>
      <c r="Q496" s="2"/>
      <c r="R496" s="2"/>
      <c r="S496" s="2"/>
      <c r="T496" s="2"/>
      <c r="U496" s="2"/>
      <c r="V496" s="2"/>
      <c r="W496" s="2"/>
    </row>
    <row r="497" spans="1:23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N497" s="2"/>
      <c r="O497" s="2"/>
      <c r="P497" s="2"/>
      <c r="Q497" s="2"/>
      <c r="R497" s="2"/>
      <c r="S497" s="2"/>
      <c r="T497" s="2"/>
      <c r="U497" s="2"/>
      <c r="V497" s="2"/>
      <c r="W497" s="2"/>
    </row>
    <row r="498" spans="1:23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N498" s="2"/>
      <c r="O498" s="2"/>
      <c r="P498" s="2"/>
      <c r="Q498" s="2"/>
      <c r="R498" s="2"/>
      <c r="S498" s="2"/>
      <c r="T498" s="2"/>
      <c r="U498" s="2"/>
      <c r="V498" s="2"/>
      <c r="W498" s="2"/>
    </row>
    <row r="499" spans="1:23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N499" s="2"/>
      <c r="O499" s="2"/>
      <c r="P499" s="2"/>
      <c r="Q499" s="2"/>
      <c r="R499" s="2"/>
      <c r="S499" s="2"/>
      <c r="T499" s="2"/>
      <c r="U499" s="2"/>
      <c r="V499" s="2"/>
      <c r="W499" s="2"/>
    </row>
    <row r="500" spans="1:23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N500" s="2"/>
      <c r="O500" s="2"/>
      <c r="P500" s="2"/>
      <c r="Q500" s="2"/>
      <c r="R500" s="2"/>
      <c r="S500" s="2"/>
      <c r="T500" s="2"/>
      <c r="U500" s="2"/>
      <c r="V500" s="2"/>
      <c r="W500" s="2"/>
    </row>
    <row r="501" spans="1:23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N501" s="2"/>
      <c r="O501" s="2"/>
      <c r="P501" s="2"/>
      <c r="Q501" s="2"/>
      <c r="R501" s="2"/>
      <c r="S501" s="2"/>
      <c r="T501" s="2"/>
      <c r="U501" s="2"/>
      <c r="V501" s="2"/>
      <c r="W501" s="2"/>
    </row>
    <row r="502" spans="1:23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N502" s="2"/>
      <c r="O502" s="2"/>
      <c r="P502" s="2"/>
      <c r="Q502" s="2"/>
      <c r="R502" s="2"/>
      <c r="S502" s="2"/>
      <c r="T502" s="2"/>
      <c r="U502" s="2"/>
      <c r="V502" s="2"/>
      <c r="W502" s="2"/>
    </row>
    <row r="503" spans="1:23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N503" s="2"/>
      <c r="O503" s="2"/>
      <c r="P503" s="2"/>
      <c r="Q503" s="2"/>
      <c r="R503" s="2"/>
      <c r="S503" s="2"/>
      <c r="T503" s="2"/>
      <c r="U503" s="2"/>
      <c r="V503" s="2"/>
      <c r="W503" s="2"/>
    </row>
    <row r="504" spans="1:23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N504" s="2"/>
      <c r="O504" s="2"/>
      <c r="P504" s="2"/>
      <c r="Q504" s="2"/>
      <c r="R504" s="2"/>
      <c r="S504" s="2"/>
      <c r="T504" s="2"/>
      <c r="U504" s="2"/>
      <c r="V504" s="2"/>
      <c r="W504" s="2"/>
    </row>
    <row r="505" spans="1:23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N505" s="2"/>
      <c r="O505" s="2"/>
      <c r="P505" s="2"/>
      <c r="Q505" s="2"/>
      <c r="R505" s="2"/>
      <c r="S505" s="2"/>
      <c r="T505" s="2"/>
      <c r="U505" s="2"/>
      <c r="V505" s="2"/>
      <c r="W505" s="2"/>
    </row>
    <row r="506" spans="1:23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N506" s="2"/>
      <c r="O506" s="2"/>
      <c r="P506" s="2"/>
      <c r="Q506" s="2"/>
      <c r="R506" s="2"/>
      <c r="S506" s="2"/>
      <c r="T506" s="2"/>
      <c r="U506" s="2"/>
      <c r="V506" s="2"/>
      <c r="W506" s="2"/>
    </row>
    <row r="507" spans="1:23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N507" s="2"/>
      <c r="O507" s="2"/>
      <c r="P507" s="2"/>
      <c r="Q507" s="2"/>
      <c r="R507" s="2"/>
      <c r="S507" s="2"/>
      <c r="T507" s="2"/>
      <c r="U507" s="2"/>
      <c r="V507" s="2"/>
      <c r="W507" s="2"/>
    </row>
    <row r="508" spans="1:23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N508" s="2"/>
      <c r="O508" s="2"/>
      <c r="P508" s="2"/>
      <c r="Q508" s="2"/>
      <c r="R508" s="2"/>
      <c r="S508" s="2"/>
      <c r="T508" s="2"/>
      <c r="U508" s="2"/>
      <c r="V508" s="2"/>
      <c r="W508" s="2"/>
    </row>
    <row r="509" spans="1:23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N509" s="2"/>
      <c r="O509" s="2"/>
      <c r="P509" s="2"/>
      <c r="Q509" s="2"/>
      <c r="R509" s="2"/>
      <c r="S509" s="2"/>
      <c r="T509" s="2"/>
      <c r="U509" s="2"/>
      <c r="V509" s="2"/>
      <c r="W509" s="2"/>
    </row>
    <row r="510" spans="1:23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N510" s="2"/>
      <c r="O510" s="2"/>
      <c r="P510" s="2"/>
      <c r="Q510" s="2"/>
      <c r="R510" s="2"/>
      <c r="S510" s="2"/>
      <c r="T510" s="2"/>
      <c r="U510" s="2"/>
      <c r="V510" s="2"/>
      <c r="W510" s="2"/>
    </row>
    <row r="511" spans="1:23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N511" s="2"/>
      <c r="O511" s="2"/>
      <c r="P511" s="2"/>
      <c r="Q511" s="2"/>
      <c r="R511" s="2"/>
      <c r="S511" s="2"/>
      <c r="T511" s="2"/>
      <c r="U511" s="2"/>
      <c r="V511" s="2"/>
      <c r="W511" s="2"/>
    </row>
    <row r="512" spans="1:23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N512" s="2"/>
      <c r="O512" s="2"/>
      <c r="P512" s="2"/>
      <c r="Q512" s="2"/>
      <c r="R512" s="2"/>
      <c r="S512" s="2"/>
      <c r="T512" s="2"/>
      <c r="U512" s="2"/>
      <c r="V512" s="2"/>
      <c r="W512" s="2"/>
    </row>
    <row r="513" spans="1:23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N513" s="2"/>
      <c r="O513" s="2"/>
      <c r="P513" s="2"/>
      <c r="Q513" s="2"/>
      <c r="R513" s="2"/>
      <c r="S513" s="2"/>
      <c r="T513" s="2"/>
      <c r="U513" s="2"/>
      <c r="V513" s="2"/>
      <c r="W513" s="2"/>
    </row>
    <row r="514" spans="1:23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N514" s="2"/>
      <c r="O514" s="2"/>
      <c r="P514" s="2"/>
      <c r="Q514" s="2"/>
      <c r="R514" s="2"/>
      <c r="S514" s="2"/>
      <c r="T514" s="2"/>
      <c r="U514" s="2"/>
      <c r="V514" s="2"/>
      <c r="W514" s="2"/>
    </row>
    <row r="515" spans="1:23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N515" s="2"/>
      <c r="O515" s="2"/>
      <c r="P515" s="2"/>
      <c r="Q515" s="2"/>
      <c r="R515" s="2"/>
      <c r="S515" s="2"/>
      <c r="T515" s="2"/>
      <c r="U515" s="2"/>
      <c r="V515" s="2"/>
      <c r="W515" s="2"/>
    </row>
    <row r="516" spans="1:23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N516" s="2"/>
      <c r="O516" s="2"/>
      <c r="P516" s="2"/>
      <c r="Q516" s="2"/>
      <c r="R516" s="2"/>
      <c r="S516" s="2"/>
      <c r="T516" s="2"/>
      <c r="U516" s="2"/>
      <c r="V516" s="2"/>
      <c r="W516" s="2"/>
    </row>
    <row r="517" spans="1:23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N517" s="2"/>
      <c r="O517" s="2"/>
      <c r="P517" s="2"/>
      <c r="Q517" s="2"/>
      <c r="R517" s="2"/>
      <c r="S517" s="2"/>
      <c r="T517" s="2"/>
      <c r="U517" s="2"/>
      <c r="V517" s="2"/>
      <c r="W517" s="2"/>
    </row>
    <row r="518" spans="1:23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N518" s="2"/>
      <c r="O518" s="2"/>
      <c r="P518" s="2"/>
      <c r="Q518" s="2"/>
      <c r="R518" s="2"/>
      <c r="S518" s="2"/>
      <c r="T518" s="2"/>
      <c r="U518" s="2"/>
      <c r="V518" s="2"/>
      <c r="W518" s="2"/>
    </row>
    <row r="519" spans="1:23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N519" s="2"/>
      <c r="O519" s="2"/>
      <c r="P519" s="2"/>
      <c r="Q519" s="2"/>
      <c r="R519" s="2"/>
      <c r="S519" s="2"/>
      <c r="T519" s="2"/>
      <c r="U519" s="2"/>
      <c r="V519" s="2"/>
      <c r="W519" s="2"/>
    </row>
    <row r="520" spans="1:23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N520" s="2"/>
      <c r="O520" s="2"/>
      <c r="P520" s="2"/>
      <c r="Q520" s="2"/>
      <c r="R520" s="2"/>
      <c r="S520" s="2"/>
      <c r="T520" s="2"/>
      <c r="U520" s="2"/>
      <c r="V520" s="2"/>
      <c r="W520" s="2"/>
    </row>
    <row r="521" spans="1:23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N521" s="2"/>
      <c r="O521" s="2"/>
      <c r="P521" s="2"/>
      <c r="Q521" s="2"/>
      <c r="R521" s="2"/>
      <c r="S521" s="2"/>
      <c r="T521" s="2"/>
      <c r="U521" s="2"/>
      <c r="V521" s="2"/>
      <c r="W521" s="2"/>
    </row>
    <row r="522" spans="1:23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N522" s="2"/>
      <c r="O522" s="2"/>
      <c r="P522" s="2"/>
      <c r="Q522" s="2"/>
      <c r="R522" s="2"/>
      <c r="S522" s="2"/>
      <c r="T522" s="2"/>
      <c r="U522" s="2"/>
      <c r="V522" s="2"/>
      <c r="W522" s="2"/>
    </row>
    <row r="523" spans="1:23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N523" s="2"/>
      <c r="O523" s="2"/>
      <c r="P523" s="2"/>
      <c r="Q523" s="2"/>
      <c r="R523" s="2"/>
      <c r="S523" s="2"/>
      <c r="T523" s="2"/>
      <c r="U523" s="2"/>
      <c r="V523" s="2"/>
      <c r="W523" s="2"/>
    </row>
    <row r="524" spans="1:23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N524" s="2"/>
      <c r="O524" s="2"/>
      <c r="P524" s="2"/>
      <c r="Q524" s="2"/>
      <c r="R524" s="2"/>
      <c r="S524" s="2"/>
      <c r="T524" s="2"/>
      <c r="U524" s="2"/>
      <c r="V524" s="2"/>
      <c r="W524" s="2"/>
    </row>
    <row r="525" spans="1:23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N525" s="2"/>
      <c r="O525" s="2"/>
      <c r="P525" s="2"/>
      <c r="Q525" s="2"/>
      <c r="R525" s="2"/>
      <c r="S525" s="2"/>
      <c r="T525" s="2"/>
      <c r="U525" s="2"/>
      <c r="V525" s="2"/>
      <c r="W525" s="2"/>
    </row>
    <row r="526" spans="1:23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N526" s="2"/>
      <c r="O526" s="2"/>
      <c r="P526" s="2"/>
      <c r="Q526" s="2"/>
      <c r="R526" s="2"/>
      <c r="S526" s="2"/>
      <c r="T526" s="2"/>
      <c r="U526" s="2"/>
      <c r="V526" s="2"/>
      <c r="W526" s="2"/>
    </row>
    <row r="527" spans="1:23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N527" s="2"/>
      <c r="O527" s="2"/>
      <c r="P527" s="2"/>
      <c r="Q527" s="2"/>
      <c r="R527" s="2"/>
      <c r="S527" s="2"/>
      <c r="T527" s="2"/>
      <c r="U527" s="2"/>
      <c r="V527" s="2"/>
      <c r="W527" s="2"/>
    </row>
    <row r="528" spans="1:23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N528" s="2"/>
      <c r="O528" s="2"/>
      <c r="P528" s="2"/>
      <c r="Q528" s="2"/>
      <c r="R528" s="2"/>
      <c r="S528" s="2"/>
      <c r="T528" s="2"/>
      <c r="U528" s="2"/>
      <c r="V528" s="2"/>
      <c r="W528" s="2"/>
    </row>
    <row r="529" spans="1:23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N529" s="2"/>
      <c r="O529" s="2"/>
      <c r="P529" s="2"/>
      <c r="Q529" s="2"/>
      <c r="R529" s="2"/>
      <c r="S529" s="2"/>
      <c r="T529" s="2"/>
      <c r="U529" s="2"/>
      <c r="V529" s="2"/>
      <c r="W529" s="2"/>
    </row>
    <row r="530" spans="1:23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N530" s="2"/>
      <c r="O530" s="2"/>
      <c r="P530" s="2"/>
      <c r="Q530" s="2"/>
      <c r="R530" s="2"/>
      <c r="S530" s="2"/>
      <c r="T530" s="2"/>
      <c r="U530" s="2"/>
      <c r="V530" s="2"/>
      <c r="W530" s="2"/>
    </row>
    <row r="531" spans="1:23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N531" s="2"/>
      <c r="O531" s="2"/>
      <c r="P531" s="2"/>
      <c r="Q531" s="2"/>
      <c r="R531" s="2"/>
      <c r="S531" s="2"/>
      <c r="T531" s="2"/>
      <c r="U531" s="2"/>
      <c r="V531" s="2"/>
      <c r="W531" s="2"/>
    </row>
    <row r="532" spans="1:23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N532" s="2"/>
      <c r="O532" s="2"/>
      <c r="P532" s="2"/>
      <c r="Q532" s="2"/>
      <c r="R532" s="2"/>
      <c r="S532" s="2"/>
      <c r="T532" s="2"/>
      <c r="U532" s="2"/>
      <c r="V532" s="2"/>
      <c r="W532" s="2"/>
    </row>
    <row r="533" spans="1:23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N533" s="2"/>
      <c r="O533" s="2"/>
      <c r="P533" s="2"/>
      <c r="Q533" s="2"/>
      <c r="R533" s="2"/>
      <c r="S533" s="2"/>
      <c r="T533" s="2"/>
      <c r="U533" s="2"/>
      <c r="V533" s="2"/>
      <c r="W533" s="2"/>
    </row>
    <row r="534" spans="1:23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N534" s="2"/>
      <c r="O534" s="2"/>
      <c r="P534" s="2"/>
      <c r="Q534" s="2"/>
      <c r="R534" s="2"/>
      <c r="S534" s="2"/>
      <c r="T534" s="2"/>
      <c r="U534" s="2"/>
      <c r="V534" s="2"/>
      <c r="W534" s="2"/>
    </row>
    <row r="535" spans="1:23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N535" s="2"/>
      <c r="O535" s="2"/>
      <c r="P535" s="2"/>
      <c r="Q535" s="2"/>
      <c r="R535" s="2"/>
      <c r="S535" s="2"/>
      <c r="T535" s="2"/>
      <c r="U535" s="2"/>
      <c r="V535" s="2"/>
      <c r="W535" s="2"/>
    </row>
    <row r="536" spans="1:23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N536" s="2"/>
      <c r="O536" s="2"/>
      <c r="P536" s="2"/>
      <c r="Q536" s="2"/>
      <c r="R536" s="2"/>
      <c r="S536" s="2"/>
      <c r="T536" s="2"/>
      <c r="U536" s="2"/>
      <c r="V536" s="2"/>
      <c r="W536" s="2"/>
    </row>
    <row r="537" spans="1:23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N537" s="2"/>
      <c r="O537" s="2"/>
      <c r="P537" s="2"/>
      <c r="Q537" s="2"/>
      <c r="R537" s="2"/>
      <c r="S537" s="2"/>
      <c r="T537" s="2"/>
      <c r="U537" s="2"/>
      <c r="V537" s="2"/>
      <c r="W537" s="2"/>
    </row>
    <row r="538" spans="1:23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N538" s="2"/>
      <c r="O538" s="2"/>
      <c r="P538" s="2"/>
      <c r="Q538" s="2"/>
      <c r="R538" s="2"/>
      <c r="S538" s="2"/>
      <c r="T538" s="2"/>
      <c r="U538" s="2"/>
      <c r="V538" s="2"/>
      <c r="W538" s="2"/>
    </row>
    <row r="539" spans="1:23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N539" s="2"/>
      <c r="O539" s="2"/>
      <c r="P539" s="2"/>
      <c r="Q539" s="2"/>
      <c r="R539" s="2"/>
      <c r="S539" s="2"/>
      <c r="T539" s="2"/>
      <c r="U539" s="2"/>
      <c r="V539" s="2"/>
      <c r="W539" s="2"/>
    </row>
    <row r="540" spans="1:23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N540" s="2"/>
      <c r="O540" s="2"/>
      <c r="P540" s="2"/>
      <c r="Q540" s="2"/>
      <c r="R540" s="2"/>
      <c r="S540" s="2"/>
      <c r="T540" s="2"/>
      <c r="U540" s="2"/>
      <c r="V540" s="2"/>
      <c r="W540" s="2"/>
    </row>
    <row r="541" spans="1:23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N541" s="2"/>
      <c r="O541" s="2"/>
      <c r="P541" s="2"/>
      <c r="Q541" s="2"/>
      <c r="R541" s="2"/>
      <c r="S541" s="2"/>
      <c r="T541" s="2"/>
      <c r="U541" s="2"/>
      <c r="V541" s="2"/>
      <c r="W541" s="2"/>
    </row>
    <row r="542" spans="1:23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N542" s="2"/>
      <c r="O542" s="2"/>
      <c r="P542" s="2"/>
      <c r="Q542" s="2"/>
      <c r="R542" s="2"/>
      <c r="S542" s="2"/>
      <c r="T542" s="2"/>
      <c r="U542" s="2"/>
      <c r="V542" s="2"/>
      <c r="W542" s="2"/>
    </row>
    <row r="543" spans="1:23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N543" s="2"/>
      <c r="O543" s="2"/>
      <c r="P543" s="2"/>
      <c r="Q543" s="2"/>
      <c r="R543" s="2"/>
      <c r="S543" s="2"/>
      <c r="T543" s="2"/>
      <c r="U543" s="2"/>
      <c r="V543" s="2"/>
      <c r="W543" s="2"/>
    </row>
    <row r="544" spans="1:23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N544" s="2"/>
      <c r="O544" s="2"/>
      <c r="P544" s="2"/>
      <c r="Q544" s="2"/>
      <c r="R544" s="2"/>
      <c r="S544" s="2"/>
      <c r="T544" s="2"/>
      <c r="U544" s="2"/>
      <c r="V544" s="2"/>
      <c r="W544" s="2"/>
    </row>
    <row r="545" spans="1:23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N545" s="2"/>
      <c r="O545" s="2"/>
      <c r="P545" s="2"/>
      <c r="Q545" s="2"/>
      <c r="R545" s="2"/>
      <c r="S545" s="2"/>
      <c r="T545" s="2"/>
      <c r="U545" s="2"/>
      <c r="V545" s="2"/>
      <c r="W545" s="2"/>
    </row>
    <row r="546" spans="1:23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N546" s="2"/>
      <c r="O546" s="2"/>
      <c r="P546" s="2"/>
      <c r="Q546" s="2"/>
      <c r="R546" s="2"/>
      <c r="S546" s="2"/>
      <c r="T546" s="2"/>
      <c r="U546" s="2"/>
      <c r="V546" s="2"/>
      <c r="W546" s="2"/>
    </row>
    <row r="547" spans="1:23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N547" s="2"/>
      <c r="O547" s="2"/>
      <c r="P547" s="2"/>
      <c r="Q547" s="2"/>
      <c r="R547" s="2"/>
      <c r="S547" s="2"/>
      <c r="T547" s="2"/>
      <c r="U547" s="2"/>
      <c r="V547" s="2"/>
      <c r="W547" s="2"/>
    </row>
    <row r="548" spans="1:23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N548" s="2"/>
      <c r="O548" s="2"/>
      <c r="P548" s="2"/>
      <c r="Q548" s="2"/>
      <c r="R548" s="2"/>
      <c r="S548" s="2"/>
      <c r="T548" s="2"/>
      <c r="U548" s="2"/>
      <c r="V548" s="2"/>
      <c r="W548" s="2"/>
    </row>
    <row r="549" spans="1:23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N549" s="2"/>
      <c r="O549" s="2"/>
      <c r="P549" s="2"/>
      <c r="Q549" s="2"/>
      <c r="R549" s="2"/>
      <c r="S549" s="2"/>
      <c r="T549" s="2"/>
      <c r="U549" s="2"/>
      <c r="V549" s="2"/>
      <c r="W549" s="2"/>
    </row>
    <row r="550" spans="1:23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N550" s="2"/>
      <c r="O550" s="2"/>
      <c r="P550" s="2"/>
      <c r="Q550" s="2"/>
      <c r="R550" s="2"/>
      <c r="S550" s="2"/>
      <c r="T550" s="2"/>
      <c r="U550" s="2"/>
      <c r="V550" s="2"/>
      <c r="W550" s="2"/>
    </row>
    <row r="551" spans="1:23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N551" s="2"/>
      <c r="O551" s="2"/>
      <c r="P551" s="2"/>
      <c r="Q551" s="2"/>
      <c r="R551" s="2"/>
      <c r="S551" s="2"/>
      <c r="T551" s="2"/>
      <c r="U551" s="2"/>
      <c r="V551" s="2"/>
      <c r="W551" s="2"/>
    </row>
    <row r="552" spans="1:23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N552" s="2"/>
      <c r="O552" s="2"/>
      <c r="P552" s="2"/>
      <c r="Q552" s="2"/>
      <c r="R552" s="2"/>
      <c r="S552" s="2"/>
      <c r="T552" s="2"/>
      <c r="U552" s="2"/>
      <c r="V552" s="2"/>
      <c r="W552" s="2"/>
    </row>
    <row r="553" spans="1:23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N553" s="2"/>
      <c r="O553" s="2"/>
      <c r="P553" s="2"/>
      <c r="Q553" s="2"/>
      <c r="R553" s="2"/>
      <c r="S553" s="2"/>
      <c r="T553" s="2"/>
      <c r="U553" s="2"/>
      <c r="V553" s="2"/>
      <c r="W553" s="2"/>
    </row>
    <row r="554" spans="1:23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N554" s="2"/>
      <c r="O554" s="2"/>
      <c r="P554" s="2"/>
      <c r="Q554" s="2"/>
      <c r="R554" s="2"/>
      <c r="S554" s="2"/>
      <c r="T554" s="2"/>
      <c r="U554" s="2"/>
      <c r="V554" s="2"/>
      <c r="W554" s="2"/>
    </row>
    <row r="555" spans="1:23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N555" s="2"/>
      <c r="O555" s="2"/>
      <c r="P555" s="2"/>
      <c r="Q555" s="2"/>
      <c r="R555" s="2"/>
      <c r="S555" s="2"/>
      <c r="T555" s="2"/>
      <c r="U555" s="2"/>
      <c r="V555" s="2"/>
      <c r="W555" s="2"/>
    </row>
    <row r="556" spans="1:23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N556" s="2"/>
      <c r="O556" s="2"/>
      <c r="P556" s="2"/>
      <c r="Q556" s="2"/>
      <c r="R556" s="2"/>
      <c r="S556" s="2"/>
      <c r="T556" s="2"/>
      <c r="U556" s="2"/>
      <c r="V556" s="2"/>
      <c r="W556" s="2"/>
    </row>
    <row r="557" spans="1:23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N557" s="2"/>
      <c r="O557" s="2"/>
      <c r="P557" s="2"/>
      <c r="Q557" s="2"/>
      <c r="R557" s="2"/>
      <c r="S557" s="2"/>
      <c r="T557" s="2"/>
      <c r="U557" s="2"/>
      <c r="V557" s="2"/>
      <c r="W557" s="2"/>
    </row>
    <row r="558" spans="1:23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N558" s="2"/>
      <c r="O558" s="2"/>
      <c r="P558" s="2"/>
      <c r="Q558" s="2"/>
      <c r="R558" s="2"/>
      <c r="S558" s="2"/>
      <c r="T558" s="2"/>
      <c r="U558" s="2"/>
      <c r="V558" s="2"/>
      <c r="W558" s="2"/>
    </row>
    <row r="559" spans="1:23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N559" s="2"/>
      <c r="O559" s="2"/>
      <c r="P559" s="2"/>
      <c r="Q559" s="2"/>
      <c r="R559" s="2"/>
      <c r="S559" s="2"/>
      <c r="T559" s="2"/>
      <c r="U559" s="2"/>
      <c r="V559" s="2"/>
      <c r="W559" s="2"/>
    </row>
    <row r="560" spans="1:23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N560" s="2"/>
      <c r="O560" s="2"/>
      <c r="P560" s="2"/>
      <c r="Q560" s="2"/>
      <c r="R560" s="2"/>
      <c r="S560" s="2"/>
      <c r="T560" s="2"/>
      <c r="U560" s="2"/>
      <c r="V560" s="2"/>
      <c r="W560" s="2"/>
    </row>
    <row r="561" spans="1:23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N561" s="2"/>
      <c r="O561" s="2"/>
      <c r="P561" s="2"/>
      <c r="Q561" s="2"/>
      <c r="R561" s="2"/>
      <c r="S561" s="2"/>
      <c r="T561" s="2"/>
      <c r="U561" s="2"/>
      <c r="V561" s="2"/>
      <c r="W561" s="2"/>
    </row>
    <row r="562" spans="1:23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N562" s="2"/>
      <c r="O562" s="2"/>
      <c r="P562" s="2"/>
      <c r="Q562" s="2"/>
      <c r="R562" s="2"/>
      <c r="S562" s="2"/>
      <c r="T562" s="2"/>
      <c r="U562" s="2"/>
      <c r="V562" s="2"/>
      <c r="W562" s="2"/>
    </row>
    <row r="563" spans="1:23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N563" s="2"/>
      <c r="O563" s="2"/>
      <c r="P563" s="2"/>
      <c r="Q563" s="2"/>
      <c r="R563" s="2"/>
      <c r="S563" s="2"/>
      <c r="T563" s="2"/>
      <c r="U563" s="2"/>
      <c r="V563" s="2"/>
      <c r="W563" s="2"/>
    </row>
    <row r="564" spans="1:23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N564" s="2"/>
      <c r="O564" s="2"/>
      <c r="P564" s="2"/>
      <c r="Q564" s="2"/>
      <c r="R564" s="2"/>
      <c r="S564" s="2"/>
      <c r="T564" s="2"/>
      <c r="U564" s="2"/>
      <c r="V564" s="2"/>
      <c r="W564" s="2"/>
    </row>
    <row r="565" spans="1:23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N565" s="2"/>
      <c r="O565" s="2"/>
      <c r="P565" s="2"/>
      <c r="Q565" s="2"/>
      <c r="R565" s="2"/>
      <c r="S565" s="2"/>
      <c r="T565" s="2"/>
      <c r="U565" s="2"/>
      <c r="V565" s="2"/>
      <c r="W565" s="2"/>
    </row>
    <row r="566" spans="1:23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N566" s="2"/>
      <c r="O566" s="2"/>
      <c r="P566" s="2"/>
      <c r="Q566" s="2"/>
      <c r="R566" s="2"/>
      <c r="S566" s="2"/>
      <c r="T566" s="2"/>
      <c r="U566" s="2"/>
      <c r="V566" s="2"/>
      <c r="W566" s="2"/>
    </row>
    <row r="567" spans="1:23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N567" s="2"/>
      <c r="O567" s="2"/>
      <c r="P567" s="2"/>
      <c r="Q567" s="2"/>
      <c r="R567" s="2"/>
      <c r="S567" s="2"/>
      <c r="T567" s="2"/>
      <c r="U567" s="2"/>
      <c r="V567" s="2"/>
      <c r="W567" s="2"/>
    </row>
    <row r="568" spans="1:23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N568" s="2"/>
      <c r="O568" s="2"/>
      <c r="P568" s="2"/>
      <c r="Q568" s="2"/>
      <c r="R568" s="2"/>
      <c r="S568" s="2"/>
      <c r="T568" s="2"/>
      <c r="U568" s="2"/>
      <c r="V568" s="2"/>
      <c r="W568" s="2"/>
    </row>
    <row r="569" spans="1:23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N569" s="2"/>
      <c r="O569" s="2"/>
      <c r="P569" s="2"/>
      <c r="Q569" s="2"/>
      <c r="R569" s="2"/>
      <c r="S569" s="2"/>
      <c r="T569" s="2"/>
      <c r="U569" s="2"/>
      <c r="V569" s="2"/>
      <c r="W569" s="2"/>
    </row>
    <row r="570" spans="1:23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N570" s="2"/>
      <c r="O570" s="2"/>
      <c r="P570" s="2"/>
      <c r="Q570" s="2"/>
      <c r="R570" s="2"/>
      <c r="S570" s="2"/>
      <c r="T570" s="2"/>
      <c r="U570" s="2"/>
      <c r="V570" s="2"/>
      <c r="W570" s="2"/>
    </row>
    <row r="571" spans="1:23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N571" s="2"/>
      <c r="O571" s="2"/>
      <c r="P571" s="2"/>
      <c r="Q571" s="2"/>
      <c r="R571" s="2"/>
      <c r="S571" s="2"/>
      <c r="T571" s="2"/>
      <c r="U571" s="2"/>
      <c r="V571" s="2"/>
      <c r="W571" s="2"/>
    </row>
    <row r="572" spans="1:23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N572" s="2"/>
      <c r="O572" s="2"/>
      <c r="P572" s="2"/>
      <c r="Q572" s="2"/>
      <c r="R572" s="2"/>
      <c r="S572" s="2"/>
      <c r="T572" s="2"/>
      <c r="U572" s="2"/>
      <c r="V572" s="2"/>
      <c r="W572" s="2"/>
    </row>
    <row r="573" spans="1:23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N573" s="2"/>
      <c r="O573" s="2"/>
      <c r="P573" s="2"/>
      <c r="Q573" s="2"/>
      <c r="R573" s="2"/>
      <c r="S573" s="2"/>
      <c r="T573" s="2"/>
      <c r="U573" s="2"/>
      <c r="V573" s="2"/>
      <c r="W573" s="2"/>
    </row>
    <row r="574" spans="1:23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N574" s="2"/>
      <c r="O574" s="2"/>
      <c r="P574" s="2"/>
      <c r="Q574" s="2"/>
      <c r="R574" s="2"/>
      <c r="S574" s="2"/>
      <c r="T574" s="2"/>
      <c r="U574" s="2"/>
      <c r="V574" s="2"/>
      <c r="W574" s="2"/>
    </row>
    <row r="575" spans="1:23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N575" s="2"/>
      <c r="O575" s="2"/>
      <c r="P575" s="2"/>
      <c r="Q575" s="2"/>
      <c r="R575" s="2"/>
      <c r="S575" s="2"/>
      <c r="T575" s="2"/>
      <c r="U575" s="2"/>
      <c r="V575" s="2"/>
      <c r="W575" s="2"/>
    </row>
    <row r="576" spans="1:23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N576" s="2"/>
      <c r="O576" s="2"/>
      <c r="P576" s="2"/>
      <c r="Q576" s="2"/>
      <c r="R576" s="2"/>
      <c r="S576" s="2"/>
      <c r="T576" s="2"/>
      <c r="U576" s="2"/>
      <c r="V576" s="2"/>
      <c r="W576" s="2"/>
    </row>
    <row r="577" spans="1:23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N577" s="2"/>
      <c r="O577" s="2"/>
      <c r="P577" s="2"/>
      <c r="Q577" s="2"/>
      <c r="R577" s="2"/>
      <c r="S577" s="2"/>
      <c r="T577" s="2"/>
      <c r="U577" s="2"/>
      <c r="V577" s="2"/>
      <c r="W577" s="2"/>
    </row>
    <row r="578" spans="1:23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N578" s="2"/>
      <c r="O578" s="2"/>
      <c r="P578" s="2"/>
      <c r="Q578" s="2"/>
      <c r="R578" s="2"/>
      <c r="S578" s="2"/>
      <c r="T578" s="2"/>
      <c r="U578" s="2"/>
      <c r="V578" s="2"/>
      <c r="W578" s="2"/>
    </row>
    <row r="579" spans="1:23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N579" s="2"/>
      <c r="O579" s="2"/>
      <c r="P579" s="2"/>
      <c r="Q579" s="2"/>
      <c r="R579" s="2"/>
      <c r="S579" s="2"/>
      <c r="T579" s="2"/>
      <c r="U579" s="2"/>
      <c r="V579" s="2"/>
      <c r="W579" s="2"/>
    </row>
    <row r="580" spans="1:23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N580" s="2"/>
      <c r="O580" s="2"/>
      <c r="P580" s="2"/>
      <c r="Q580" s="2"/>
      <c r="R580" s="2"/>
      <c r="S580" s="2"/>
      <c r="T580" s="2"/>
      <c r="U580" s="2"/>
      <c r="V580" s="2"/>
      <c r="W580" s="2"/>
    </row>
    <row r="581" spans="1:23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N581" s="2"/>
      <c r="O581" s="2"/>
      <c r="P581" s="2"/>
      <c r="Q581" s="2"/>
      <c r="R581" s="2"/>
      <c r="S581" s="2"/>
      <c r="T581" s="2"/>
      <c r="U581" s="2"/>
      <c r="V581" s="2"/>
      <c r="W581" s="2"/>
    </row>
    <row r="582" spans="1:23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N582" s="2"/>
      <c r="O582" s="2"/>
      <c r="P582" s="2"/>
      <c r="Q582" s="2"/>
      <c r="R582" s="2"/>
      <c r="S582" s="2"/>
      <c r="T582" s="2"/>
      <c r="U582" s="2"/>
      <c r="V582" s="2"/>
      <c r="W582" s="2"/>
    </row>
    <row r="583" spans="1:23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N583" s="2"/>
      <c r="O583" s="2"/>
      <c r="P583" s="2"/>
      <c r="Q583" s="2"/>
      <c r="R583" s="2"/>
      <c r="S583" s="2"/>
      <c r="T583" s="2"/>
      <c r="U583" s="2"/>
      <c r="V583" s="2"/>
      <c r="W583" s="2"/>
    </row>
    <row r="584" spans="1:23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N584" s="2"/>
      <c r="O584" s="2"/>
      <c r="P584" s="2"/>
      <c r="Q584" s="2"/>
      <c r="R584" s="2"/>
      <c r="S584" s="2"/>
      <c r="T584" s="2"/>
      <c r="U584" s="2"/>
      <c r="V584" s="2"/>
      <c r="W584" s="2"/>
    </row>
    <row r="585" spans="1:23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N585" s="2"/>
      <c r="O585" s="2"/>
      <c r="P585" s="2"/>
      <c r="Q585" s="2"/>
      <c r="R585" s="2"/>
      <c r="S585" s="2"/>
      <c r="T585" s="2"/>
      <c r="U585" s="2"/>
      <c r="V585" s="2"/>
      <c r="W585" s="2"/>
    </row>
    <row r="586" spans="1:23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N586" s="2"/>
      <c r="O586" s="2"/>
      <c r="P586" s="2"/>
      <c r="Q586" s="2"/>
      <c r="R586" s="2"/>
      <c r="S586" s="2"/>
      <c r="T586" s="2"/>
      <c r="U586" s="2"/>
      <c r="V586" s="2"/>
      <c r="W586" s="2"/>
    </row>
    <row r="587" spans="1:23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N587" s="2"/>
      <c r="O587" s="2"/>
      <c r="P587" s="2"/>
      <c r="Q587" s="2"/>
      <c r="R587" s="2"/>
      <c r="S587" s="2"/>
      <c r="T587" s="2"/>
      <c r="U587" s="2"/>
      <c r="V587" s="2"/>
      <c r="W587" s="2"/>
    </row>
    <row r="588" spans="1:23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N588" s="2"/>
      <c r="O588" s="2"/>
      <c r="P588" s="2"/>
      <c r="Q588" s="2"/>
      <c r="R588" s="2"/>
      <c r="S588" s="2"/>
      <c r="T588" s="2"/>
      <c r="U588" s="2"/>
      <c r="V588" s="2"/>
      <c r="W588" s="2"/>
    </row>
    <row r="589" spans="1:23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N589" s="2"/>
      <c r="O589" s="2"/>
      <c r="P589" s="2"/>
      <c r="Q589" s="2"/>
      <c r="R589" s="2"/>
      <c r="S589" s="2"/>
      <c r="T589" s="2"/>
      <c r="U589" s="2"/>
      <c r="V589" s="2"/>
      <c r="W589" s="2"/>
    </row>
    <row r="590" spans="1:23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N590" s="2"/>
      <c r="O590" s="2"/>
      <c r="P590" s="2"/>
      <c r="Q590" s="2"/>
      <c r="R590" s="2"/>
      <c r="S590" s="2"/>
      <c r="T590" s="2"/>
      <c r="U590" s="2"/>
      <c r="V590" s="2"/>
      <c r="W590" s="2"/>
    </row>
    <row r="591" spans="1:23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N591" s="2"/>
      <c r="O591" s="2"/>
      <c r="P591" s="2"/>
      <c r="Q591" s="2"/>
      <c r="R591" s="2"/>
      <c r="S591" s="2"/>
      <c r="T591" s="2"/>
      <c r="U591" s="2"/>
      <c r="V591" s="2"/>
      <c r="W591" s="2"/>
    </row>
    <row r="592" spans="1:23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N592" s="2"/>
      <c r="O592" s="2"/>
      <c r="P592" s="2"/>
      <c r="Q592" s="2"/>
      <c r="R592" s="2"/>
      <c r="S592" s="2"/>
      <c r="T592" s="2"/>
      <c r="U592" s="2"/>
      <c r="V592" s="2"/>
      <c r="W592" s="2"/>
    </row>
    <row r="593" spans="1:23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N593" s="2"/>
      <c r="O593" s="2"/>
      <c r="P593" s="2"/>
      <c r="Q593" s="2"/>
      <c r="R593" s="2"/>
      <c r="S593" s="2"/>
      <c r="T593" s="2"/>
      <c r="U593" s="2"/>
      <c r="V593" s="2"/>
      <c r="W593" s="2"/>
    </row>
    <row r="594" spans="1:23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N594" s="2"/>
      <c r="O594" s="2"/>
      <c r="P594" s="2"/>
      <c r="Q594" s="2"/>
      <c r="R594" s="2"/>
      <c r="S594" s="2"/>
      <c r="T594" s="2"/>
      <c r="U594" s="2"/>
      <c r="V594" s="2"/>
      <c r="W594" s="2"/>
    </row>
    <row r="595" spans="1:23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N595" s="2"/>
      <c r="O595" s="2"/>
      <c r="P595" s="2"/>
      <c r="Q595" s="2"/>
      <c r="R595" s="2"/>
      <c r="S595" s="2"/>
      <c r="T595" s="2"/>
      <c r="U595" s="2"/>
      <c r="V595" s="2"/>
      <c r="W595" s="2"/>
    </row>
    <row r="596" spans="1:23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N596" s="2"/>
      <c r="O596" s="2"/>
      <c r="P596" s="2"/>
      <c r="Q596" s="2"/>
      <c r="R596" s="2"/>
      <c r="S596" s="2"/>
      <c r="T596" s="2"/>
      <c r="U596" s="2"/>
      <c r="V596" s="2"/>
      <c r="W596" s="2"/>
    </row>
    <row r="597" spans="1:23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N597" s="2"/>
      <c r="O597" s="2"/>
      <c r="P597" s="2"/>
      <c r="Q597" s="2"/>
      <c r="R597" s="2"/>
      <c r="S597" s="2"/>
      <c r="T597" s="2"/>
      <c r="U597" s="2"/>
      <c r="V597" s="2"/>
      <c r="W597" s="2"/>
    </row>
    <row r="598" spans="1:23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N598" s="2"/>
      <c r="O598" s="2"/>
      <c r="P598" s="2"/>
      <c r="Q598" s="2"/>
      <c r="R598" s="2"/>
      <c r="S598" s="2"/>
      <c r="T598" s="2"/>
      <c r="U598" s="2"/>
      <c r="V598" s="2"/>
      <c r="W598" s="2"/>
    </row>
    <row r="599" spans="1:23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N599" s="2"/>
      <c r="O599" s="2"/>
      <c r="P599" s="2"/>
      <c r="Q599" s="2"/>
      <c r="R599" s="2"/>
      <c r="S599" s="2"/>
      <c r="T599" s="2"/>
      <c r="U599" s="2"/>
      <c r="V599" s="2"/>
      <c r="W599" s="2"/>
    </row>
    <row r="600" spans="1:23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N600" s="2"/>
      <c r="O600" s="2"/>
      <c r="P600" s="2"/>
      <c r="Q600" s="2"/>
      <c r="R600" s="2"/>
      <c r="S600" s="2"/>
      <c r="T600" s="2"/>
      <c r="U600" s="2"/>
      <c r="V600" s="2"/>
      <c r="W600" s="2"/>
    </row>
    <row r="601" spans="1:23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N601" s="2"/>
      <c r="O601" s="2"/>
      <c r="P601" s="2"/>
      <c r="Q601" s="2"/>
      <c r="R601" s="2"/>
      <c r="S601" s="2"/>
      <c r="T601" s="2"/>
      <c r="U601" s="2"/>
      <c r="V601" s="2"/>
      <c r="W601" s="2"/>
    </row>
    <row r="602" spans="1:23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N602" s="2"/>
      <c r="O602" s="2"/>
      <c r="P602" s="2"/>
      <c r="Q602" s="2"/>
      <c r="R602" s="2"/>
      <c r="S602" s="2"/>
      <c r="T602" s="2"/>
      <c r="U602" s="2"/>
      <c r="V602" s="2"/>
      <c r="W602" s="2"/>
    </row>
    <row r="603" spans="1:23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N603" s="2"/>
      <c r="O603" s="2"/>
      <c r="P603" s="2"/>
      <c r="Q603" s="2"/>
      <c r="R603" s="2"/>
      <c r="S603" s="2"/>
      <c r="T603" s="2"/>
      <c r="U603" s="2"/>
      <c r="V603" s="2"/>
      <c r="W603" s="2"/>
    </row>
    <row r="604" spans="1:23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N604" s="2"/>
      <c r="O604" s="2"/>
      <c r="P604" s="2"/>
      <c r="Q604" s="2"/>
      <c r="R604" s="2"/>
      <c r="S604" s="2"/>
      <c r="T604" s="2"/>
      <c r="U604" s="2"/>
      <c r="V604" s="2"/>
      <c r="W604" s="2"/>
    </row>
    <row r="605" spans="1:23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N605" s="2"/>
      <c r="O605" s="2"/>
      <c r="P605" s="2"/>
      <c r="Q605" s="2"/>
      <c r="R605" s="2"/>
      <c r="S605" s="2"/>
      <c r="T605" s="2"/>
      <c r="U605" s="2"/>
      <c r="V605" s="2"/>
      <c r="W605" s="2"/>
    </row>
    <row r="606" spans="1:23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N606" s="2"/>
      <c r="O606" s="2"/>
      <c r="P606" s="2"/>
      <c r="Q606" s="2"/>
      <c r="R606" s="2"/>
      <c r="S606" s="2"/>
      <c r="T606" s="2"/>
      <c r="U606" s="2"/>
      <c r="V606" s="2"/>
      <c r="W606" s="2"/>
    </row>
    <row r="607" spans="1:23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N607" s="2"/>
      <c r="O607" s="2"/>
      <c r="P607" s="2"/>
      <c r="Q607" s="2"/>
      <c r="R607" s="2"/>
      <c r="S607" s="2"/>
      <c r="T607" s="2"/>
      <c r="U607" s="2"/>
      <c r="V607" s="2"/>
      <c r="W607" s="2"/>
    </row>
    <row r="608" spans="1:23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N608" s="2"/>
      <c r="O608" s="2"/>
      <c r="P608" s="2"/>
      <c r="Q608" s="2"/>
      <c r="R608" s="2"/>
      <c r="S608" s="2"/>
      <c r="T608" s="2"/>
      <c r="U608" s="2"/>
      <c r="V608" s="2"/>
      <c r="W608" s="2"/>
    </row>
    <row r="609" spans="1:23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N609" s="2"/>
      <c r="O609" s="2"/>
      <c r="P609" s="2"/>
      <c r="Q609" s="2"/>
      <c r="R609" s="2"/>
      <c r="S609" s="2"/>
      <c r="T609" s="2"/>
      <c r="U609" s="2"/>
      <c r="V609" s="2"/>
      <c r="W609" s="2"/>
    </row>
    <row r="610" spans="1:23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N610" s="2"/>
      <c r="O610" s="2"/>
      <c r="P610" s="2"/>
      <c r="Q610" s="2"/>
      <c r="R610" s="2"/>
      <c r="S610" s="2"/>
      <c r="T610" s="2"/>
      <c r="U610" s="2"/>
      <c r="V610" s="2"/>
      <c r="W610" s="2"/>
    </row>
    <row r="611" spans="1:23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N611" s="2"/>
      <c r="O611" s="2"/>
      <c r="P611" s="2"/>
      <c r="Q611" s="2"/>
      <c r="R611" s="2"/>
      <c r="S611" s="2"/>
      <c r="T611" s="2"/>
      <c r="U611" s="2"/>
      <c r="V611" s="2"/>
      <c r="W611" s="2"/>
    </row>
    <row r="612" spans="1:23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N612" s="2"/>
      <c r="O612" s="2"/>
      <c r="P612" s="2"/>
      <c r="Q612" s="2"/>
      <c r="R612" s="2"/>
      <c r="S612" s="2"/>
      <c r="T612" s="2"/>
      <c r="U612" s="2"/>
      <c r="V612" s="2"/>
      <c r="W612" s="2"/>
    </row>
    <row r="613" spans="1:23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N613" s="2"/>
      <c r="O613" s="2"/>
      <c r="P613" s="2"/>
      <c r="Q613" s="2"/>
      <c r="R613" s="2"/>
      <c r="S613" s="2"/>
      <c r="T613" s="2"/>
      <c r="U613" s="2"/>
      <c r="V613" s="2"/>
      <c r="W613" s="2"/>
    </row>
    <row r="614" spans="1:23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N614" s="2"/>
      <c r="O614" s="2"/>
      <c r="P614" s="2"/>
      <c r="Q614" s="2"/>
      <c r="R614" s="2"/>
      <c r="S614" s="2"/>
      <c r="T614" s="2"/>
      <c r="U614" s="2"/>
      <c r="V614" s="2"/>
      <c r="W614" s="2"/>
    </row>
    <row r="615" spans="1:23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N615" s="2"/>
      <c r="O615" s="2"/>
      <c r="P615" s="2"/>
      <c r="Q615" s="2"/>
      <c r="R615" s="2"/>
      <c r="S615" s="2"/>
      <c r="T615" s="2"/>
      <c r="U615" s="2"/>
      <c r="V615" s="2"/>
      <c r="W615" s="2"/>
    </row>
    <row r="616" spans="1:23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N616" s="2"/>
      <c r="O616" s="2"/>
      <c r="P616" s="2"/>
      <c r="Q616" s="2"/>
      <c r="R616" s="2"/>
      <c r="S616" s="2"/>
      <c r="T616" s="2"/>
      <c r="U616" s="2"/>
      <c r="V616" s="2"/>
      <c r="W616" s="2"/>
    </row>
    <row r="617" spans="1:23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N617" s="2"/>
      <c r="O617" s="2"/>
      <c r="P617" s="2"/>
      <c r="Q617" s="2"/>
      <c r="R617" s="2"/>
      <c r="S617" s="2"/>
      <c r="T617" s="2"/>
      <c r="U617" s="2"/>
      <c r="V617" s="2"/>
      <c r="W617" s="2"/>
    </row>
    <row r="618" spans="1:23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N618" s="2"/>
      <c r="O618" s="2"/>
      <c r="P618" s="2"/>
      <c r="Q618" s="2"/>
      <c r="R618" s="2"/>
      <c r="S618" s="2"/>
      <c r="T618" s="2"/>
      <c r="U618" s="2"/>
      <c r="V618" s="2"/>
      <c r="W618" s="2"/>
    </row>
    <row r="619" spans="1:23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N619" s="2"/>
      <c r="O619" s="2"/>
      <c r="P619" s="2"/>
      <c r="Q619" s="2"/>
      <c r="R619" s="2"/>
      <c r="S619" s="2"/>
      <c r="T619" s="2"/>
      <c r="U619" s="2"/>
      <c r="V619" s="2"/>
      <c r="W619" s="2"/>
    </row>
    <row r="620" spans="1:23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N620" s="2"/>
      <c r="O620" s="2"/>
      <c r="P620" s="2"/>
      <c r="Q620" s="2"/>
      <c r="R620" s="2"/>
      <c r="S620" s="2"/>
      <c r="T620" s="2"/>
      <c r="U620" s="2"/>
      <c r="V620" s="2"/>
      <c r="W620" s="2"/>
    </row>
    <row r="621" spans="1:23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N621" s="2"/>
      <c r="O621" s="2"/>
      <c r="P621" s="2"/>
      <c r="Q621" s="2"/>
      <c r="R621" s="2"/>
      <c r="S621" s="2"/>
      <c r="T621" s="2"/>
      <c r="U621" s="2"/>
      <c r="V621" s="2"/>
      <c r="W621" s="2"/>
    </row>
    <row r="622" spans="1:23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N622" s="2"/>
      <c r="O622" s="2"/>
      <c r="P622" s="2"/>
      <c r="Q622" s="2"/>
      <c r="R622" s="2"/>
      <c r="S622" s="2"/>
      <c r="T622" s="2"/>
      <c r="U622" s="2"/>
      <c r="V622" s="2"/>
      <c r="W622" s="2"/>
    </row>
    <row r="623" spans="1:23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N623" s="2"/>
      <c r="O623" s="2"/>
      <c r="P623" s="2"/>
      <c r="Q623" s="2"/>
      <c r="R623" s="2"/>
      <c r="S623" s="2"/>
      <c r="T623" s="2"/>
      <c r="U623" s="2"/>
      <c r="V623" s="2"/>
      <c r="W623" s="2"/>
    </row>
    <row r="624" spans="1:23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N624" s="2"/>
      <c r="O624" s="2"/>
      <c r="P624" s="2"/>
      <c r="Q624" s="2"/>
      <c r="R624" s="2"/>
      <c r="S624" s="2"/>
      <c r="T624" s="2"/>
      <c r="U624" s="2"/>
      <c r="V624" s="2"/>
      <c r="W624" s="2"/>
    </row>
    <row r="625" spans="1:23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N625" s="2"/>
      <c r="O625" s="2"/>
      <c r="P625" s="2"/>
      <c r="Q625" s="2"/>
      <c r="R625" s="2"/>
      <c r="S625" s="2"/>
      <c r="T625" s="2"/>
      <c r="U625" s="2"/>
      <c r="V625" s="2"/>
      <c r="W625" s="2"/>
    </row>
    <row r="626" spans="1:23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N626" s="2"/>
      <c r="O626" s="2"/>
      <c r="P626" s="2"/>
      <c r="Q626" s="2"/>
      <c r="R626" s="2"/>
      <c r="S626" s="2"/>
      <c r="T626" s="2"/>
      <c r="U626" s="2"/>
      <c r="V626" s="2"/>
      <c r="W626" s="2"/>
    </row>
    <row r="627" spans="1:23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N627" s="2"/>
      <c r="O627" s="2"/>
      <c r="P627" s="2"/>
      <c r="Q627" s="2"/>
      <c r="R627" s="2"/>
      <c r="S627" s="2"/>
      <c r="T627" s="2"/>
      <c r="U627" s="2"/>
      <c r="V627" s="2"/>
      <c r="W627" s="2"/>
    </row>
    <row r="628" spans="1:23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N628" s="2"/>
      <c r="O628" s="2"/>
      <c r="P628" s="2"/>
      <c r="Q628" s="2"/>
      <c r="R628" s="2"/>
      <c r="S628" s="2"/>
      <c r="T628" s="2"/>
      <c r="U628" s="2"/>
      <c r="V628" s="2"/>
      <c r="W628" s="2"/>
    </row>
    <row r="629" spans="1:23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N629" s="2"/>
      <c r="O629" s="2"/>
      <c r="P629" s="2"/>
      <c r="Q629" s="2"/>
      <c r="R629" s="2"/>
      <c r="S629" s="2"/>
      <c r="T629" s="2"/>
      <c r="U629" s="2"/>
      <c r="V629" s="2"/>
      <c r="W629" s="2"/>
    </row>
    <row r="630" spans="1:23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N630" s="2"/>
      <c r="O630" s="2"/>
      <c r="P630" s="2"/>
      <c r="Q630" s="2"/>
      <c r="R630" s="2"/>
      <c r="S630" s="2"/>
      <c r="T630" s="2"/>
      <c r="U630" s="2"/>
      <c r="V630" s="2"/>
      <c r="W630" s="2"/>
    </row>
    <row r="631" spans="1:23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N631" s="2"/>
      <c r="O631" s="2"/>
      <c r="P631" s="2"/>
      <c r="Q631" s="2"/>
      <c r="R631" s="2"/>
      <c r="S631" s="2"/>
      <c r="T631" s="2"/>
      <c r="U631" s="2"/>
      <c r="V631" s="2"/>
      <c r="W631" s="2"/>
    </row>
    <row r="632" spans="1:23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N632" s="2"/>
      <c r="O632" s="2"/>
      <c r="P632" s="2"/>
      <c r="Q632" s="2"/>
      <c r="R632" s="2"/>
      <c r="S632" s="2"/>
      <c r="T632" s="2"/>
      <c r="U632" s="2"/>
      <c r="V632" s="2"/>
      <c r="W632" s="2"/>
    </row>
    <row r="633" spans="1:23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N633" s="2"/>
      <c r="O633" s="2"/>
      <c r="P633" s="2"/>
      <c r="Q633" s="2"/>
      <c r="R633" s="2"/>
      <c r="S633" s="2"/>
      <c r="T633" s="2"/>
      <c r="U633" s="2"/>
      <c r="V633" s="2"/>
      <c r="W633" s="2"/>
    </row>
    <row r="634" spans="1:23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N634" s="2"/>
      <c r="O634" s="2"/>
      <c r="P634" s="2"/>
      <c r="Q634" s="2"/>
      <c r="R634" s="2"/>
      <c r="S634" s="2"/>
      <c r="T634" s="2"/>
      <c r="U634" s="2"/>
      <c r="V634" s="2"/>
      <c r="W634" s="2"/>
    </row>
    <row r="635" spans="1:23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N635" s="2"/>
      <c r="O635" s="2"/>
      <c r="P635" s="2"/>
      <c r="Q635" s="2"/>
      <c r="R635" s="2"/>
      <c r="S635" s="2"/>
      <c r="T635" s="2"/>
      <c r="U635" s="2"/>
      <c r="V635" s="2"/>
      <c r="W635" s="2"/>
    </row>
    <row r="636" spans="1:23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N636" s="2"/>
      <c r="O636" s="2"/>
      <c r="P636" s="2"/>
      <c r="Q636" s="2"/>
      <c r="R636" s="2"/>
      <c r="S636" s="2"/>
      <c r="T636" s="2"/>
      <c r="U636" s="2"/>
      <c r="V636" s="2"/>
      <c r="W636" s="2"/>
    </row>
    <row r="637" spans="1:23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N637" s="2"/>
      <c r="O637" s="2"/>
      <c r="P637" s="2"/>
      <c r="Q637" s="2"/>
      <c r="R637" s="2"/>
      <c r="S637" s="2"/>
      <c r="T637" s="2"/>
      <c r="U637" s="2"/>
      <c r="V637" s="2"/>
      <c r="W637" s="2"/>
    </row>
    <row r="638" spans="1:23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N638" s="2"/>
      <c r="O638" s="2"/>
      <c r="P638" s="2"/>
      <c r="Q638" s="2"/>
      <c r="R638" s="2"/>
      <c r="S638" s="2"/>
      <c r="T638" s="2"/>
      <c r="U638" s="2"/>
      <c r="V638" s="2"/>
      <c r="W638" s="2"/>
    </row>
    <row r="639" spans="1:23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N639" s="2"/>
      <c r="O639" s="2"/>
      <c r="P639" s="2"/>
      <c r="Q639" s="2"/>
      <c r="R639" s="2"/>
      <c r="S639" s="2"/>
      <c r="T639" s="2"/>
      <c r="U639" s="2"/>
      <c r="V639" s="2"/>
      <c r="W639" s="2"/>
    </row>
    <row r="640" spans="1:23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N640" s="2"/>
      <c r="O640" s="2"/>
      <c r="P640" s="2"/>
      <c r="Q640" s="2"/>
      <c r="R640" s="2"/>
      <c r="S640" s="2"/>
      <c r="T640" s="2"/>
      <c r="U640" s="2"/>
      <c r="V640" s="2"/>
      <c r="W640" s="2"/>
    </row>
    <row r="641" spans="1:23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N641" s="2"/>
      <c r="O641" s="2"/>
      <c r="P641" s="2"/>
      <c r="Q641" s="2"/>
      <c r="R641" s="2"/>
      <c r="S641" s="2"/>
      <c r="T641" s="2"/>
      <c r="U641" s="2"/>
      <c r="V641" s="2"/>
      <c r="W641" s="2"/>
    </row>
    <row r="642" spans="1:23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N642" s="2"/>
      <c r="O642" s="2"/>
      <c r="P642" s="2"/>
      <c r="Q642" s="2"/>
      <c r="R642" s="2"/>
      <c r="S642" s="2"/>
      <c r="T642" s="2"/>
      <c r="U642" s="2"/>
      <c r="V642" s="2"/>
      <c r="W642" s="2"/>
    </row>
    <row r="643" spans="1:23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N643" s="2"/>
      <c r="O643" s="2"/>
      <c r="P643" s="2"/>
      <c r="Q643" s="2"/>
      <c r="R643" s="2"/>
      <c r="S643" s="2"/>
      <c r="T643" s="2"/>
      <c r="U643" s="2"/>
      <c r="V643" s="2"/>
      <c r="W643" s="2"/>
    </row>
    <row r="644" spans="1:23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N644" s="2"/>
      <c r="O644" s="2"/>
      <c r="P644" s="2"/>
      <c r="Q644" s="2"/>
      <c r="R644" s="2"/>
      <c r="S644" s="2"/>
      <c r="T644" s="2"/>
      <c r="U644" s="2"/>
      <c r="V644" s="2"/>
      <c r="W644" s="2"/>
    </row>
    <row r="645" spans="1:23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N645" s="2"/>
      <c r="O645" s="2"/>
      <c r="P645" s="2"/>
      <c r="Q645" s="2"/>
      <c r="R645" s="2"/>
      <c r="S645" s="2"/>
      <c r="T645" s="2"/>
      <c r="U645" s="2"/>
      <c r="V645" s="2"/>
      <c r="W645" s="2"/>
    </row>
    <row r="646" spans="1:23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N646" s="2"/>
      <c r="O646" s="2"/>
      <c r="P646" s="2"/>
      <c r="Q646" s="2"/>
      <c r="R646" s="2"/>
      <c r="S646" s="2"/>
      <c r="T646" s="2"/>
      <c r="U646" s="2"/>
      <c r="V646" s="2"/>
      <c r="W646" s="2"/>
    </row>
    <row r="647" spans="1:23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N647" s="2"/>
      <c r="O647" s="2"/>
      <c r="P647" s="2"/>
      <c r="Q647" s="2"/>
      <c r="R647" s="2"/>
      <c r="S647" s="2"/>
      <c r="T647" s="2"/>
      <c r="U647" s="2"/>
      <c r="V647" s="2"/>
      <c r="W647" s="2"/>
    </row>
    <row r="648" spans="1:23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N648" s="2"/>
      <c r="O648" s="2"/>
      <c r="P648" s="2"/>
      <c r="Q648" s="2"/>
      <c r="R648" s="2"/>
      <c r="S648" s="2"/>
      <c r="T648" s="2"/>
      <c r="U648" s="2"/>
      <c r="V648" s="2"/>
      <c r="W648" s="2"/>
    </row>
    <row r="649" spans="1:23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N649" s="2"/>
      <c r="O649" s="2"/>
      <c r="P649" s="2"/>
      <c r="Q649" s="2"/>
      <c r="R649" s="2"/>
      <c r="S649" s="2"/>
      <c r="T649" s="2"/>
      <c r="U649" s="2"/>
      <c r="V649" s="2"/>
      <c r="W649" s="2"/>
    </row>
    <row r="650" spans="1:23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N650" s="2"/>
      <c r="O650" s="2"/>
      <c r="P650" s="2"/>
      <c r="Q650" s="2"/>
      <c r="R650" s="2"/>
      <c r="S650" s="2"/>
      <c r="T650" s="2"/>
      <c r="U650" s="2"/>
      <c r="V650" s="2"/>
      <c r="W650" s="2"/>
    </row>
    <row r="651" spans="1:23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N651" s="2"/>
      <c r="O651" s="2"/>
      <c r="P651" s="2"/>
      <c r="Q651" s="2"/>
      <c r="R651" s="2"/>
      <c r="S651" s="2"/>
      <c r="T651" s="2"/>
      <c r="U651" s="2"/>
      <c r="V651" s="2"/>
      <c r="W651" s="2"/>
    </row>
    <row r="652" spans="1:23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N652" s="2"/>
      <c r="O652" s="2"/>
      <c r="P652" s="2"/>
      <c r="Q652" s="2"/>
      <c r="R652" s="2"/>
      <c r="S652" s="2"/>
      <c r="T652" s="2"/>
      <c r="U652" s="2"/>
      <c r="V652" s="2"/>
      <c r="W652" s="2"/>
    </row>
    <row r="653" spans="1:23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N653" s="2"/>
      <c r="O653" s="2"/>
      <c r="P653" s="2"/>
      <c r="Q653" s="2"/>
      <c r="R653" s="2"/>
      <c r="S653" s="2"/>
      <c r="T653" s="2"/>
      <c r="U653" s="2"/>
      <c r="V653" s="2"/>
      <c r="W653" s="2"/>
    </row>
    <row r="654" spans="1:23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N654" s="2"/>
      <c r="O654" s="2"/>
      <c r="P654" s="2"/>
      <c r="Q654" s="2"/>
      <c r="R654" s="2"/>
      <c r="S654" s="2"/>
      <c r="T654" s="2"/>
      <c r="U654" s="2"/>
      <c r="V654" s="2"/>
      <c r="W654" s="2"/>
    </row>
    <row r="655" spans="1:23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N655" s="2"/>
      <c r="O655" s="2"/>
      <c r="P655" s="2"/>
      <c r="Q655" s="2"/>
      <c r="R655" s="2"/>
      <c r="S655" s="2"/>
      <c r="T655" s="2"/>
      <c r="U655" s="2"/>
      <c r="V655" s="2"/>
      <c r="W655" s="2"/>
    </row>
    <row r="656" spans="1:23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N656" s="2"/>
      <c r="O656" s="2"/>
      <c r="P656" s="2"/>
      <c r="Q656" s="2"/>
      <c r="R656" s="2"/>
      <c r="S656" s="2"/>
      <c r="T656" s="2"/>
      <c r="U656" s="2"/>
      <c r="V656" s="2"/>
      <c r="W656" s="2"/>
    </row>
    <row r="657" spans="1:23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N657" s="2"/>
      <c r="O657" s="2"/>
      <c r="P657" s="2"/>
      <c r="Q657" s="2"/>
      <c r="R657" s="2"/>
      <c r="S657" s="2"/>
      <c r="T657" s="2"/>
      <c r="U657" s="2"/>
      <c r="V657" s="2"/>
      <c r="W657" s="2"/>
    </row>
    <row r="658" spans="1:23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N658" s="2"/>
      <c r="O658" s="2"/>
      <c r="P658" s="2"/>
      <c r="Q658" s="2"/>
      <c r="R658" s="2"/>
      <c r="S658" s="2"/>
      <c r="T658" s="2"/>
      <c r="U658" s="2"/>
      <c r="V658" s="2"/>
      <c r="W658" s="2"/>
    </row>
    <row r="659" spans="1:23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N659" s="2"/>
      <c r="O659" s="2"/>
      <c r="P659" s="2"/>
      <c r="Q659" s="2"/>
      <c r="R659" s="2"/>
      <c r="S659" s="2"/>
      <c r="T659" s="2"/>
      <c r="U659" s="2"/>
      <c r="V659" s="2"/>
      <c r="W659" s="2"/>
    </row>
    <row r="660" spans="1:23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N660" s="2"/>
      <c r="O660" s="2"/>
      <c r="P660" s="2"/>
      <c r="Q660" s="2"/>
      <c r="R660" s="2"/>
      <c r="S660" s="2"/>
      <c r="T660" s="2"/>
      <c r="U660" s="2"/>
      <c r="V660" s="2"/>
      <c r="W660" s="2"/>
    </row>
    <row r="661" spans="1:23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N661" s="2"/>
      <c r="O661" s="2"/>
      <c r="P661" s="2"/>
      <c r="Q661" s="2"/>
      <c r="R661" s="2"/>
      <c r="S661" s="2"/>
      <c r="T661" s="2"/>
      <c r="U661" s="2"/>
      <c r="V661" s="2"/>
      <c r="W661" s="2"/>
    </row>
    <row r="662" spans="1:23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N662" s="2"/>
      <c r="O662" s="2"/>
      <c r="P662" s="2"/>
      <c r="Q662" s="2"/>
      <c r="R662" s="2"/>
      <c r="S662" s="2"/>
      <c r="T662" s="2"/>
      <c r="U662" s="2"/>
      <c r="V662" s="2"/>
      <c r="W662" s="2"/>
    </row>
    <row r="663" spans="1:23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N663" s="2"/>
      <c r="O663" s="2"/>
      <c r="P663" s="2"/>
      <c r="Q663" s="2"/>
      <c r="R663" s="2"/>
      <c r="S663" s="2"/>
      <c r="T663" s="2"/>
      <c r="U663" s="2"/>
      <c r="V663" s="2"/>
      <c r="W663" s="2"/>
    </row>
    <row r="664" spans="1:23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N664" s="2"/>
      <c r="O664" s="2"/>
      <c r="P664" s="2"/>
      <c r="Q664" s="2"/>
      <c r="R664" s="2"/>
      <c r="S664" s="2"/>
      <c r="T664" s="2"/>
      <c r="U664" s="2"/>
      <c r="V664" s="2"/>
      <c r="W664" s="2"/>
    </row>
    <row r="665" spans="1:23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N665" s="2"/>
      <c r="O665" s="2"/>
      <c r="P665" s="2"/>
      <c r="Q665" s="2"/>
      <c r="R665" s="2"/>
      <c r="S665" s="2"/>
      <c r="T665" s="2"/>
      <c r="U665" s="2"/>
      <c r="V665" s="2"/>
      <c r="W665" s="2"/>
    </row>
    <row r="666" spans="1:23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N666" s="2"/>
      <c r="O666" s="2"/>
      <c r="P666" s="2"/>
      <c r="Q666" s="2"/>
      <c r="R666" s="2"/>
      <c r="S666" s="2"/>
      <c r="T666" s="2"/>
      <c r="U666" s="2"/>
      <c r="V666" s="2"/>
      <c r="W666" s="2"/>
    </row>
    <row r="667" spans="1:23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N667" s="2"/>
      <c r="O667" s="2"/>
      <c r="P667" s="2"/>
      <c r="Q667" s="2"/>
      <c r="R667" s="2"/>
      <c r="S667" s="2"/>
      <c r="T667" s="2"/>
      <c r="U667" s="2"/>
      <c r="V667" s="2"/>
      <c r="W667" s="2"/>
    </row>
    <row r="668" spans="1:23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N668" s="2"/>
      <c r="O668" s="2"/>
      <c r="P668" s="2"/>
      <c r="Q668" s="2"/>
      <c r="R668" s="2"/>
      <c r="S668" s="2"/>
      <c r="T668" s="2"/>
      <c r="U668" s="2"/>
      <c r="V668" s="2"/>
      <c r="W668" s="2"/>
    </row>
    <row r="669" spans="1:23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N669" s="2"/>
      <c r="O669" s="2"/>
      <c r="P669" s="2"/>
      <c r="Q669" s="2"/>
      <c r="R669" s="2"/>
      <c r="S669" s="2"/>
      <c r="T669" s="2"/>
      <c r="U669" s="2"/>
      <c r="V669" s="2"/>
      <c r="W669" s="2"/>
    </row>
    <row r="670" spans="1:23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N670" s="2"/>
      <c r="O670" s="2"/>
      <c r="P670" s="2"/>
      <c r="Q670" s="2"/>
      <c r="R670" s="2"/>
      <c r="S670" s="2"/>
      <c r="T670" s="2"/>
      <c r="U670" s="2"/>
      <c r="V670" s="2"/>
      <c r="W670" s="2"/>
    </row>
    <row r="671" spans="1:23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N671" s="2"/>
      <c r="O671" s="2"/>
      <c r="P671" s="2"/>
      <c r="Q671" s="2"/>
      <c r="R671" s="2"/>
      <c r="S671" s="2"/>
      <c r="T671" s="2"/>
      <c r="U671" s="2"/>
      <c r="V671" s="2"/>
      <c r="W671" s="2"/>
    </row>
    <row r="672" spans="1:23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N672" s="2"/>
      <c r="O672" s="2"/>
      <c r="P672" s="2"/>
      <c r="Q672" s="2"/>
      <c r="R672" s="2"/>
      <c r="S672" s="2"/>
      <c r="T672" s="2"/>
      <c r="U672" s="2"/>
      <c r="V672" s="2"/>
      <c r="W672" s="2"/>
    </row>
    <row r="673" spans="1:23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N673" s="2"/>
      <c r="O673" s="2"/>
      <c r="P673" s="2"/>
      <c r="Q673" s="2"/>
      <c r="R673" s="2"/>
      <c r="S673" s="2"/>
      <c r="T673" s="2"/>
      <c r="U673" s="2"/>
      <c r="V673" s="2"/>
      <c r="W673" s="2"/>
    </row>
    <row r="674" spans="1:23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N674" s="2"/>
      <c r="O674" s="2"/>
      <c r="P674" s="2"/>
      <c r="Q674" s="2"/>
      <c r="R674" s="2"/>
      <c r="S674" s="2"/>
      <c r="T674" s="2"/>
      <c r="U674" s="2"/>
      <c r="V674" s="2"/>
      <c r="W674" s="2"/>
    </row>
    <row r="675" spans="1:23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N675" s="2"/>
      <c r="O675" s="2"/>
      <c r="P675" s="2"/>
      <c r="Q675" s="2"/>
      <c r="R675" s="2"/>
      <c r="S675" s="2"/>
      <c r="T675" s="2"/>
      <c r="U675" s="2"/>
      <c r="V675" s="2"/>
      <c r="W675" s="2"/>
    </row>
    <row r="676" spans="1:23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N676" s="2"/>
      <c r="O676" s="2"/>
      <c r="P676" s="2"/>
      <c r="Q676" s="2"/>
      <c r="R676" s="2"/>
      <c r="S676" s="2"/>
      <c r="T676" s="2"/>
      <c r="U676" s="2"/>
      <c r="V676" s="2"/>
      <c r="W676" s="2"/>
    </row>
    <row r="677" spans="1:23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N677" s="2"/>
      <c r="O677" s="2"/>
      <c r="P677" s="2"/>
      <c r="Q677" s="2"/>
      <c r="R677" s="2"/>
      <c r="S677" s="2"/>
      <c r="T677" s="2"/>
      <c r="U677" s="2"/>
      <c r="V677" s="2"/>
      <c r="W677" s="2"/>
    </row>
    <row r="678" spans="1:23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N678" s="2"/>
      <c r="O678" s="2"/>
      <c r="P678" s="2"/>
      <c r="Q678" s="2"/>
      <c r="R678" s="2"/>
      <c r="S678" s="2"/>
      <c r="T678" s="2"/>
      <c r="U678" s="2"/>
      <c r="V678" s="2"/>
      <c r="W678" s="2"/>
    </row>
    <row r="679" spans="1:23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N679" s="2"/>
      <c r="O679" s="2"/>
      <c r="P679" s="2"/>
      <c r="Q679" s="2"/>
      <c r="R679" s="2"/>
      <c r="S679" s="2"/>
      <c r="T679" s="2"/>
      <c r="U679" s="2"/>
      <c r="V679" s="2"/>
      <c r="W679" s="2"/>
    </row>
    <row r="680" spans="1:23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N680" s="2"/>
      <c r="O680" s="2"/>
      <c r="P680" s="2"/>
      <c r="Q680" s="2"/>
      <c r="R680" s="2"/>
      <c r="S680" s="2"/>
      <c r="T680" s="2"/>
      <c r="U680" s="2"/>
      <c r="V680" s="2"/>
      <c r="W680" s="2"/>
    </row>
    <row r="681" spans="1:23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N681" s="2"/>
      <c r="O681" s="2"/>
      <c r="P681" s="2"/>
      <c r="Q681" s="2"/>
      <c r="R681" s="2"/>
      <c r="S681" s="2"/>
      <c r="T681" s="2"/>
      <c r="U681" s="2"/>
      <c r="V681" s="2"/>
      <c r="W681" s="2"/>
    </row>
    <row r="682" spans="1:23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N682" s="2"/>
      <c r="O682" s="2"/>
      <c r="P682" s="2"/>
      <c r="Q682" s="2"/>
      <c r="R682" s="2"/>
      <c r="S682" s="2"/>
      <c r="T682" s="2"/>
      <c r="U682" s="2"/>
      <c r="V682" s="2"/>
      <c r="W682" s="2"/>
    </row>
    <row r="683" spans="1:23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N683" s="2"/>
      <c r="O683" s="2"/>
      <c r="P683" s="2"/>
      <c r="Q683" s="2"/>
      <c r="R683" s="2"/>
      <c r="S683" s="2"/>
      <c r="T683" s="2"/>
      <c r="U683" s="2"/>
      <c r="V683" s="2"/>
      <c r="W683" s="2"/>
    </row>
    <row r="684" spans="1:23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N684" s="2"/>
      <c r="O684" s="2"/>
      <c r="P684" s="2"/>
      <c r="Q684" s="2"/>
      <c r="R684" s="2"/>
      <c r="S684" s="2"/>
      <c r="T684" s="2"/>
      <c r="U684" s="2"/>
      <c r="V684" s="2"/>
      <c r="W684" s="2"/>
    </row>
    <row r="685" spans="1:23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N685" s="2"/>
      <c r="O685" s="2"/>
      <c r="P685" s="2"/>
      <c r="Q685" s="2"/>
      <c r="R685" s="2"/>
      <c r="S685" s="2"/>
      <c r="T685" s="2"/>
      <c r="U685" s="2"/>
      <c r="V685" s="2"/>
      <c r="W685" s="2"/>
    </row>
    <row r="686" spans="1:23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N686" s="2"/>
      <c r="O686" s="2"/>
      <c r="P686" s="2"/>
      <c r="Q686" s="2"/>
      <c r="R686" s="2"/>
      <c r="S686" s="2"/>
      <c r="T686" s="2"/>
      <c r="U686" s="2"/>
      <c r="V686" s="2"/>
      <c r="W686" s="2"/>
    </row>
    <row r="687" spans="1:23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N687" s="2"/>
      <c r="O687" s="2"/>
      <c r="P687" s="2"/>
      <c r="Q687" s="2"/>
      <c r="R687" s="2"/>
      <c r="S687" s="2"/>
      <c r="T687" s="2"/>
      <c r="U687" s="2"/>
      <c r="V687" s="2"/>
      <c r="W687" s="2"/>
    </row>
    <row r="688" spans="1:23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N688" s="2"/>
      <c r="O688" s="2"/>
      <c r="P688" s="2"/>
      <c r="Q688" s="2"/>
      <c r="R688" s="2"/>
      <c r="S688" s="2"/>
      <c r="T688" s="2"/>
      <c r="U688" s="2"/>
      <c r="V688" s="2"/>
      <c r="W688" s="2"/>
    </row>
    <row r="689" spans="1:23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N689" s="2"/>
      <c r="O689" s="2"/>
      <c r="P689" s="2"/>
      <c r="Q689" s="2"/>
      <c r="R689" s="2"/>
      <c r="S689" s="2"/>
      <c r="T689" s="2"/>
      <c r="U689" s="2"/>
      <c r="V689" s="2"/>
      <c r="W689" s="2"/>
    </row>
    <row r="690" spans="1:23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N690" s="2"/>
      <c r="O690" s="2"/>
      <c r="P690" s="2"/>
      <c r="Q690" s="2"/>
      <c r="R690" s="2"/>
      <c r="S690" s="2"/>
      <c r="T690" s="2"/>
      <c r="U690" s="2"/>
      <c r="V690" s="2"/>
      <c r="W690" s="2"/>
    </row>
    <row r="691" spans="1:23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N691" s="2"/>
      <c r="O691" s="2"/>
      <c r="P691" s="2"/>
      <c r="Q691" s="2"/>
      <c r="R691" s="2"/>
      <c r="S691" s="2"/>
      <c r="T691" s="2"/>
      <c r="U691" s="2"/>
      <c r="V691" s="2"/>
      <c r="W691" s="2"/>
    </row>
    <row r="692" spans="1:23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N692" s="2"/>
      <c r="O692" s="2"/>
      <c r="P692" s="2"/>
      <c r="Q692" s="2"/>
      <c r="R692" s="2"/>
      <c r="S692" s="2"/>
      <c r="T692" s="2"/>
      <c r="U692" s="2"/>
      <c r="V692" s="2"/>
      <c r="W692" s="2"/>
    </row>
    <row r="693" spans="1:23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N693" s="2"/>
      <c r="O693" s="2"/>
      <c r="P693" s="2"/>
      <c r="Q693" s="2"/>
      <c r="R693" s="2"/>
      <c r="S693" s="2"/>
      <c r="T693" s="2"/>
      <c r="U693" s="2"/>
      <c r="V693" s="2"/>
      <c r="W693" s="2"/>
    </row>
    <row r="694" spans="1:23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N694" s="2"/>
      <c r="O694" s="2"/>
      <c r="P694" s="2"/>
      <c r="Q694" s="2"/>
      <c r="R694" s="2"/>
      <c r="S694" s="2"/>
      <c r="T694" s="2"/>
      <c r="U694" s="2"/>
      <c r="V694" s="2"/>
      <c r="W694" s="2"/>
    </row>
    <row r="695" spans="1:23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N695" s="2"/>
      <c r="O695" s="2"/>
      <c r="P695" s="2"/>
      <c r="Q695" s="2"/>
      <c r="R695" s="2"/>
      <c r="S695" s="2"/>
      <c r="T695" s="2"/>
      <c r="U695" s="2"/>
      <c r="V695" s="2"/>
      <c r="W695" s="2"/>
    </row>
    <row r="696" spans="1:23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N696" s="2"/>
      <c r="O696" s="2"/>
      <c r="P696" s="2"/>
      <c r="Q696" s="2"/>
      <c r="R696" s="2"/>
      <c r="S696" s="2"/>
      <c r="T696" s="2"/>
      <c r="U696" s="2"/>
      <c r="V696" s="2"/>
      <c r="W696" s="2"/>
    </row>
    <row r="697" spans="1:23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N697" s="2"/>
      <c r="O697" s="2"/>
      <c r="P697" s="2"/>
      <c r="Q697" s="2"/>
      <c r="R697" s="2"/>
      <c r="S697" s="2"/>
      <c r="T697" s="2"/>
      <c r="U697" s="2"/>
      <c r="V697" s="2"/>
      <c r="W697" s="2"/>
    </row>
    <row r="698" spans="1:23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N698" s="2"/>
      <c r="O698" s="2"/>
      <c r="P698" s="2"/>
      <c r="Q698" s="2"/>
      <c r="R698" s="2"/>
      <c r="S698" s="2"/>
      <c r="T698" s="2"/>
      <c r="U698" s="2"/>
      <c r="V698" s="2"/>
      <c r="W698" s="2"/>
    </row>
    <row r="699" spans="1:23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N699" s="2"/>
      <c r="O699" s="2"/>
      <c r="P699" s="2"/>
      <c r="Q699" s="2"/>
      <c r="R699" s="2"/>
      <c r="S699" s="2"/>
      <c r="T699" s="2"/>
      <c r="U699" s="2"/>
      <c r="V699" s="2"/>
      <c r="W699" s="2"/>
    </row>
    <row r="700" spans="1:23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N700" s="2"/>
      <c r="O700" s="2"/>
      <c r="P700" s="2"/>
      <c r="Q700" s="2"/>
      <c r="R700" s="2"/>
      <c r="S700" s="2"/>
      <c r="T700" s="2"/>
      <c r="U700" s="2"/>
      <c r="V700" s="2"/>
      <c r="W700" s="2"/>
    </row>
    <row r="701" spans="1:23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N701" s="2"/>
      <c r="O701" s="2"/>
      <c r="P701" s="2"/>
      <c r="Q701" s="2"/>
      <c r="R701" s="2"/>
      <c r="S701" s="2"/>
      <c r="T701" s="2"/>
      <c r="U701" s="2"/>
      <c r="V701" s="2"/>
      <c r="W701" s="2"/>
    </row>
    <row r="702" spans="1:23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N702" s="2"/>
      <c r="O702" s="2"/>
      <c r="P702" s="2"/>
      <c r="Q702" s="2"/>
      <c r="R702" s="2"/>
      <c r="S702" s="2"/>
      <c r="T702" s="2"/>
      <c r="U702" s="2"/>
      <c r="V702" s="2"/>
      <c r="W702" s="2"/>
    </row>
    <row r="703" spans="1:23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N703" s="2"/>
      <c r="O703" s="2"/>
      <c r="P703" s="2"/>
      <c r="Q703" s="2"/>
      <c r="R703" s="2"/>
      <c r="S703" s="2"/>
      <c r="T703" s="2"/>
      <c r="U703" s="2"/>
      <c r="V703" s="2"/>
      <c r="W703" s="2"/>
    </row>
    <row r="704" spans="1:23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N704" s="2"/>
      <c r="O704" s="2"/>
      <c r="P704" s="2"/>
      <c r="Q704" s="2"/>
      <c r="R704" s="2"/>
      <c r="S704" s="2"/>
      <c r="T704" s="2"/>
      <c r="U704" s="2"/>
      <c r="V704" s="2"/>
      <c r="W704" s="2"/>
    </row>
    <row r="705" spans="1:23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N705" s="2"/>
      <c r="O705" s="2"/>
      <c r="P705" s="2"/>
      <c r="Q705" s="2"/>
      <c r="R705" s="2"/>
      <c r="S705" s="2"/>
      <c r="T705" s="2"/>
      <c r="U705" s="2"/>
      <c r="V705" s="2"/>
      <c r="W705" s="2"/>
    </row>
    <row r="706" spans="1:23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N706" s="2"/>
      <c r="O706" s="2"/>
      <c r="P706" s="2"/>
      <c r="Q706" s="2"/>
      <c r="R706" s="2"/>
      <c r="S706" s="2"/>
      <c r="T706" s="2"/>
      <c r="U706" s="2"/>
      <c r="V706" s="2"/>
      <c r="W706" s="2"/>
    </row>
    <row r="707" spans="1:23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N707" s="2"/>
      <c r="O707" s="2"/>
      <c r="P707" s="2"/>
      <c r="Q707" s="2"/>
      <c r="R707" s="2"/>
      <c r="S707" s="2"/>
      <c r="T707" s="2"/>
      <c r="U707" s="2"/>
      <c r="V707" s="2"/>
      <c r="W707" s="2"/>
    </row>
    <row r="708" spans="1:23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N708" s="2"/>
      <c r="O708" s="2"/>
      <c r="P708" s="2"/>
      <c r="Q708" s="2"/>
      <c r="R708" s="2"/>
      <c r="S708" s="2"/>
      <c r="T708" s="2"/>
      <c r="U708" s="2"/>
      <c r="V708" s="2"/>
      <c r="W708" s="2"/>
    </row>
    <row r="709" spans="1:23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N709" s="2"/>
      <c r="O709" s="2"/>
      <c r="P709" s="2"/>
      <c r="Q709" s="2"/>
      <c r="R709" s="2"/>
      <c r="S709" s="2"/>
      <c r="T709" s="2"/>
      <c r="U709" s="2"/>
      <c r="V709" s="2"/>
      <c r="W709" s="2"/>
    </row>
    <row r="710" spans="1:23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N710" s="2"/>
      <c r="O710" s="2"/>
      <c r="P710" s="2"/>
      <c r="Q710" s="2"/>
      <c r="R710" s="2"/>
      <c r="S710" s="2"/>
      <c r="T710" s="2"/>
      <c r="U710" s="2"/>
      <c r="V710" s="2"/>
      <c r="W710" s="2"/>
    </row>
    <row r="711" spans="1:23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N711" s="2"/>
      <c r="O711" s="2"/>
      <c r="P711" s="2"/>
      <c r="Q711" s="2"/>
      <c r="R711" s="2"/>
      <c r="S711" s="2"/>
      <c r="T711" s="2"/>
      <c r="U711" s="2"/>
      <c r="V711" s="2"/>
      <c r="W711" s="2"/>
    </row>
    <row r="712" spans="1:23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N712" s="2"/>
      <c r="O712" s="2"/>
      <c r="P712" s="2"/>
      <c r="Q712" s="2"/>
      <c r="R712" s="2"/>
      <c r="S712" s="2"/>
      <c r="T712" s="2"/>
      <c r="U712" s="2"/>
      <c r="V712" s="2"/>
      <c r="W712" s="2"/>
    </row>
    <row r="713" spans="1:23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N713" s="2"/>
      <c r="O713" s="2"/>
      <c r="P713" s="2"/>
      <c r="Q713" s="2"/>
      <c r="R713" s="2"/>
      <c r="S713" s="2"/>
      <c r="T713" s="2"/>
      <c r="U713" s="2"/>
      <c r="V713" s="2"/>
      <c r="W713" s="2"/>
    </row>
    <row r="714" spans="1:23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N714" s="2"/>
      <c r="O714" s="2"/>
      <c r="P714" s="2"/>
      <c r="Q714" s="2"/>
      <c r="R714" s="2"/>
      <c r="S714" s="2"/>
      <c r="T714" s="2"/>
      <c r="U714" s="2"/>
      <c r="V714" s="2"/>
      <c r="W714" s="2"/>
    </row>
    <row r="715" spans="1:23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N715" s="2"/>
      <c r="O715" s="2"/>
      <c r="P715" s="2"/>
      <c r="Q715" s="2"/>
      <c r="R715" s="2"/>
      <c r="S715" s="2"/>
      <c r="T715" s="2"/>
      <c r="U715" s="2"/>
      <c r="V715" s="2"/>
      <c r="W715" s="2"/>
    </row>
    <row r="716" spans="1:23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N716" s="2"/>
      <c r="O716" s="2"/>
      <c r="P716" s="2"/>
      <c r="Q716" s="2"/>
      <c r="R716" s="2"/>
      <c r="S716" s="2"/>
      <c r="T716" s="2"/>
      <c r="U716" s="2"/>
      <c r="V716" s="2"/>
      <c r="W716" s="2"/>
    </row>
    <row r="717" spans="1:23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N717" s="2"/>
      <c r="O717" s="2"/>
      <c r="P717" s="2"/>
      <c r="Q717" s="2"/>
      <c r="R717" s="2"/>
      <c r="S717" s="2"/>
      <c r="T717" s="2"/>
      <c r="U717" s="2"/>
      <c r="V717" s="2"/>
      <c r="W717" s="2"/>
    </row>
    <row r="718" spans="1:23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N718" s="2"/>
      <c r="O718" s="2"/>
      <c r="P718" s="2"/>
      <c r="Q718" s="2"/>
      <c r="R718" s="2"/>
      <c r="S718" s="2"/>
      <c r="T718" s="2"/>
      <c r="U718" s="2"/>
      <c r="V718" s="2"/>
      <c r="W718" s="2"/>
    </row>
    <row r="719" spans="1:23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N719" s="2"/>
      <c r="O719" s="2"/>
      <c r="P719" s="2"/>
      <c r="Q719" s="2"/>
      <c r="R719" s="2"/>
      <c r="S719" s="2"/>
      <c r="T719" s="2"/>
      <c r="U719" s="2"/>
      <c r="V719" s="2"/>
      <c r="W719" s="2"/>
    </row>
    <row r="720" spans="1:23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N720" s="2"/>
      <c r="O720" s="2"/>
      <c r="P720" s="2"/>
      <c r="Q720" s="2"/>
      <c r="R720" s="2"/>
      <c r="S720" s="2"/>
      <c r="T720" s="2"/>
      <c r="U720" s="2"/>
      <c r="V720" s="2"/>
      <c r="W720" s="2"/>
    </row>
    <row r="721" spans="1:23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N721" s="2"/>
      <c r="O721" s="2"/>
      <c r="P721" s="2"/>
      <c r="Q721" s="2"/>
      <c r="R721" s="2"/>
      <c r="S721" s="2"/>
      <c r="T721" s="2"/>
      <c r="U721" s="2"/>
      <c r="V721" s="2"/>
      <c r="W721" s="2"/>
    </row>
    <row r="722" spans="1:23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N722" s="2"/>
      <c r="O722" s="2"/>
      <c r="P722" s="2"/>
      <c r="Q722" s="2"/>
      <c r="R722" s="2"/>
      <c r="S722" s="2"/>
      <c r="T722" s="2"/>
      <c r="U722" s="2"/>
      <c r="V722" s="2"/>
      <c r="W722" s="2"/>
    </row>
    <row r="723" spans="1:23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N723" s="2"/>
      <c r="O723" s="2"/>
      <c r="P723" s="2"/>
      <c r="Q723" s="2"/>
      <c r="R723" s="2"/>
      <c r="S723" s="2"/>
      <c r="T723" s="2"/>
      <c r="U723" s="2"/>
      <c r="V723" s="2"/>
      <c r="W723" s="2"/>
    </row>
    <row r="724" spans="1:23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N724" s="2"/>
      <c r="O724" s="2"/>
      <c r="P724" s="2"/>
      <c r="Q724" s="2"/>
      <c r="R724" s="2"/>
      <c r="S724" s="2"/>
      <c r="T724" s="2"/>
      <c r="U724" s="2"/>
      <c r="V724" s="2"/>
      <c r="W724" s="2"/>
    </row>
    <row r="725" spans="1:23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N725" s="2"/>
      <c r="O725" s="2"/>
      <c r="P725" s="2"/>
      <c r="Q725" s="2"/>
      <c r="R725" s="2"/>
      <c r="S725" s="2"/>
      <c r="T725" s="2"/>
      <c r="U725" s="2"/>
      <c r="V725" s="2"/>
      <c r="W725" s="2"/>
    </row>
    <row r="726" spans="1:23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N726" s="2"/>
      <c r="O726" s="2"/>
      <c r="P726" s="2"/>
      <c r="Q726" s="2"/>
      <c r="R726" s="2"/>
      <c r="S726" s="2"/>
      <c r="T726" s="2"/>
      <c r="U726" s="2"/>
      <c r="V726" s="2"/>
      <c r="W726" s="2"/>
    </row>
    <row r="727" spans="1:23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N727" s="2"/>
      <c r="O727" s="2"/>
      <c r="P727" s="2"/>
      <c r="Q727" s="2"/>
      <c r="R727" s="2"/>
      <c r="S727" s="2"/>
      <c r="T727" s="2"/>
      <c r="U727" s="2"/>
      <c r="V727" s="2"/>
      <c r="W727" s="2"/>
    </row>
    <row r="728" spans="1:23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N728" s="2"/>
      <c r="O728" s="2"/>
      <c r="P728" s="2"/>
      <c r="Q728" s="2"/>
      <c r="R728" s="2"/>
      <c r="S728" s="2"/>
      <c r="T728" s="2"/>
      <c r="U728" s="2"/>
      <c r="V728" s="2"/>
      <c r="W728" s="2"/>
    </row>
    <row r="729" spans="1:23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N729" s="2"/>
      <c r="O729" s="2"/>
      <c r="P729" s="2"/>
      <c r="Q729" s="2"/>
      <c r="R729" s="2"/>
      <c r="S729" s="2"/>
      <c r="T729" s="2"/>
      <c r="U729" s="2"/>
      <c r="V729" s="2"/>
      <c r="W729" s="2"/>
    </row>
    <row r="730" spans="1:23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N730" s="2"/>
      <c r="O730" s="2"/>
      <c r="P730" s="2"/>
      <c r="Q730" s="2"/>
      <c r="R730" s="2"/>
      <c r="S730" s="2"/>
      <c r="T730" s="2"/>
      <c r="U730" s="2"/>
      <c r="V730" s="2"/>
      <c r="W730" s="2"/>
    </row>
    <row r="731" spans="1:23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N731" s="2"/>
      <c r="O731" s="2"/>
      <c r="P731" s="2"/>
      <c r="Q731" s="2"/>
      <c r="R731" s="2"/>
      <c r="S731" s="2"/>
      <c r="T731" s="2"/>
      <c r="U731" s="2"/>
      <c r="V731" s="2"/>
      <c r="W731" s="2"/>
    </row>
    <row r="732" spans="1:23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N732" s="2"/>
      <c r="O732" s="2"/>
      <c r="P732" s="2"/>
      <c r="Q732" s="2"/>
      <c r="R732" s="2"/>
      <c r="S732" s="2"/>
      <c r="T732" s="2"/>
      <c r="U732" s="2"/>
      <c r="V732" s="2"/>
      <c r="W732" s="2"/>
    </row>
    <row r="733" spans="1:23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N733" s="2"/>
      <c r="O733" s="2"/>
      <c r="P733" s="2"/>
      <c r="Q733" s="2"/>
      <c r="R733" s="2"/>
      <c r="S733" s="2"/>
      <c r="T733" s="2"/>
      <c r="U733" s="2"/>
      <c r="V733" s="2"/>
      <c r="W733" s="2"/>
    </row>
    <row r="734" spans="1:23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N734" s="2"/>
      <c r="O734" s="2"/>
      <c r="P734" s="2"/>
      <c r="Q734" s="2"/>
      <c r="R734" s="2"/>
      <c r="S734" s="2"/>
      <c r="T734" s="2"/>
      <c r="U734" s="2"/>
      <c r="V734" s="2"/>
      <c r="W734" s="2"/>
    </row>
    <row r="735" spans="1:23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N735" s="2"/>
      <c r="O735" s="2"/>
      <c r="P735" s="2"/>
      <c r="Q735" s="2"/>
      <c r="R735" s="2"/>
      <c r="S735" s="2"/>
      <c r="T735" s="2"/>
      <c r="U735" s="2"/>
      <c r="V735" s="2"/>
      <c r="W735" s="2"/>
    </row>
    <row r="736" spans="1:23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N736" s="2"/>
      <c r="O736" s="2"/>
      <c r="P736" s="2"/>
      <c r="Q736" s="2"/>
      <c r="R736" s="2"/>
      <c r="S736" s="2"/>
      <c r="T736" s="2"/>
      <c r="U736" s="2"/>
      <c r="V736" s="2"/>
      <c r="W736" s="2"/>
    </row>
    <row r="737" spans="1:23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N737" s="2"/>
      <c r="O737" s="2"/>
      <c r="P737" s="2"/>
      <c r="Q737" s="2"/>
      <c r="R737" s="2"/>
      <c r="S737" s="2"/>
      <c r="T737" s="2"/>
      <c r="U737" s="2"/>
      <c r="V737" s="2"/>
      <c r="W737" s="2"/>
    </row>
    <row r="738" spans="1:23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N738" s="2"/>
      <c r="O738" s="2"/>
      <c r="P738" s="2"/>
      <c r="Q738" s="2"/>
      <c r="R738" s="2"/>
      <c r="S738" s="2"/>
      <c r="T738" s="2"/>
      <c r="U738" s="2"/>
      <c r="V738" s="2"/>
      <c r="W738" s="2"/>
    </row>
    <row r="739" spans="1:23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N739" s="2"/>
      <c r="O739" s="2"/>
      <c r="P739" s="2"/>
      <c r="Q739" s="2"/>
      <c r="R739" s="2"/>
      <c r="S739" s="2"/>
      <c r="T739" s="2"/>
      <c r="U739" s="2"/>
      <c r="V739" s="2"/>
      <c r="W739" s="2"/>
    </row>
    <row r="740" spans="1:23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N740" s="2"/>
      <c r="O740" s="2"/>
      <c r="P740" s="2"/>
      <c r="Q740" s="2"/>
      <c r="R740" s="2"/>
      <c r="S740" s="2"/>
      <c r="T740" s="2"/>
      <c r="U740" s="2"/>
      <c r="V740" s="2"/>
      <c r="W740" s="2"/>
    </row>
    <row r="741" spans="1:23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N741" s="2"/>
      <c r="O741" s="2"/>
      <c r="P741" s="2"/>
      <c r="Q741" s="2"/>
      <c r="R741" s="2"/>
      <c r="S741" s="2"/>
      <c r="T741" s="2"/>
      <c r="U741" s="2"/>
      <c r="V741" s="2"/>
      <c r="W741" s="2"/>
    </row>
    <row r="742" spans="1:23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N742" s="2"/>
      <c r="O742" s="2"/>
      <c r="P742" s="2"/>
      <c r="Q742" s="2"/>
      <c r="R742" s="2"/>
      <c r="S742" s="2"/>
      <c r="T742" s="2"/>
      <c r="U742" s="2"/>
      <c r="V742" s="2"/>
      <c r="W742" s="2"/>
    </row>
    <row r="743" spans="1:23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N743" s="2"/>
      <c r="O743" s="2"/>
      <c r="P743" s="2"/>
      <c r="Q743" s="2"/>
      <c r="R743" s="2"/>
      <c r="S743" s="2"/>
      <c r="T743" s="2"/>
      <c r="U743" s="2"/>
      <c r="V743" s="2"/>
      <c r="W743" s="2"/>
    </row>
    <row r="744" spans="1:23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N744" s="2"/>
      <c r="O744" s="2"/>
      <c r="P744" s="2"/>
      <c r="Q744" s="2"/>
      <c r="R744" s="2"/>
      <c r="S744" s="2"/>
      <c r="T744" s="2"/>
      <c r="U744" s="2"/>
      <c r="V744" s="2"/>
      <c r="W744" s="2"/>
    </row>
    <row r="745" spans="1:23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N745" s="2"/>
      <c r="O745" s="2"/>
      <c r="P745" s="2"/>
      <c r="Q745" s="2"/>
      <c r="R745" s="2"/>
      <c r="S745" s="2"/>
      <c r="T745" s="2"/>
      <c r="U745" s="2"/>
      <c r="V745" s="2"/>
      <c r="W745" s="2"/>
    </row>
    <row r="746" spans="1:23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N746" s="2"/>
      <c r="O746" s="2"/>
      <c r="P746" s="2"/>
      <c r="Q746" s="2"/>
      <c r="R746" s="2"/>
      <c r="S746" s="2"/>
      <c r="T746" s="2"/>
      <c r="U746" s="2"/>
      <c r="V746" s="2"/>
      <c r="W746" s="2"/>
    </row>
    <row r="747" spans="1:23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N747" s="2"/>
      <c r="O747" s="2"/>
      <c r="P747" s="2"/>
      <c r="Q747" s="2"/>
      <c r="R747" s="2"/>
      <c r="S747" s="2"/>
      <c r="T747" s="2"/>
      <c r="U747" s="2"/>
      <c r="V747" s="2"/>
      <c r="W747" s="2"/>
    </row>
    <row r="748" spans="1:23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N748" s="2"/>
      <c r="O748" s="2"/>
      <c r="P748" s="2"/>
      <c r="Q748" s="2"/>
      <c r="R748" s="2"/>
      <c r="S748" s="2"/>
      <c r="T748" s="2"/>
      <c r="U748" s="2"/>
      <c r="V748" s="2"/>
      <c r="W748" s="2"/>
    </row>
    <row r="749" spans="1:23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N749" s="2"/>
      <c r="O749" s="2"/>
      <c r="P749" s="2"/>
      <c r="Q749" s="2"/>
      <c r="R749" s="2"/>
      <c r="S749" s="2"/>
      <c r="T749" s="2"/>
      <c r="U749" s="2"/>
      <c r="V749" s="2"/>
      <c r="W749" s="2"/>
    </row>
    <row r="750" spans="1:23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N750" s="2"/>
      <c r="O750" s="2"/>
      <c r="P750" s="2"/>
      <c r="Q750" s="2"/>
      <c r="R750" s="2"/>
      <c r="S750" s="2"/>
      <c r="T750" s="2"/>
      <c r="U750" s="2"/>
      <c r="V750" s="2"/>
      <c r="W750" s="2"/>
    </row>
    <row r="751" spans="1:23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N751" s="2"/>
      <c r="O751" s="2"/>
      <c r="P751" s="2"/>
      <c r="Q751" s="2"/>
      <c r="R751" s="2"/>
      <c r="S751" s="2"/>
      <c r="T751" s="2"/>
      <c r="U751" s="2"/>
      <c r="V751" s="2"/>
      <c r="W751" s="2"/>
    </row>
    <row r="752" spans="1:23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N752" s="2"/>
      <c r="O752" s="2"/>
      <c r="P752" s="2"/>
      <c r="Q752" s="2"/>
      <c r="R752" s="2"/>
      <c r="S752" s="2"/>
      <c r="T752" s="2"/>
      <c r="U752" s="2"/>
      <c r="V752" s="2"/>
      <c r="W752" s="2"/>
    </row>
    <row r="753" spans="1:23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N753" s="2"/>
      <c r="O753" s="2"/>
      <c r="P753" s="2"/>
      <c r="Q753" s="2"/>
      <c r="R753" s="2"/>
      <c r="S753" s="2"/>
      <c r="T753" s="2"/>
      <c r="U753" s="2"/>
      <c r="V753" s="2"/>
      <c r="W753" s="2"/>
    </row>
    <row r="754" spans="1:23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N754" s="2"/>
      <c r="O754" s="2"/>
      <c r="P754" s="2"/>
      <c r="Q754" s="2"/>
      <c r="R754" s="2"/>
      <c r="S754" s="2"/>
      <c r="T754" s="2"/>
      <c r="U754" s="2"/>
      <c r="V754" s="2"/>
      <c r="W754" s="2"/>
    </row>
    <row r="755" spans="1:23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N755" s="2"/>
      <c r="O755" s="2"/>
      <c r="P755" s="2"/>
      <c r="Q755" s="2"/>
      <c r="R755" s="2"/>
      <c r="S755" s="2"/>
      <c r="T755" s="2"/>
      <c r="U755" s="2"/>
      <c r="V755" s="2"/>
      <c r="W755" s="2"/>
    </row>
    <row r="756" spans="1:23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N756" s="2"/>
      <c r="O756" s="2"/>
      <c r="P756" s="2"/>
      <c r="Q756" s="2"/>
      <c r="R756" s="2"/>
      <c r="S756" s="2"/>
      <c r="T756" s="2"/>
      <c r="U756" s="2"/>
      <c r="V756" s="2"/>
      <c r="W756" s="2"/>
    </row>
    <row r="757" spans="1:23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N757" s="2"/>
      <c r="O757" s="2"/>
      <c r="P757" s="2"/>
      <c r="Q757" s="2"/>
      <c r="R757" s="2"/>
      <c r="S757" s="2"/>
      <c r="T757" s="2"/>
      <c r="U757" s="2"/>
      <c r="V757" s="2"/>
      <c r="W757" s="2"/>
    </row>
    <row r="758" spans="1:23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N758" s="2"/>
      <c r="O758" s="2"/>
      <c r="P758" s="2"/>
      <c r="Q758" s="2"/>
      <c r="R758" s="2"/>
      <c r="S758" s="2"/>
      <c r="T758" s="2"/>
      <c r="U758" s="2"/>
      <c r="V758" s="2"/>
      <c r="W758" s="2"/>
    </row>
    <row r="759" spans="1:23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N759" s="2"/>
      <c r="O759" s="2"/>
      <c r="P759" s="2"/>
      <c r="Q759" s="2"/>
      <c r="R759" s="2"/>
      <c r="S759" s="2"/>
      <c r="T759" s="2"/>
      <c r="U759" s="2"/>
      <c r="V759" s="2"/>
      <c r="W759" s="2"/>
    </row>
    <row r="760" spans="1:23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N760" s="2"/>
      <c r="O760" s="2"/>
      <c r="P760" s="2"/>
      <c r="Q760" s="2"/>
      <c r="R760" s="2"/>
      <c r="S760" s="2"/>
      <c r="T760" s="2"/>
      <c r="U760" s="2"/>
      <c r="V760" s="2"/>
      <c r="W760" s="2"/>
    </row>
    <row r="761" spans="1:23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N761" s="2"/>
      <c r="O761" s="2"/>
      <c r="P761" s="2"/>
      <c r="Q761" s="2"/>
      <c r="R761" s="2"/>
      <c r="S761" s="2"/>
      <c r="T761" s="2"/>
      <c r="U761" s="2"/>
      <c r="V761" s="2"/>
      <c r="W761" s="2"/>
    </row>
    <row r="762" spans="1:23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N762" s="2"/>
      <c r="O762" s="2"/>
      <c r="P762" s="2"/>
      <c r="Q762" s="2"/>
      <c r="R762" s="2"/>
      <c r="S762" s="2"/>
      <c r="T762" s="2"/>
      <c r="U762" s="2"/>
      <c r="V762" s="2"/>
      <c r="W762" s="2"/>
    </row>
    <row r="763" spans="1:23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N763" s="2"/>
      <c r="O763" s="2"/>
      <c r="P763" s="2"/>
      <c r="Q763" s="2"/>
      <c r="R763" s="2"/>
      <c r="S763" s="2"/>
      <c r="T763" s="2"/>
      <c r="U763" s="2"/>
      <c r="V763" s="2"/>
      <c r="W763" s="2"/>
    </row>
    <row r="764" spans="1:23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N764" s="2"/>
      <c r="O764" s="2"/>
      <c r="P764" s="2"/>
      <c r="Q764" s="2"/>
      <c r="R764" s="2"/>
      <c r="S764" s="2"/>
      <c r="T764" s="2"/>
      <c r="U764" s="2"/>
      <c r="V764" s="2"/>
      <c r="W764" s="2"/>
    </row>
    <row r="765" spans="1:23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N765" s="2"/>
      <c r="O765" s="2"/>
      <c r="P765" s="2"/>
      <c r="Q765" s="2"/>
      <c r="R765" s="2"/>
      <c r="S765" s="2"/>
      <c r="T765" s="2"/>
      <c r="U765" s="2"/>
      <c r="V765" s="2"/>
      <c r="W765" s="2"/>
    </row>
    <row r="766" spans="1:23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N766" s="2"/>
      <c r="O766" s="2"/>
      <c r="P766" s="2"/>
      <c r="Q766" s="2"/>
      <c r="R766" s="2"/>
      <c r="S766" s="2"/>
      <c r="T766" s="2"/>
      <c r="U766" s="2"/>
      <c r="V766" s="2"/>
      <c r="W766" s="2"/>
    </row>
    <row r="767" spans="1:23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N767" s="2"/>
      <c r="O767" s="2"/>
      <c r="P767" s="2"/>
      <c r="Q767" s="2"/>
      <c r="R767" s="2"/>
      <c r="S767" s="2"/>
      <c r="T767" s="2"/>
      <c r="U767" s="2"/>
      <c r="V767" s="2"/>
      <c r="W767" s="2"/>
    </row>
    <row r="768" spans="1:23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N768" s="2"/>
      <c r="O768" s="2"/>
      <c r="P768" s="2"/>
      <c r="Q768" s="2"/>
      <c r="R768" s="2"/>
      <c r="S768" s="2"/>
      <c r="T768" s="2"/>
      <c r="U768" s="2"/>
      <c r="V768" s="2"/>
      <c r="W768" s="2"/>
    </row>
    <row r="769" spans="1:23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N769" s="2"/>
      <c r="O769" s="2"/>
      <c r="P769" s="2"/>
      <c r="Q769" s="2"/>
      <c r="R769" s="2"/>
      <c r="S769" s="2"/>
      <c r="T769" s="2"/>
      <c r="U769" s="2"/>
      <c r="V769" s="2"/>
      <c r="W769" s="2"/>
    </row>
    <row r="770" spans="1:23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N770" s="2"/>
      <c r="O770" s="2"/>
      <c r="P770" s="2"/>
      <c r="Q770" s="2"/>
      <c r="R770" s="2"/>
      <c r="S770" s="2"/>
      <c r="T770" s="2"/>
      <c r="U770" s="2"/>
      <c r="V770" s="2"/>
      <c r="W770" s="2"/>
    </row>
    <row r="771" spans="1:23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N771" s="2"/>
      <c r="O771" s="2"/>
      <c r="P771" s="2"/>
      <c r="Q771" s="2"/>
      <c r="R771" s="2"/>
      <c r="S771" s="2"/>
      <c r="T771" s="2"/>
      <c r="U771" s="2"/>
      <c r="V771" s="2"/>
      <c r="W771" s="2"/>
    </row>
    <row r="772" spans="1:23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N772" s="2"/>
      <c r="O772" s="2"/>
      <c r="P772" s="2"/>
      <c r="Q772" s="2"/>
      <c r="R772" s="2"/>
      <c r="S772" s="2"/>
      <c r="T772" s="2"/>
      <c r="U772" s="2"/>
      <c r="V772" s="2"/>
      <c r="W772" s="2"/>
    </row>
    <row r="773" spans="1:23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N773" s="2"/>
      <c r="O773" s="2"/>
      <c r="P773" s="2"/>
      <c r="Q773" s="2"/>
      <c r="R773" s="2"/>
      <c r="S773" s="2"/>
      <c r="T773" s="2"/>
      <c r="U773" s="2"/>
      <c r="V773" s="2"/>
      <c r="W773" s="2"/>
    </row>
    <row r="774" spans="1:23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N774" s="2"/>
      <c r="O774" s="2"/>
      <c r="P774" s="2"/>
      <c r="Q774" s="2"/>
      <c r="R774" s="2"/>
      <c r="S774" s="2"/>
      <c r="T774" s="2"/>
      <c r="U774" s="2"/>
      <c r="V774" s="2"/>
      <c r="W774" s="2"/>
    </row>
    <row r="775" spans="1:23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N775" s="2"/>
      <c r="O775" s="2"/>
      <c r="P775" s="2"/>
      <c r="Q775" s="2"/>
      <c r="R775" s="2"/>
      <c r="S775" s="2"/>
      <c r="T775" s="2"/>
      <c r="U775" s="2"/>
      <c r="V775" s="2"/>
      <c r="W775" s="2"/>
    </row>
    <row r="776" spans="1:23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N776" s="2"/>
      <c r="O776" s="2"/>
      <c r="P776" s="2"/>
      <c r="Q776" s="2"/>
      <c r="R776" s="2"/>
      <c r="S776" s="2"/>
      <c r="T776" s="2"/>
      <c r="U776" s="2"/>
      <c r="V776" s="2"/>
      <c r="W776" s="2"/>
    </row>
    <row r="777" spans="1:23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N777" s="2"/>
      <c r="O777" s="2"/>
      <c r="P777" s="2"/>
      <c r="Q777" s="2"/>
      <c r="R777" s="2"/>
      <c r="S777" s="2"/>
      <c r="T777" s="2"/>
      <c r="U777" s="2"/>
      <c r="V777" s="2"/>
      <c r="W777" s="2"/>
    </row>
    <row r="778" spans="1:23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N778" s="2"/>
      <c r="O778" s="2"/>
      <c r="P778" s="2"/>
      <c r="Q778" s="2"/>
      <c r="R778" s="2"/>
      <c r="S778" s="2"/>
      <c r="T778" s="2"/>
      <c r="U778" s="2"/>
      <c r="V778" s="2"/>
      <c r="W778" s="2"/>
    </row>
    <row r="779" spans="1:23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N779" s="2"/>
      <c r="O779" s="2"/>
      <c r="P779" s="2"/>
      <c r="Q779" s="2"/>
      <c r="R779" s="2"/>
      <c r="S779" s="2"/>
      <c r="T779" s="2"/>
      <c r="U779" s="2"/>
      <c r="V779" s="2"/>
      <c r="W779" s="2"/>
    </row>
    <row r="780" spans="1:23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N780" s="2"/>
      <c r="O780" s="2"/>
      <c r="P780" s="2"/>
      <c r="Q780" s="2"/>
      <c r="R780" s="2"/>
      <c r="S780" s="2"/>
      <c r="T780" s="2"/>
      <c r="U780" s="2"/>
      <c r="V780" s="2"/>
      <c r="W780" s="2"/>
    </row>
    <row r="781" spans="1:23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N781" s="2"/>
      <c r="O781" s="2"/>
      <c r="P781" s="2"/>
      <c r="Q781" s="2"/>
      <c r="R781" s="2"/>
      <c r="S781" s="2"/>
      <c r="T781" s="2"/>
      <c r="U781" s="2"/>
      <c r="V781" s="2"/>
      <c r="W781" s="2"/>
    </row>
    <row r="782" spans="1:23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N782" s="2"/>
      <c r="O782" s="2"/>
      <c r="P782" s="2"/>
      <c r="Q782" s="2"/>
      <c r="R782" s="2"/>
      <c r="S782" s="2"/>
      <c r="T782" s="2"/>
      <c r="U782" s="2"/>
      <c r="V782" s="2"/>
      <c r="W782" s="2"/>
    </row>
    <row r="783" spans="1:23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N783" s="2"/>
      <c r="O783" s="2"/>
      <c r="P783" s="2"/>
      <c r="Q783" s="2"/>
      <c r="R783" s="2"/>
      <c r="S783" s="2"/>
      <c r="T783" s="2"/>
      <c r="U783" s="2"/>
      <c r="V783" s="2"/>
      <c r="W783" s="2"/>
    </row>
    <row r="784" spans="1:23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N784" s="2"/>
      <c r="O784" s="2"/>
      <c r="P784" s="2"/>
      <c r="Q784" s="2"/>
      <c r="R784" s="2"/>
      <c r="S784" s="2"/>
      <c r="T784" s="2"/>
      <c r="U784" s="2"/>
      <c r="V784" s="2"/>
      <c r="W784" s="2"/>
    </row>
    <row r="785" spans="1:23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N785" s="2"/>
      <c r="O785" s="2"/>
      <c r="P785" s="2"/>
      <c r="Q785" s="2"/>
      <c r="R785" s="2"/>
      <c r="S785" s="2"/>
      <c r="T785" s="2"/>
      <c r="U785" s="2"/>
      <c r="V785" s="2"/>
      <c r="W785" s="2"/>
    </row>
    <row r="786" spans="1:23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N786" s="2"/>
      <c r="O786" s="2"/>
      <c r="P786" s="2"/>
      <c r="Q786" s="2"/>
      <c r="R786" s="2"/>
      <c r="S786" s="2"/>
      <c r="T786" s="2"/>
      <c r="U786" s="2"/>
      <c r="V786" s="2"/>
      <c r="W786" s="2"/>
    </row>
    <row r="787" spans="1:23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N787" s="2"/>
      <c r="O787" s="2"/>
      <c r="P787" s="2"/>
      <c r="Q787" s="2"/>
      <c r="R787" s="2"/>
      <c r="S787" s="2"/>
      <c r="T787" s="2"/>
      <c r="U787" s="2"/>
      <c r="V787" s="2"/>
      <c r="W787" s="2"/>
    </row>
    <row r="788" spans="1:23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N788" s="2"/>
      <c r="O788" s="2"/>
      <c r="P788" s="2"/>
      <c r="Q788" s="2"/>
      <c r="R788" s="2"/>
      <c r="S788" s="2"/>
      <c r="T788" s="2"/>
      <c r="U788" s="2"/>
      <c r="V788" s="2"/>
      <c r="W788" s="2"/>
    </row>
    <row r="789" spans="1:23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N789" s="2"/>
      <c r="O789" s="2"/>
      <c r="P789" s="2"/>
      <c r="Q789" s="2"/>
      <c r="R789" s="2"/>
      <c r="S789" s="2"/>
      <c r="T789" s="2"/>
      <c r="U789" s="2"/>
      <c r="V789" s="2"/>
      <c r="W789" s="2"/>
    </row>
    <row r="790" spans="1:23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N790" s="2"/>
      <c r="O790" s="2"/>
      <c r="P790" s="2"/>
      <c r="Q790" s="2"/>
      <c r="R790" s="2"/>
      <c r="S790" s="2"/>
      <c r="T790" s="2"/>
      <c r="U790" s="2"/>
      <c r="V790" s="2"/>
      <c r="W790" s="2"/>
    </row>
    <row r="791" spans="1:23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N791" s="2"/>
      <c r="O791" s="2"/>
      <c r="P791" s="2"/>
      <c r="Q791" s="2"/>
      <c r="R791" s="2"/>
      <c r="S791" s="2"/>
      <c r="T791" s="2"/>
      <c r="U791" s="2"/>
      <c r="V791" s="2"/>
      <c r="W791" s="2"/>
    </row>
    <row r="792" spans="1:23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N792" s="2"/>
      <c r="O792" s="2"/>
      <c r="P792" s="2"/>
      <c r="Q792" s="2"/>
      <c r="R792" s="2"/>
      <c r="S792" s="2"/>
      <c r="T792" s="2"/>
      <c r="U792" s="2"/>
      <c r="V792" s="2"/>
      <c r="W792" s="2"/>
    </row>
    <row r="793" spans="1:23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N793" s="2"/>
      <c r="O793" s="2"/>
      <c r="P793" s="2"/>
      <c r="Q793" s="2"/>
      <c r="R793" s="2"/>
      <c r="S793" s="2"/>
      <c r="T793" s="2"/>
      <c r="U793" s="2"/>
      <c r="V793" s="2"/>
      <c r="W793" s="2"/>
    </row>
    <row r="794" spans="1:23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N794" s="2"/>
      <c r="O794" s="2"/>
      <c r="P794" s="2"/>
      <c r="Q794" s="2"/>
      <c r="R794" s="2"/>
      <c r="S794" s="2"/>
      <c r="T794" s="2"/>
      <c r="U794" s="2"/>
      <c r="V794" s="2"/>
      <c r="W794" s="2"/>
    </row>
    <row r="795" spans="1:23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N795" s="2"/>
      <c r="O795" s="2"/>
      <c r="P795" s="2"/>
      <c r="Q795" s="2"/>
      <c r="R795" s="2"/>
      <c r="S795" s="2"/>
      <c r="T795" s="2"/>
      <c r="U795" s="2"/>
      <c r="V795" s="2"/>
      <c r="W795" s="2"/>
    </row>
    <row r="796" spans="1:23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N796" s="2"/>
      <c r="O796" s="2"/>
      <c r="P796" s="2"/>
      <c r="Q796" s="2"/>
      <c r="R796" s="2"/>
      <c r="S796" s="2"/>
      <c r="T796" s="2"/>
      <c r="U796" s="2"/>
      <c r="V796" s="2"/>
      <c r="W796" s="2"/>
    </row>
    <row r="797" spans="1:23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N797" s="2"/>
      <c r="O797" s="2"/>
      <c r="P797" s="2"/>
      <c r="Q797" s="2"/>
      <c r="R797" s="2"/>
      <c r="S797" s="2"/>
      <c r="T797" s="2"/>
      <c r="U797" s="2"/>
      <c r="V797" s="2"/>
      <c r="W797" s="2"/>
    </row>
    <row r="798" spans="1:23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N798" s="2"/>
      <c r="O798" s="2"/>
      <c r="P798" s="2"/>
      <c r="Q798" s="2"/>
      <c r="R798" s="2"/>
      <c r="S798" s="2"/>
      <c r="T798" s="2"/>
      <c r="U798" s="2"/>
      <c r="V798" s="2"/>
      <c r="W798" s="2"/>
    </row>
    <row r="799" spans="1:23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N799" s="2"/>
      <c r="O799" s="2"/>
      <c r="P799" s="2"/>
      <c r="Q799" s="2"/>
      <c r="R799" s="2"/>
      <c r="S799" s="2"/>
      <c r="T799" s="2"/>
      <c r="U799" s="2"/>
      <c r="V799" s="2"/>
      <c r="W799" s="2"/>
    </row>
    <row r="800" spans="1:23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N800" s="2"/>
      <c r="O800" s="2"/>
      <c r="P800" s="2"/>
      <c r="Q800" s="2"/>
      <c r="R800" s="2"/>
      <c r="S800" s="2"/>
      <c r="T800" s="2"/>
      <c r="U800" s="2"/>
      <c r="V800" s="2"/>
      <c r="W800" s="2"/>
    </row>
    <row r="801" spans="1:23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N801" s="2"/>
      <c r="O801" s="2"/>
      <c r="P801" s="2"/>
      <c r="Q801" s="2"/>
      <c r="R801" s="2"/>
      <c r="S801" s="2"/>
      <c r="T801" s="2"/>
      <c r="U801" s="2"/>
      <c r="V801" s="2"/>
      <c r="W801" s="2"/>
    </row>
    <row r="802" spans="1:23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N802" s="2"/>
      <c r="O802" s="2"/>
      <c r="P802" s="2"/>
      <c r="Q802" s="2"/>
      <c r="R802" s="2"/>
      <c r="S802" s="2"/>
      <c r="T802" s="2"/>
      <c r="U802" s="2"/>
      <c r="V802" s="2"/>
      <c r="W802" s="2"/>
    </row>
    <row r="803" spans="1:23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N803" s="2"/>
      <c r="O803" s="2"/>
      <c r="P803" s="2"/>
      <c r="Q803" s="2"/>
      <c r="R803" s="2"/>
      <c r="S803" s="2"/>
      <c r="T803" s="2"/>
      <c r="U803" s="2"/>
      <c r="V803" s="2"/>
      <c r="W803" s="2"/>
    </row>
    <row r="804" spans="1:23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N804" s="2"/>
      <c r="O804" s="2"/>
      <c r="P804" s="2"/>
      <c r="Q804" s="2"/>
      <c r="R804" s="2"/>
      <c r="S804" s="2"/>
      <c r="T804" s="2"/>
      <c r="U804" s="2"/>
      <c r="V804" s="2"/>
      <c r="W804" s="2"/>
    </row>
    <row r="805" spans="1:23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N805" s="2"/>
      <c r="O805" s="2"/>
      <c r="P805" s="2"/>
      <c r="Q805" s="2"/>
      <c r="R805" s="2"/>
      <c r="S805" s="2"/>
      <c r="T805" s="2"/>
      <c r="U805" s="2"/>
      <c r="V805" s="2"/>
      <c r="W805" s="2"/>
    </row>
    <row r="806" spans="1:23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N806" s="2"/>
      <c r="O806" s="2"/>
      <c r="P806" s="2"/>
      <c r="Q806" s="2"/>
      <c r="R806" s="2"/>
      <c r="S806" s="2"/>
      <c r="T806" s="2"/>
      <c r="U806" s="2"/>
      <c r="V806" s="2"/>
      <c r="W806" s="2"/>
    </row>
    <row r="807" spans="1:23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N807" s="2"/>
      <c r="O807" s="2"/>
      <c r="P807" s="2"/>
      <c r="Q807" s="2"/>
      <c r="R807" s="2"/>
      <c r="S807" s="2"/>
      <c r="T807" s="2"/>
      <c r="U807" s="2"/>
      <c r="V807" s="2"/>
      <c r="W807" s="2"/>
    </row>
    <row r="808" spans="1:23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N808" s="2"/>
      <c r="O808" s="2"/>
      <c r="P808" s="2"/>
      <c r="Q808" s="2"/>
      <c r="R808" s="2"/>
      <c r="S808" s="2"/>
      <c r="T808" s="2"/>
      <c r="U808" s="2"/>
      <c r="V808" s="2"/>
      <c r="W808" s="2"/>
    </row>
    <row r="809" spans="1:23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N809" s="2"/>
      <c r="O809" s="2"/>
      <c r="P809" s="2"/>
      <c r="Q809" s="2"/>
      <c r="R809" s="2"/>
      <c r="S809" s="2"/>
      <c r="T809" s="2"/>
      <c r="U809" s="2"/>
      <c r="V809" s="2"/>
      <c r="W809" s="2"/>
    </row>
    <row r="810" spans="1:23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N810" s="2"/>
      <c r="O810" s="2"/>
      <c r="P810" s="2"/>
      <c r="Q810" s="2"/>
      <c r="R810" s="2"/>
      <c r="S810" s="2"/>
      <c r="T810" s="2"/>
      <c r="U810" s="2"/>
      <c r="V810" s="2"/>
      <c r="W810" s="2"/>
    </row>
    <row r="811" spans="1:23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N811" s="2"/>
      <c r="O811" s="2"/>
      <c r="P811" s="2"/>
      <c r="Q811" s="2"/>
      <c r="R811" s="2"/>
      <c r="S811" s="2"/>
      <c r="T811" s="2"/>
      <c r="U811" s="2"/>
      <c r="V811" s="2"/>
      <c r="W811" s="2"/>
    </row>
    <row r="812" spans="1:23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N812" s="2"/>
      <c r="O812" s="2"/>
      <c r="P812" s="2"/>
      <c r="Q812" s="2"/>
      <c r="R812" s="2"/>
      <c r="S812" s="2"/>
      <c r="T812" s="2"/>
      <c r="U812" s="2"/>
      <c r="V812" s="2"/>
      <c r="W812" s="2"/>
    </row>
    <row r="813" spans="1:23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N813" s="2"/>
      <c r="O813" s="2"/>
      <c r="P813" s="2"/>
      <c r="Q813" s="2"/>
      <c r="R813" s="2"/>
      <c r="S813" s="2"/>
      <c r="T813" s="2"/>
      <c r="U813" s="2"/>
      <c r="V813" s="2"/>
      <c r="W813" s="2"/>
    </row>
    <row r="814" spans="1:23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N814" s="2"/>
      <c r="O814" s="2"/>
      <c r="P814" s="2"/>
      <c r="Q814" s="2"/>
      <c r="R814" s="2"/>
      <c r="S814" s="2"/>
      <c r="T814" s="2"/>
      <c r="U814" s="2"/>
      <c r="V814" s="2"/>
      <c r="W814" s="2"/>
    </row>
    <row r="815" spans="1:23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N815" s="2"/>
      <c r="O815" s="2"/>
      <c r="P815" s="2"/>
      <c r="Q815" s="2"/>
      <c r="R815" s="2"/>
      <c r="S815" s="2"/>
      <c r="T815" s="2"/>
      <c r="U815" s="2"/>
      <c r="V815" s="2"/>
      <c r="W815" s="2"/>
    </row>
    <row r="816" spans="1:23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N816" s="2"/>
      <c r="O816" s="2"/>
      <c r="P816" s="2"/>
      <c r="Q816" s="2"/>
      <c r="R816" s="2"/>
      <c r="S816" s="2"/>
      <c r="T816" s="2"/>
      <c r="U816" s="2"/>
      <c r="V816" s="2"/>
      <c r="W816" s="2"/>
    </row>
    <row r="817" spans="1:23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N817" s="2"/>
      <c r="O817" s="2"/>
      <c r="P817" s="2"/>
      <c r="Q817" s="2"/>
      <c r="R817" s="2"/>
      <c r="S817" s="2"/>
      <c r="T817" s="2"/>
      <c r="U817" s="2"/>
      <c r="V817" s="2"/>
      <c r="W817" s="2"/>
    </row>
    <row r="818" spans="1:23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N818" s="2"/>
      <c r="O818" s="2"/>
      <c r="P818" s="2"/>
      <c r="Q818" s="2"/>
      <c r="R818" s="2"/>
      <c r="S818" s="2"/>
      <c r="T818" s="2"/>
      <c r="U818" s="2"/>
      <c r="V818" s="2"/>
      <c r="W818" s="2"/>
    </row>
    <row r="819" spans="1:23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N819" s="2"/>
      <c r="O819" s="2"/>
      <c r="P819" s="2"/>
      <c r="Q819" s="2"/>
      <c r="R819" s="2"/>
      <c r="S819" s="2"/>
      <c r="T819" s="2"/>
      <c r="U819" s="2"/>
      <c r="V819" s="2"/>
      <c r="W819" s="2"/>
    </row>
    <row r="820" spans="1:23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N820" s="2"/>
      <c r="O820" s="2"/>
      <c r="P820" s="2"/>
      <c r="Q820" s="2"/>
      <c r="R820" s="2"/>
      <c r="S820" s="2"/>
      <c r="T820" s="2"/>
      <c r="U820" s="2"/>
      <c r="V820" s="2"/>
      <c r="W820" s="2"/>
    </row>
    <row r="821" spans="1:23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N821" s="2"/>
      <c r="O821" s="2"/>
      <c r="P821" s="2"/>
      <c r="Q821" s="2"/>
      <c r="R821" s="2"/>
      <c r="S821" s="2"/>
      <c r="T821" s="2"/>
      <c r="U821" s="2"/>
      <c r="V821" s="2"/>
      <c r="W821" s="2"/>
    </row>
    <row r="822" spans="1:23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N822" s="2"/>
      <c r="O822" s="2"/>
      <c r="P822" s="2"/>
      <c r="Q822" s="2"/>
      <c r="R822" s="2"/>
      <c r="S822" s="2"/>
      <c r="T822" s="2"/>
      <c r="U822" s="2"/>
      <c r="V822" s="2"/>
      <c r="W822" s="2"/>
    </row>
    <row r="823" spans="1:23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N823" s="2"/>
      <c r="O823" s="2"/>
      <c r="P823" s="2"/>
      <c r="Q823" s="2"/>
      <c r="R823" s="2"/>
      <c r="S823" s="2"/>
      <c r="T823" s="2"/>
      <c r="U823" s="2"/>
      <c r="V823" s="2"/>
      <c r="W823" s="2"/>
    </row>
    <row r="824" spans="1:23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N824" s="2"/>
      <c r="O824" s="2"/>
      <c r="P824" s="2"/>
      <c r="Q824" s="2"/>
      <c r="R824" s="2"/>
      <c r="S824" s="2"/>
      <c r="T824" s="2"/>
      <c r="U824" s="2"/>
      <c r="V824" s="2"/>
      <c r="W824" s="2"/>
    </row>
    <row r="825" spans="1:23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N825" s="2"/>
      <c r="O825" s="2"/>
      <c r="P825" s="2"/>
      <c r="Q825" s="2"/>
      <c r="R825" s="2"/>
      <c r="S825" s="2"/>
      <c r="T825" s="2"/>
      <c r="U825" s="2"/>
      <c r="V825" s="2"/>
      <c r="W825" s="2"/>
    </row>
    <row r="826" spans="1:23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N826" s="2"/>
      <c r="O826" s="2"/>
      <c r="P826" s="2"/>
      <c r="Q826" s="2"/>
      <c r="R826" s="2"/>
      <c r="S826" s="2"/>
      <c r="T826" s="2"/>
      <c r="U826" s="2"/>
      <c r="V826" s="2"/>
      <c r="W826" s="2"/>
    </row>
    <row r="827" spans="1:23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N827" s="2"/>
      <c r="O827" s="2"/>
      <c r="P827" s="2"/>
      <c r="Q827" s="2"/>
      <c r="R827" s="2"/>
      <c r="S827" s="2"/>
      <c r="T827" s="2"/>
      <c r="U827" s="2"/>
      <c r="V827" s="2"/>
      <c r="W827" s="2"/>
    </row>
    <row r="828" spans="1:23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N828" s="2"/>
      <c r="O828" s="2"/>
      <c r="P828" s="2"/>
      <c r="Q828" s="2"/>
      <c r="R828" s="2"/>
      <c r="S828" s="2"/>
      <c r="T828" s="2"/>
      <c r="U828" s="2"/>
      <c r="V828" s="2"/>
      <c r="W828" s="2"/>
    </row>
    <row r="829" spans="1:23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N829" s="2"/>
      <c r="O829" s="2"/>
      <c r="P829" s="2"/>
      <c r="Q829" s="2"/>
      <c r="R829" s="2"/>
      <c r="S829" s="2"/>
      <c r="T829" s="2"/>
      <c r="U829" s="2"/>
      <c r="V829" s="2"/>
      <c r="W829" s="2"/>
    </row>
    <row r="830" spans="1:23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N830" s="2"/>
      <c r="O830" s="2"/>
      <c r="P830" s="2"/>
      <c r="Q830" s="2"/>
      <c r="R830" s="2"/>
      <c r="S830" s="2"/>
      <c r="T830" s="2"/>
      <c r="U830" s="2"/>
      <c r="V830" s="2"/>
      <c r="W830" s="2"/>
    </row>
    <row r="831" spans="1:23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N831" s="2"/>
      <c r="O831" s="2"/>
      <c r="P831" s="2"/>
      <c r="Q831" s="2"/>
      <c r="R831" s="2"/>
      <c r="S831" s="2"/>
      <c r="T831" s="2"/>
      <c r="U831" s="2"/>
      <c r="V831" s="2"/>
      <c r="W831" s="2"/>
    </row>
    <row r="832" spans="1:23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N832" s="2"/>
      <c r="O832" s="2"/>
      <c r="P832" s="2"/>
      <c r="Q832" s="2"/>
      <c r="R832" s="2"/>
      <c r="S832" s="2"/>
      <c r="T832" s="2"/>
      <c r="U832" s="2"/>
      <c r="V832" s="2"/>
      <c r="W832" s="2"/>
    </row>
    <row r="833" spans="1:23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N833" s="2"/>
      <c r="O833" s="2"/>
      <c r="P833" s="2"/>
      <c r="Q833" s="2"/>
      <c r="R833" s="2"/>
      <c r="S833" s="2"/>
      <c r="T833" s="2"/>
      <c r="U833" s="2"/>
      <c r="V833" s="2"/>
      <c r="W833" s="2"/>
    </row>
    <row r="834" spans="1:23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N834" s="2"/>
      <c r="O834" s="2"/>
      <c r="P834" s="2"/>
      <c r="Q834" s="2"/>
      <c r="R834" s="2"/>
      <c r="S834" s="2"/>
      <c r="T834" s="2"/>
      <c r="U834" s="2"/>
      <c r="V834" s="2"/>
      <c r="W834" s="2"/>
    </row>
    <row r="835" spans="1:23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N835" s="2"/>
      <c r="O835" s="2"/>
      <c r="P835" s="2"/>
      <c r="Q835" s="2"/>
      <c r="R835" s="2"/>
      <c r="S835" s="2"/>
      <c r="T835" s="2"/>
      <c r="U835" s="2"/>
      <c r="V835" s="2"/>
      <c r="W835" s="2"/>
    </row>
    <row r="836" spans="1:23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N836" s="2"/>
      <c r="O836" s="2"/>
      <c r="P836" s="2"/>
      <c r="Q836" s="2"/>
      <c r="R836" s="2"/>
      <c r="S836" s="2"/>
      <c r="T836" s="2"/>
      <c r="U836" s="2"/>
      <c r="V836" s="2"/>
      <c r="W836" s="2"/>
    </row>
    <row r="837" spans="1:23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N837" s="2"/>
      <c r="O837" s="2"/>
      <c r="P837" s="2"/>
      <c r="Q837" s="2"/>
      <c r="R837" s="2"/>
      <c r="S837" s="2"/>
      <c r="T837" s="2"/>
      <c r="U837" s="2"/>
      <c r="V837" s="2"/>
      <c r="W837" s="2"/>
    </row>
    <row r="838" spans="1:23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N838" s="2"/>
      <c r="O838" s="2"/>
      <c r="P838" s="2"/>
      <c r="Q838" s="2"/>
      <c r="R838" s="2"/>
      <c r="S838" s="2"/>
      <c r="T838" s="2"/>
      <c r="U838" s="2"/>
      <c r="V838" s="2"/>
      <c r="W838" s="2"/>
    </row>
    <row r="839" spans="1:23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N839" s="2"/>
      <c r="O839" s="2"/>
      <c r="P839" s="2"/>
      <c r="Q839" s="2"/>
      <c r="R839" s="2"/>
      <c r="S839" s="2"/>
      <c r="T839" s="2"/>
      <c r="U839" s="2"/>
      <c r="V839" s="2"/>
      <c r="W839" s="2"/>
    </row>
    <row r="840" spans="1:23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N840" s="2"/>
      <c r="O840" s="2"/>
      <c r="P840" s="2"/>
      <c r="Q840" s="2"/>
      <c r="R840" s="2"/>
      <c r="S840" s="2"/>
      <c r="T840" s="2"/>
      <c r="U840" s="2"/>
      <c r="V840" s="2"/>
      <c r="W840" s="2"/>
    </row>
    <row r="841" spans="1:23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N841" s="2"/>
      <c r="O841" s="2"/>
      <c r="P841" s="2"/>
      <c r="Q841" s="2"/>
      <c r="R841" s="2"/>
      <c r="S841" s="2"/>
      <c r="T841" s="2"/>
      <c r="U841" s="2"/>
      <c r="V841" s="2"/>
      <c r="W841" s="2"/>
    </row>
    <row r="842" spans="1:23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N842" s="2"/>
      <c r="O842" s="2"/>
      <c r="P842" s="2"/>
      <c r="Q842" s="2"/>
      <c r="R842" s="2"/>
      <c r="S842" s="2"/>
      <c r="T842" s="2"/>
      <c r="U842" s="2"/>
      <c r="V842" s="2"/>
      <c r="W842" s="2"/>
    </row>
    <row r="843" spans="1:23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N843" s="2"/>
      <c r="O843" s="2"/>
      <c r="P843" s="2"/>
      <c r="Q843" s="2"/>
      <c r="R843" s="2"/>
      <c r="S843" s="2"/>
      <c r="T843" s="2"/>
      <c r="U843" s="2"/>
      <c r="V843" s="2"/>
      <c r="W843" s="2"/>
    </row>
    <row r="844" spans="1:23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N844" s="2"/>
      <c r="O844" s="2"/>
      <c r="P844" s="2"/>
      <c r="Q844" s="2"/>
      <c r="R844" s="2"/>
      <c r="S844" s="2"/>
      <c r="T844" s="2"/>
      <c r="U844" s="2"/>
      <c r="V844" s="2"/>
      <c r="W844" s="2"/>
    </row>
    <row r="845" spans="1:23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N845" s="2"/>
      <c r="O845" s="2"/>
      <c r="P845" s="2"/>
      <c r="Q845" s="2"/>
      <c r="R845" s="2"/>
      <c r="S845" s="2"/>
      <c r="T845" s="2"/>
      <c r="U845" s="2"/>
      <c r="V845" s="2"/>
      <c r="W845" s="2"/>
    </row>
    <row r="846" spans="1:23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N846" s="2"/>
      <c r="O846" s="2"/>
      <c r="P846" s="2"/>
      <c r="Q846" s="2"/>
      <c r="R846" s="2"/>
      <c r="S846" s="2"/>
      <c r="T846" s="2"/>
      <c r="U846" s="2"/>
      <c r="V846" s="2"/>
      <c r="W846" s="2"/>
    </row>
    <row r="847" spans="1:23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N847" s="2"/>
      <c r="O847" s="2"/>
      <c r="P847" s="2"/>
      <c r="Q847" s="2"/>
      <c r="R847" s="2"/>
      <c r="S847" s="2"/>
      <c r="T847" s="2"/>
      <c r="U847" s="2"/>
      <c r="V847" s="2"/>
      <c r="W847" s="2"/>
    </row>
    <row r="848" spans="1:23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N848" s="2"/>
      <c r="O848" s="2"/>
      <c r="P848" s="2"/>
      <c r="Q848" s="2"/>
      <c r="R848" s="2"/>
      <c r="S848" s="2"/>
      <c r="T848" s="2"/>
      <c r="U848" s="2"/>
      <c r="V848" s="2"/>
      <c r="W848" s="2"/>
    </row>
    <row r="849" spans="1:23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N849" s="2"/>
      <c r="O849" s="2"/>
      <c r="P849" s="2"/>
      <c r="Q849" s="2"/>
      <c r="R849" s="2"/>
      <c r="S849" s="2"/>
      <c r="T849" s="2"/>
      <c r="U849" s="2"/>
      <c r="V849" s="2"/>
      <c r="W849" s="2"/>
    </row>
    <row r="850" spans="1:23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N850" s="2"/>
      <c r="O850" s="2"/>
      <c r="P850" s="2"/>
      <c r="Q850" s="2"/>
      <c r="R850" s="2"/>
      <c r="S850" s="2"/>
      <c r="T850" s="2"/>
      <c r="U850" s="2"/>
      <c r="V850" s="2"/>
      <c r="W850" s="2"/>
    </row>
    <row r="851" spans="1:23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N851" s="2"/>
      <c r="O851" s="2"/>
      <c r="P851" s="2"/>
      <c r="Q851" s="2"/>
      <c r="R851" s="2"/>
      <c r="S851" s="2"/>
      <c r="T851" s="2"/>
      <c r="U851" s="2"/>
      <c r="V851" s="2"/>
      <c r="W851" s="2"/>
    </row>
    <row r="852" spans="1:23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N852" s="2"/>
      <c r="O852" s="2"/>
      <c r="P852" s="2"/>
      <c r="Q852" s="2"/>
      <c r="R852" s="2"/>
      <c r="S852" s="2"/>
      <c r="T852" s="2"/>
      <c r="U852" s="2"/>
      <c r="V852" s="2"/>
      <c r="W852" s="2"/>
    </row>
    <row r="853" spans="1:23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N853" s="2"/>
      <c r="O853" s="2"/>
      <c r="P853" s="2"/>
      <c r="Q853" s="2"/>
      <c r="R853" s="2"/>
      <c r="S853" s="2"/>
      <c r="T853" s="2"/>
      <c r="U853" s="2"/>
      <c r="V853" s="2"/>
      <c r="W853" s="2"/>
    </row>
    <row r="854" spans="1:23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N854" s="2"/>
      <c r="O854" s="2"/>
      <c r="P854" s="2"/>
      <c r="Q854" s="2"/>
      <c r="R854" s="2"/>
      <c r="S854" s="2"/>
      <c r="T854" s="2"/>
      <c r="U854" s="2"/>
      <c r="V854" s="2"/>
      <c r="W854" s="2"/>
    </row>
    <row r="855" spans="1:23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N855" s="2"/>
      <c r="O855" s="2"/>
      <c r="P855" s="2"/>
      <c r="Q855" s="2"/>
      <c r="R855" s="2"/>
      <c r="S855" s="2"/>
      <c r="T855" s="2"/>
      <c r="U855" s="2"/>
      <c r="V855" s="2"/>
      <c r="W855" s="2"/>
    </row>
    <row r="856" spans="1:23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N856" s="2"/>
      <c r="O856" s="2"/>
      <c r="P856" s="2"/>
      <c r="Q856" s="2"/>
      <c r="R856" s="2"/>
      <c r="S856" s="2"/>
      <c r="T856" s="2"/>
      <c r="U856" s="2"/>
      <c r="V856" s="2"/>
      <c r="W856" s="2"/>
    </row>
    <row r="857" spans="1:23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N857" s="2"/>
      <c r="O857" s="2"/>
      <c r="P857" s="2"/>
      <c r="Q857" s="2"/>
      <c r="R857" s="2"/>
      <c r="S857" s="2"/>
      <c r="T857" s="2"/>
      <c r="U857" s="2"/>
      <c r="V857" s="2"/>
      <c r="W857" s="2"/>
    </row>
    <row r="858" spans="1:23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N858" s="2"/>
      <c r="O858" s="2"/>
      <c r="P858" s="2"/>
      <c r="Q858" s="2"/>
      <c r="R858" s="2"/>
      <c r="S858" s="2"/>
      <c r="T858" s="2"/>
      <c r="U858" s="2"/>
      <c r="V858" s="2"/>
      <c r="W858" s="2"/>
    </row>
    <row r="859" spans="1:23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N859" s="2"/>
      <c r="O859" s="2"/>
      <c r="P859" s="2"/>
      <c r="Q859" s="2"/>
      <c r="R859" s="2"/>
      <c r="S859" s="2"/>
      <c r="T859" s="2"/>
      <c r="U859" s="2"/>
      <c r="V859" s="2"/>
      <c r="W859" s="2"/>
    </row>
    <row r="860" spans="1:23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N860" s="2"/>
      <c r="O860" s="2"/>
      <c r="P860" s="2"/>
      <c r="Q860" s="2"/>
      <c r="R860" s="2"/>
      <c r="S860" s="2"/>
      <c r="T860" s="2"/>
      <c r="U860" s="2"/>
      <c r="V860" s="2"/>
      <c r="W860" s="2"/>
    </row>
    <row r="861" spans="1:23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N861" s="2"/>
      <c r="O861" s="2"/>
      <c r="P861" s="2"/>
      <c r="Q861" s="2"/>
      <c r="R861" s="2"/>
      <c r="S861" s="2"/>
      <c r="T861" s="2"/>
      <c r="U861" s="2"/>
      <c r="V861" s="2"/>
      <c r="W861" s="2"/>
    </row>
    <row r="862" spans="1:23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N862" s="2"/>
      <c r="O862" s="2"/>
      <c r="P862" s="2"/>
      <c r="Q862" s="2"/>
      <c r="R862" s="2"/>
      <c r="S862" s="2"/>
      <c r="T862" s="2"/>
      <c r="U862" s="2"/>
      <c r="V862" s="2"/>
      <c r="W862" s="2"/>
    </row>
    <row r="863" spans="1:23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N863" s="2"/>
      <c r="O863" s="2"/>
      <c r="P863" s="2"/>
      <c r="Q863" s="2"/>
      <c r="R863" s="2"/>
      <c r="S863" s="2"/>
      <c r="T863" s="2"/>
      <c r="U863" s="2"/>
      <c r="V863" s="2"/>
      <c r="W863" s="2"/>
    </row>
    <row r="864" spans="1:23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N864" s="2"/>
      <c r="O864" s="2"/>
      <c r="P864" s="2"/>
      <c r="Q864" s="2"/>
      <c r="R864" s="2"/>
      <c r="S864" s="2"/>
      <c r="T864" s="2"/>
      <c r="U864" s="2"/>
      <c r="V864" s="2"/>
      <c r="W864" s="2"/>
    </row>
    <row r="865" spans="1:23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N865" s="2"/>
      <c r="O865" s="2"/>
      <c r="P865" s="2"/>
      <c r="Q865" s="2"/>
      <c r="R865" s="2"/>
      <c r="S865" s="2"/>
      <c r="T865" s="2"/>
      <c r="U865" s="2"/>
      <c r="V865" s="2"/>
      <c r="W865" s="2"/>
    </row>
    <row r="866" spans="1:23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N866" s="2"/>
      <c r="O866" s="2"/>
      <c r="P866" s="2"/>
      <c r="Q866" s="2"/>
      <c r="R866" s="2"/>
      <c r="S866" s="2"/>
      <c r="T866" s="2"/>
      <c r="U866" s="2"/>
      <c r="V866" s="2"/>
      <c r="W866" s="2"/>
    </row>
    <row r="867" spans="1:23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N867" s="2"/>
      <c r="O867" s="2"/>
      <c r="P867" s="2"/>
      <c r="Q867" s="2"/>
      <c r="R867" s="2"/>
      <c r="S867" s="2"/>
      <c r="T867" s="2"/>
      <c r="U867" s="2"/>
      <c r="V867" s="2"/>
      <c r="W867" s="2"/>
    </row>
    <row r="868" spans="1:23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N868" s="2"/>
      <c r="O868" s="2"/>
      <c r="P868" s="2"/>
      <c r="Q868" s="2"/>
      <c r="R868" s="2"/>
      <c r="S868" s="2"/>
      <c r="T868" s="2"/>
      <c r="U868" s="2"/>
      <c r="V868" s="2"/>
      <c r="W868" s="2"/>
    </row>
    <row r="869" spans="1:23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N869" s="2"/>
      <c r="O869" s="2"/>
      <c r="P869" s="2"/>
      <c r="Q869" s="2"/>
      <c r="R869" s="2"/>
      <c r="S869" s="2"/>
      <c r="T869" s="2"/>
      <c r="U869" s="2"/>
      <c r="V869" s="2"/>
      <c r="W869" s="2"/>
    </row>
    <row r="870" spans="1:23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N870" s="2"/>
      <c r="O870" s="2"/>
      <c r="P870" s="2"/>
      <c r="Q870" s="2"/>
      <c r="R870" s="2"/>
      <c r="S870" s="2"/>
      <c r="T870" s="2"/>
      <c r="U870" s="2"/>
      <c r="V870" s="2"/>
      <c r="W870" s="2"/>
    </row>
    <row r="871" spans="1:23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N871" s="2"/>
      <c r="O871" s="2"/>
      <c r="P871" s="2"/>
      <c r="Q871" s="2"/>
      <c r="R871" s="2"/>
      <c r="S871" s="2"/>
      <c r="T871" s="2"/>
      <c r="U871" s="2"/>
      <c r="V871" s="2"/>
      <c r="W871" s="2"/>
    </row>
    <row r="872" spans="1:23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N872" s="2"/>
      <c r="O872" s="2"/>
      <c r="P872" s="2"/>
      <c r="Q872" s="2"/>
      <c r="R872" s="2"/>
      <c r="S872" s="2"/>
      <c r="T872" s="2"/>
      <c r="U872" s="2"/>
      <c r="V872" s="2"/>
      <c r="W872" s="2"/>
    </row>
    <row r="873" spans="1:23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N873" s="2"/>
      <c r="O873" s="2"/>
      <c r="P873" s="2"/>
      <c r="Q873" s="2"/>
      <c r="R873" s="2"/>
      <c r="S873" s="2"/>
      <c r="T873" s="2"/>
      <c r="U873" s="2"/>
      <c r="V873" s="2"/>
      <c r="W873" s="2"/>
    </row>
    <row r="874" spans="1:23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N874" s="2"/>
      <c r="O874" s="2"/>
      <c r="P874" s="2"/>
      <c r="Q874" s="2"/>
      <c r="R874" s="2"/>
      <c r="S874" s="2"/>
      <c r="T874" s="2"/>
      <c r="U874" s="2"/>
      <c r="V874" s="2"/>
      <c r="W874" s="2"/>
    </row>
    <row r="875" spans="1:23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N875" s="2"/>
      <c r="O875" s="2"/>
      <c r="P875" s="2"/>
      <c r="Q875" s="2"/>
      <c r="R875" s="2"/>
      <c r="S875" s="2"/>
      <c r="T875" s="2"/>
      <c r="U875" s="2"/>
      <c r="V875" s="2"/>
      <c r="W875" s="2"/>
    </row>
    <row r="876" spans="1:23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N876" s="2"/>
      <c r="O876" s="2"/>
      <c r="P876" s="2"/>
      <c r="Q876" s="2"/>
      <c r="R876" s="2"/>
      <c r="S876" s="2"/>
      <c r="T876" s="2"/>
      <c r="U876" s="2"/>
      <c r="V876" s="2"/>
      <c r="W876" s="2"/>
    </row>
    <row r="877" spans="1:23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N877" s="2"/>
      <c r="O877" s="2"/>
      <c r="P877" s="2"/>
      <c r="Q877" s="2"/>
      <c r="R877" s="2"/>
      <c r="S877" s="2"/>
      <c r="T877" s="2"/>
      <c r="U877" s="2"/>
      <c r="V877" s="2"/>
      <c r="W877" s="2"/>
    </row>
    <row r="878" spans="1:23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N878" s="2"/>
      <c r="O878" s="2"/>
      <c r="P878" s="2"/>
      <c r="Q878" s="2"/>
      <c r="R878" s="2"/>
      <c r="S878" s="2"/>
      <c r="T878" s="2"/>
      <c r="U878" s="2"/>
      <c r="V878" s="2"/>
      <c r="W878" s="2"/>
    </row>
    <row r="879" spans="1:23" x14ac:dyDescent="0.2">
      <c r="A879" s="2"/>
      <c r="F879" s="2"/>
      <c r="G879" s="2"/>
      <c r="H879" s="2"/>
      <c r="I879" s="2"/>
      <c r="J879" s="2"/>
      <c r="K879" s="2"/>
      <c r="R879" s="2"/>
      <c r="S879" s="2"/>
      <c r="T879" s="2"/>
      <c r="U879" s="2"/>
      <c r="V879" s="2"/>
      <c r="W879" s="2"/>
    </row>
  </sheetData>
  <phoneticPr fontId="15" type="noConversion"/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aaf3e66-c8ba-41fc-8a62-548794faeaf1">
      <Terms xmlns="http://schemas.microsoft.com/office/infopath/2007/PartnerControls"/>
    </lcf76f155ced4ddcb4097134ff3c332f>
    <TaxCatchAll xmlns="218ae7d9-c4a2-4fd4-8af3-819594af23a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6E385D1BE5D3E49A1270CA6AB3025C6" ma:contentTypeVersion="14" ma:contentTypeDescription="Utwórz nowy dokument." ma:contentTypeScope="" ma:versionID="16667a1a0ddd7ea601759a2a5ad63c41">
  <xsd:schema xmlns:xsd="http://www.w3.org/2001/XMLSchema" xmlns:xs="http://www.w3.org/2001/XMLSchema" xmlns:p="http://schemas.microsoft.com/office/2006/metadata/properties" xmlns:ns2="218ae7d9-c4a2-4fd4-8af3-819594af23a5" xmlns:ns3="4aaf3e66-c8ba-41fc-8a62-548794faeaf1" targetNamespace="http://schemas.microsoft.com/office/2006/metadata/properties" ma:root="true" ma:fieldsID="8026ac9527dbc347712d0b5f8a5db9f5" ns2:_="" ns3:_="">
    <xsd:import namespace="218ae7d9-c4a2-4fd4-8af3-819594af23a5"/>
    <xsd:import namespace="4aaf3e66-c8ba-41fc-8a62-548794faeaf1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bjectDetectorVersions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8ae7d9-c4a2-4fd4-8af3-819594af23a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932a67a5-3d09-449a-a22b-520487b7b6ab}" ma:internalName="TaxCatchAll" ma:showField="CatchAllData" ma:web="218ae7d9-c4a2-4fd4-8af3-819594af23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af3e66-c8ba-41fc-8a62-548794faea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Tagi obrazów" ma:readOnly="false" ma:fieldId="{5cf76f15-5ced-4ddc-b409-7134ff3c332f}" ma:taxonomyMulti="true" ma:sspId="9f4fe5c3-4bde-44c3-bd21-e7b9bd71a94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1529FDC-2000-44B6-92CB-FB47F3374AC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9679567-1252-473A-92D1-65AC77B4A745}">
  <ds:schemaRefs>
    <ds:schemaRef ds:uri="http://schemas.microsoft.com/office/2006/metadata/properties"/>
    <ds:schemaRef ds:uri="http://schemas.microsoft.com/office/infopath/2007/PartnerControls"/>
    <ds:schemaRef ds:uri="4aaf3e66-c8ba-41fc-8a62-548794faeaf1"/>
    <ds:schemaRef ds:uri="218ae7d9-c4a2-4fd4-8af3-819594af23a5"/>
  </ds:schemaRefs>
</ds:datastoreItem>
</file>

<file path=customXml/itemProps3.xml><?xml version="1.0" encoding="utf-8"?>
<ds:datastoreItem xmlns:ds="http://schemas.openxmlformats.org/officeDocument/2006/customXml" ds:itemID="{AFB6298E-74C0-4A52-9A98-CA56035980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18ae7d9-c4a2-4fd4-8af3-819594af23a5"/>
    <ds:schemaRef ds:uri="4aaf3e66-c8ba-41fc-8a62-548794faeaf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15</vt:i4>
      </vt:variant>
      <vt:variant>
        <vt:lpstr>Nazwane zakresy</vt:lpstr>
      </vt:variant>
      <vt:variant>
        <vt:i4>4</vt:i4>
      </vt:variant>
    </vt:vector>
  </HeadingPairs>
  <TitlesOfParts>
    <vt:vector size="19" baseType="lpstr">
      <vt:lpstr>EXPRESS 9</vt:lpstr>
      <vt:lpstr>ex pl</vt:lpstr>
      <vt:lpstr>EXPRESS 12</vt:lpstr>
      <vt:lpstr>ex</vt:lpstr>
      <vt:lpstr>STANDARD</vt:lpstr>
      <vt:lpstr>ex sav</vt:lpstr>
      <vt:lpstr>ECONOMIC</vt:lpstr>
      <vt:lpstr>sts</vt:lpstr>
      <vt:lpstr>stm</vt:lpstr>
      <vt:lpstr>exped</vt:lpstr>
      <vt:lpstr>ExpFreight</vt:lpstr>
      <vt:lpstr>ExpFreightMidday</vt:lpstr>
      <vt:lpstr>Kraje Strefy_klienci"Legacy"</vt:lpstr>
      <vt:lpstr>Kraje Strefy_klienci"NonLegacy"</vt:lpstr>
      <vt:lpstr>ud</vt:lpstr>
      <vt:lpstr>ECONOMIC!Obszar_wydruku</vt:lpstr>
      <vt:lpstr>'EXPRESS 12'!Obszar_wydruku</vt:lpstr>
      <vt:lpstr>'EXPRESS 9'!Obszar_wydruku</vt:lpstr>
      <vt:lpstr>STANDARD!Obszar_wydruku</vt:lpstr>
    </vt:vector>
  </TitlesOfParts>
  <Manager/>
  <Company>United Parcel Service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eur1tyt</dc:creator>
  <cp:keywords/>
  <dc:description/>
  <cp:lastModifiedBy>Paweł Gliński</cp:lastModifiedBy>
  <cp:revision/>
  <dcterms:created xsi:type="dcterms:W3CDTF">2006-11-20T09:57:01Z</dcterms:created>
  <dcterms:modified xsi:type="dcterms:W3CDTF">2025-11-24T11:47:20Z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0x010100A6E385D1BE5D3E49A1270CA6AB3025C6</vt:lpwstr>
  </property>
  <property fmtid="{D5CDD505-2E9C-101B-9397-08002B2CF9AE}" pid="3" name="MediaServiceImageTags">
    <vt:lpwstr/>
  </property>
  <property fmtid="{D5CDD505-2E9C-101B-9397-08002B2CF9AE}" pid="4" name="MSIP_Label_becd8ab5-5795-469a-8c51-9f21ba29bce6_Enabled">
    <vt:lpwstr>true</vt:lpwstr>
  </property>
  <property fmtid="{D5CDD505-2E9C-101B-9397-08002B2CF9AE}" pid="5" name="MSIP_Label_becd8ab5-5795-469a-8c51-9f21ba29bce6_SetDate">
    <vt:lpwstr>2025-03-24T13:23:13Z</vt:lpwstr>
  </property>
  <property fmtid="{D5CDD505-2E9C-101B-9397-08002B2CF9AE}" pid="6" name="MSIP_Label_becd8ab5-5795-469a-8c51-9f21ba29bce6_Method">
    <vt:lpwstr>Standard</vt:lpwstr>
  </property>
  <property fmtid="{D5CDD505-2E9C-101B-9397-08002B2CF9AE}" pid="7" name="MSIP_Label_becd8ab5-5795-469a-8c51-9f21ba29bce6_Name">
    <vt:lpwstr>GENERAL</vt:lpwstr>
  </property>
  <property fmtid="{D5CDD505-2E9C-101B-9397-08002B2CF9AE}" pid="8" name="MSIP_Label_becd8ab5-5795-469a-8c51-9f21ba29bce6_SiteId">
    <vt:lpwstr>e7520e4d-d5a0-488d-9e9f-949faae7dce8</vt:lpwstr>
  </property>
  <property fmtid="{D5CDD505-2E9C-101B-9397-08002B2CF9AE}" pid="9" name="MSIP_Label_becd8ab5-5795-469a-8c51-9f21ba29bce6_ActionId">
    <vt:lpwstr>2f6f4cc5-f382-4600-9247-253303fefdc8</vt:lpwstr>
  </property>
  <property fmtid="{D5CDD505-2E9C-101B-9397-08002B2CF9AE}" pid="10" name="MSIP_Label_becd8ab5-5795-469a-8c51-9f21ba29bce6_ContentBits">
    <vt:lpwstr>0</vt:lpwstr>
  </property>
</Properties>
</file>