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drawings/drawing4.xml" ContentType="application/vnd.openxmlformats-officedocument.drawing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aweł\AppData\Local\Microsoft\Windows\INetCache\Content.Outlook\6TD0MPBA\"/>
    </mc:Choice>
  </mc:AlternateContent>
  <xr:revisionPtr revIDLastSave="0" documentId="13_ncr:1_{C5B5B38F-B2BD-4282-A7D3-98018F53E736}" xr6:coauthVersionLast="47" xr6:coauthVersionMax="47" xr10:uidLastSave="{00000000-0000-0000-0000-000000000000}"/>
  <bookViews>
    <workbookView xWindow="-120" yWindow="-120" windowWidth="29040" windowHeight="15720" tabRatio="934" activeTab="4" xr2:uid="{00000000-000D-0000-FFFF-FFFF00000000}"/>
  </bookViews>
  <sheets>
    <sheet name="Express 9" sheetId="11" r:id="rId1"/>
    <sheet name="ex pl" sheetId="5" state="hidden" r:id="rId2"/>
    <sheet name="Express 12" sheetId="10" r:id="rId3"/>
    <sheet name="ex" sheetId="4" state="hidden" r:id="rId4"/>
    <sheet name="STANDARD" sheetId="9" r:id="rId5"/>
    <sheet name="ex sav" sheetId="1" state="hidden" r:id="rId6"/>
    <sheet name="sts" sheetId="2" state="hidden" r:id="rId7"/>
    <sheet name="ECONOMIC" sheetId="8" r:id="rId8"/>
    <sheet name="stm" sheetId="13" state="hidden" r:id="rId9"/>
    <sheet name="exped" sheetId="3" state="hidden" r:id="rId10"/>
    <sheet name="ExpFreight" sheetId="15" state="hidden" r:id="rId11"/>
    <sheet name="ExpFreightMidday" sheetId="19" state="hidden" r:id="rId12"/>
    <sheet name="Kraje Strefy_klienci&quot;NonLegacy&quot;" sheetId="6" r:id="rId13"/>
    <sheet name="Kraje Strefy_klienci&quot;Legacy&quot;" sheetId="21" r:id="rId14"/>
    <sheet name="ud" sheetId="17" state="hidden" r:id="rId15"/>
  </sheets>
  <definedNames>
    <definedName name="_xlnm._FilterDatabase" localSheetId="13" hidden="1">'Kraje Strefy_klienci"Legacy"'!$A$2:$K$253</definedName>
    <definedName name="_xlnm._FilterDatabase" localSheetId="12" hidden="1">'Kraje Strefy_klienci"NonLegacy"'!$A$2:$K$253</definedName>
    <definedName name="_xlnm.Print_Area" localSheetId="7">ECONOMIC!$A$1:$AF$62</definedName>
    <definedName name="_xlnm.Print_Area" localSheetId="2">'Express 12'!$A$1:$AF$81</definedName>
    <definedName name="_xlnm.Print_Area" localSheetId="0">'Express 9'!$A$1:$AF$78</definedName>
    <definedName name="_xlnm.Print_Area" localSheetId="4">STANDARD!$A$1:$AF$89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" i="8" l="1"/>
  <c r="R6" i="9"/>
  <c r="S6" i="10"/>
  <c r="R5" i="11"/>
  <c r="AH33" i="8"/>
  <c r="AJ16" i="8"/>
  <c r="AH33" i="9"/>
  <c r="AJ16" i="9"/>
  <c r="AH33" i="10"/>
  <c r="AJ16" i="10"/>
  <c r="AJ16" i="11"/>
  <c r="AH33" i="11"/>
  <c r="K77" i="10"/>
  <c r="K76" i="10"/>
  <c r="J77" i="10"/>
  <c r="J76" i="10"/>
  <c r="M77" i="11"/>
  <c r="L76" i="11"/>
  <c r="K77" i="11"/>
  <c r="K76" i="11"/>
  <c r="J77" i="11"/>
  <c r="J76" i="11"/>
  <c r="AC17" i="8" l="1"/>
  <c r="AH26" i="8" s="1"/>
  <c r="AC16" i="8"/>
  <c r="AC21" i="9"/>
  <c r="AH25" i="9" s="1"/>
  <c r="AC20" i="9"/>
  <c r="AH36" i="8"/>
  <c r="AH34" i="8"/>
  <c r="AJ31" i="8"/>
  <c r="AI7" i="8" s="1"/>
  <c r="AN17" i="8"/>
  <c r="AM17" i="8"/>
  <c r="AL17" i="8"/>
  <c r="AJ17" i="8"/>
  <c r="AO16" i="8"/>
  <c r="AN16" i="8"/>
  <c r="AM16" i="8"/>
  <c r="AL16" i="8"/>
  <c r="AP16" i="8" s="1"/>
  <c r="AH10" i="8"/>
  <c r="AH4" i="8"/>
  <c r="AH34" i="9"/>
  <c r="AJ31" i="9"/>
  <c r="AI7" i="9" s="1"/>
  <c r="AN17" i="9"/>
  <c r="AM17" i="9"/>
  <c r="AO16" i="9" s="1"/>
  <c r="AL17" i="9"/>
  <c r="AJ17" i="9"/>
  <c r="AH2" i="9" s="1"/>
  <c r="AN16" i="9"/>
  <c r="AM16" i="9"/>
  <c r="AL16" i="9"/>
  <c r="AH4" i="9"/>
  <c r="AH34" i="10"/>
  <c r="AJ31" i="10"/>
  <c r="AI7" i="10" s="1"/>
  <c r="AN17" i="10"/>
  <c r="AM17" i="10"/>
  <c r="AO16" i="10" s="1"/>
  <c r="AL17" i="10"/>
  <c r="AJ17" i="10"/>
  <c r="AH2" i="10" s="1"/>
  <c r="AN16" i="10"/>
  <c r="AM16" i="10"/>
  <c r="AO15" i="10" s="1"/>
  <c r="AL16" i="10"/>
  <c r="AP16" i="10" s="1"/>
  <c r="AH4" i="10"/>
  <c r="AH34" i="11"/>
  <c r="AH4" i="11"/>
  <c r="AH3" i="8" l="1"/>
  <c r="AH25" i="8"/>
  <c r="AH6" i="8"/>
  <c r="AO15" i="8"/>
  <c r="AH2" i="8"/>
  <c r="AO17" i="8"/>
  <c r="AH8" i="8" s="1"/>
  <c r="AH26" i="9"/>
  <c r="AH3" i="9"/>
  <c r="AH10" i="9"/>
  <c r="AH36" i="9"/>
  <c r="AH6" i="9"/>
  <c r="AO15" i="9"/>
  <c r="AP16" i="9"/>
  <c r="AO17" i="9" s="1"/>
  <c r="AO17" i="10"/>
  <c r="AH1" i="8" l="1"/>
  <c r="AH11" i="8"/>
  <c r="AH7" i="8" s="1"/>
  <c r="T31" i="8" s="1"/>
  <c r="AH35" i="8"/>
  <c r="AH5" i="8"/>
  <c r="AH1" i="9"/>
  <c r="AH35" i="9"/>
  <c r="AH11" i="9"/>
  <c r="AH7" i="9" s="1"/>
  <c r="T31" i="9" s="1"/>
  <c r="AH8" i="9"/>
  <c r="AH5" i="9"/>
  <c r="AH5" i="10"/>
  <c r="AH35" i="10"/>
  <c r="AI8" i="8" l="1" a="1"/>
  <c r="AI8" i="8" s="1"/>
  <c r="T34" i="8" s="1"/>
  <c r="AI9" i="8" a="1"/>
  <c r="AI9" i="8" s="1"/>
  <c r="AI10" i="8" a="1"/>
  <c r="AI10" i="8" s="1"/>
  <c r="T37" i="8" s="1"/>
  <c r="AI11" i="8" a="1"/>
  <c r="AI11" i="8" s="1"/>
  <c r="T38" i="8" s="1"/>
  <c r="AI6" i="8" a="1"/>
  <c r="AI6" i="8" s="1"/>
  <c r="AI4" i="8" a="1"/>
  <c r="AI4" i="8" s="1"/>
  <c r="T28" i="8" s="1"/>
  <c r="AI5" i="8" a="1"/>
  <c r="AI5" i="8" s="1"/>
  <c r="T29" i="8" s="1"/>
  <c r="AI3" i="8" a="1"/>
  <c r="AI3" i="8" s="1"/>
  <c r="AI2" i="8" a="1"/>
  <c r="AI2" i="8" s="1"/>
  <c r="AI1" i="8" a="1"/>
  <c r="AI1" i="8" s="1"/>
  <c r="AI9" i="9" a="1"/>
  <c r="AI9" i="9" s="1"/>
  <c r="AI11" i="9" a="1"/>
  <c r="AI11" i="9" s="1"/>
  <c r="T38" i="9" s="1"/>
  <c r="AI10" i="9" a="1"/>
  <c r="AI10" i="9" s="1"/>
  <c r="T37" i="9" s="1"/>
  <c r="AI8" i="9" a="1"/>
  <c r="AI8" i="9" s="1"/>
  <c r="T34" i="9" s="1"/>
  <c r="AI3" i="9" a="1"/>
  <c r="AI3" i="9" s="1"/>
  <c r="T27" i="9" s="1"/>
  <c r="AI5" i="9" a="1"/>
  <c r="AI5" i="9" s="1"/>
  <c r="T29" i="9" s="1"/>
  <c r="AI6" i="9" a="1"/>
  <c r="AI6" i="9" s="1"/>
  <c r="AI4" i="9" a="1"/>
  <c r="AI4" i="9" s="1"/>
  <c r="T28" i="9" s="1"/>
  <c r="AI1" i="9" a="1"/>
  <c r="AI1" i="9" s="1"/>
  <c r="T24" i="9" s="1"/>
  <c r="AI2" i="9" a="1"/>
  <c r="AI2" i="9" s="1"/>
  <c r="T26" i="9" s="1"/>
  <c r="T36" i="8" l="1"/>
  <c r="T27" i="8"/>
  <c r="T24" i="8"/>
  <c r="T26" i="8"/>
  <c r="T36" i="9"/>
  <c r="AN17" i="11" l="1"/>
  <c r="AN16" i="11"/>
  <c r="AM17" i="11"/>
  <c r="AM16" i="11"/>
  <c r="AL17" i="11"/>
  <c r="AL16" i="11"/>
  <c r="AP16" i="11" s="1"/>
  <c r="AJ17" i="11"/>
  <c r="AJ31" i="11"/>
  <c r="AI7" i="11" s="1"/>
  <c r="AK8" i="19"/>
  <c r="AK9" i="19"/>
  <c r="AK10" i="19"/>
  <c r="AK11" i="19"/>
  <c r="AK12" i="19"/>
  <c r="AK13" i="19"/>
  <c r="AS8" i="13"/>
  <c r="AS9" i="13"/>
  <c r="AS10" i="13"/>
  <c r="AS11" i="13"/>
  <c r="AS12" i="13"/>
  <c r="AS13" i="13"/>
  <c r="AS14" i="13"/>
  <c r="AS15" i="13"/>
  <c r="AS16" i="13"/>
  <c r="AS17" i="13"/>
  <c r="AS18" i="13"/>
  <c r="AS19" i="13"/>
  <c r="AS20" i="13"/>
  <c r="AS21" i="13"/>
  <c r="AS22" i="13"/>
  <c r="AT8" i="13"/>
  <c r="AR8" i="13"/>
  <c r="AQ8" i="13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6" i="8"/>
  <c r="L47" i="8"/>
  <c r="L48" i="8"/>
  <c r="L49" i="8"/>
  <c r="L50" i="8"/>
  <c r="L51" i="8"/>
  <c r="L52" i="8"/>
  <c r="L11" i="8"/>
  <c r="AS9" i="2"/>
  <c r="AS10" i="2"/>
  <c r="AS11" i="2"/>
  <c r="AS12" i="2"/>
  <c r="AS13" i="2"/>
  <c r="AS14" i="2"/>
  <c r="AS15" i="2"/>
  <c r="AS16" i="2"/>
  <c r="AS17" i="2"/>
  <c r="AS18" i="2"/>
  <c r="AS19" i="2"/>
  <c r="AS20" i="2"/>
  <c r="AS21" i="2"/>
  <c r="AS22" i="2"/>
  <c r="AS23" i="2"/>
  <c r="AS24" i="2"/>
  <c r="AS25" i="2"/>
  <c r="AS26" i="2"/>
  <c r="AS27" i="2"/>
  <c r="AS28" i="2"/>
  <c r="AS29" i="2"/>
  <c r="AS30" i="2"/>
  <c r="AS31" i="2"/>
  <c r="AS32" i="2"/>
  <c r="AS33" i="2"/>
  <c r="AS34" i="2"/>
  <c r="AS35" i="2"/>
  <c r="AS36" i="2"/>
  <c r="AS37" i="2"/>
  <c r="AS38" i="2"/>
  <c r="AS39" i="2"/>
  <c r="AS40" i="2"/>
  <c r="AS41" i="2"/>
  <c r="AS42" i="2"/>
  <c r="AS43" i="2"/>
  <c r="AS44" i="2"/>
  <c r="AS45" i="2"/>
  <c r="AS46" i="2"/>
  <c r="AS47" i="2"/>
  <c r="AS48" i="2"/>
  <c r="AS49" i="2"/>
  <c r="AS8" i="2"/>
  <c r="AO16" i="11" l="1"/>
  <c r="AO17" i="11" s="1"/>
  <c r="AH2" i="11"/>
  <c r="AO15" i="11"/>
  <c r="Q15" i="11"/>
  <c r="Q17" i="11"/>
  <c r="Q18" i="11"/>
  <c r="Q19" i="11"/>
  <c r="Q20" i="11"/>
  <c r="Q21" i="11"/>
  <c r="Q23" i="11"/>
  <c r="Q24" i="11"/>
  <c r="Q25" i="11"/>
  <c r="Q26" i="11"/>
  <c r="Q27" i="11"/>
  <c r="Q28" i="11"/>
  <c r="Q29" i="11"/>
  <c r="Q30" i="11"/>
  <c r="Q31" i="11"/>
  <c r="Q32" i="11"/>
  <c r="Q33" i="11"/>
  <c r="Q34" i="11"/>
  <c r="Q35" i="11"/>
  <c r="Q36" i="11"/>
  <c r="Q37" i="11"/>
  <c r="Q38" i="11"/>
  <c r="Q39" i="11"/>
  <c r="Q40" i="11"/>
  <c r="Q41" i="11"/>
  <c r="Q42" i="11"/>
  <c r="Q43" i="11"/>
  <c r="Q44" i="11"/>
  <c r="Q45" i="11"/>
  <c r="Q46" i="11"/>
  <c r="Q47" i="11"/>
  <c r="Q48" i="11"/>
  <c r="Q49" i="11"/>
  <c r="Q50" i="11"/>
  <c r="Q51" i="11"/>
  <c r="Q52" i="11"/>
  <c r="Q53" i="11"/>
  <c r="Q54" i="11"/>
  <c r="Q55" i="11"/>
  <c r="Q56" i="11"/>
  <c r="Q57" i="11"/>
  <c r="Q58" i="11"/>
  <c r="Q59" i="11"/>
  <c r="Q60" i="11"/>
  <c r="Q61" i="11"/>
  <c r="Q62" i="11"/>
  <c r="Q63" i="11"/>
  <c r="Q64" i="11"/>
  <c r="Q65" i="11"/>
  <c r="Q66" i="11"/>
  <c r="Q67" i="11"/>
  <c r="Q68" i="11"/>
  <c r="Q69" i="11"/>
  <c r="Q70" i="11"/>
  <c r="Q71" i="11"/>
  <c r="Q72" i="11"/>
  <c r="Q73" i="11"/>
  <c r="Q74" i="11"/>
  <c r="Q76" i="11"/>
  <c r="Q77" i="11"/>
  <c r="CD8" i="5"/>
  <c r="CD9" i="5"/>
  <c r="CD10" i="5"/>
  <c r="CD11" i="5"/>
  <c r="CD12" i="5"/>
  <c r="CD13" i="5"/>
  <c r="CD16" i="5"/>
  <c r="CD17" i="5"/>
  <c r="CD18" i="5"/>
  <c r="CD19" i="5"/>
  <c r="CD20" i="5"/>
  <c r="CD21" i="5"/>
  <c r="CD22" i="5"/>
  <c r="CD23" i="5"/>
  <c r="CD24" i="5"/>
  <c r="CD25" i="5"/>
  <c r="CD26" i="5"/>
  <c r="CD27" i="5"/>
  <c r="CD28" i="5"/>
  <c r="CD29" i="5"/>
  <c r="CD30" i="5"/>
  <c r="CD31" i="5"/>
  <c r="CD32" i="5"/>
  <c r="CD33" i="5"/>
  <c r="CD34" i="5"/>
  <c r="CD35" i="5"/>
  <c r="CD36" i="5"/>
  <c r="CD37" i="5"/>
  <c r="CD38" i="5"/>
  <c r="CD39" i="5"/>
  <c r="CD40" i="5"/>
  <c r="CD41" i="5"/>
  <c r="CD42" i="5"/>
  <c r="CD43" i="5"/>
  <c r="CD44" i="5"/>
  <c r="CD45" i="5"/>
  <c r="CD46" i="5"/>
  <c r="CD47" i="5"/>
  <c r="CD48" i="5"/>
  <c r="CD49" i="5"/>
  <c r="CD50" i="5"/>
  <c r="CD51" i="5"/>
  <c r="CD52" i="5"/>
  <c r="CD53" i="5"/>
  <c r="CD54" i="5"/>
  <c r="CD55" i="5"/>
  <c r="CD56" i="5"/>
  <c r="CD57" i="5"/>
  <c r="CD58" i="5"/>
  <c r="CD59" i="5"/>
  <c r="CD60" i="5"/>
  <c r="CD61" i="5"/>
  <c r="CD62" i="5"/>
  <c r="CD63" i="5"/>
  <c r="CD64" i="5"/>
  <c r="CD65" i="5"/>
  <c r="CD66" i="5"/>
  <c r="CD67" i="5"/>
  <c r="CD68" i="5"/>
  <c r="CD69" i="5"/>
  <c r="AH35" i="11" l="1"/>
  <c r="AH5" i="11"/>
  <c r="I12" i="8" l="1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11" i="8"/>
  <c r="H77" i="9"/>
  <c r="H76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H50" i="9"/>
  <c r="H51" i="9"/>
  <c r="H52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23" i="9"/>
  <c r="H18" i="9"/>
  <c r="H19" i="9"/>
  <c r="H20" i="9"/>
  <c r="H21" i="9"/>
  <c r="H17" i="9"/>
  <c r="H15" i="9"/>
  <c r="H77" i="10"/>
  <c r="H76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H40" i="10"/>
  <c r="H41" i="10"/>
  <c r="H42" i="10"/>
  <c r="H43" i="10"/>
  <c r="H44" i="10"/>
  <c r="H45" i="10"/>
  <c r="H46" i="10"/>
  <c r="H47" i="10"/>
  <c r="H48" i="10"/>
  <c r="H49" i="10"/>
  <c r="H50" i="10"/>
  <c r="H51" i="10"/>
  <c r="H52" i="10"/>
  <c r="H53" i="10"/>
  <c r="H54" i="10"/>
  <c r="H55" i="10"/>
  <c r="H56" i="10"/>
  <c r="H57" i="10"/>
  <c r="H58" i="10"/>
  <c r="H59" i="10"/>
  <c r="H60" i="10"/>
  <c r="H61" i="10"/>
  <c r="H62" i="10"/>
  <c r="H63" i="10"/>
  <c r="H64" i="10"/>
  <c r="H65" i="10"/>
  <c r="H66" i="10"/>
  <c r="H67" i="10"/>
  <c r="H68" i="10"/>
  <c r="H69" i="10"/>
  <c r="H70" i="10"/>
  <c r="H71" i="10"/>
  <c r="H72" i="10"/>
  <c r="H73" i="10"/>
  <c r="H74" i="10"/>
  <c r="H23" i="10"/>
  <c r="H18" i="10"/>
  <c r="H19" i="10"/>
  <c r="H20" i="10"/>
  <c r="H21" i="10"/>
  <c r="H17" i="10"/>
  <c r="H15" i="10"/>
  <c r="H77" i="11"/>
  <c r="H76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H52" i="11"/>
  <c r="H53" i="11"/>
  <c r="H54" i="11"/>
  <c r="H55" i="11"/>
  <c r="H56" i="11"/>
  <c r="H57" i="11"/>
  <c r="H58" i="11"/>
  <c r="H59" i="11"/>
  <c r="H60" i="11"/>
  <c r="H61" i="11"/>
  <c r="H62" i="11"/>
  <c r="H63" i="11"/>
  <c r="H64" i="11"/>
  <c r="H65" i="11"/>
  <c r="H66" i="11"/>
  <c r="H67" i="11"/>
  <c r="H68" i="11"/>
  <c r="H69" i="11"/>
  <c r="H70" i="11"/>
  <c r="H71" i="11"/>
  <c r="H72" i="11"/>
  <c r="H73" i="11"/>
  <c r="H74" i="11"/>
  <c r="H23" i="11"/>
  <c r="H18" i="11"/>
  <c r="H19" i="11"/>
  <c r="H20" i="11"/>
  <c r="H21" i="11"/>
  <c r="H17" i="11"/>
  <c r="H15" i="11"/>
  <c r="D27" i="17" l="1"/>
  <c r="AQ9" i="13" l="1"/>
  <c r="AQ10" i="13"/>
  <c r="AQ11" i="13"/>
  <c r="AQ12" i="13"/>
  <c r="AQ13" i="13"/>
  <c r="AQ14" i="13"/>
  <c r="AQ15" i="13"/>
  <c r="AQ16" i="13"/>
  <c r="AQ17" i="13"/>
  <c r="AQ18" i="13"/>
  <c r="AQ19" i="13"/>
  <c r="AQ20" i="13"/>
  <c r="AQ21" i="13"/>
  <c r="AQ22" i="13"/>
  <c r="AQ49" i="2"/>
  <c r="AQ48" i="2"/>
  <c r="AQ47" i="2"/>
  <c r="AQ46" i="2"/>
  <c r="AQ45" i="2"/>
  <c r="AQ44" i="2"/>
  <c r="AQ43" i="2"/>
  <c r="AQ42" i="2"/>
  <c r="AQ41" i="2"/>
  <c r="AQ40" i="2"/>
  <c r="AQ39" i="2"/>
  <c r="AQ38" i="2"/>
  <c r="AQ37" i="2"/>
  <c r="AQ36" i="2"/>
  <c r="AQ35" i="2"/>
  <c r="AQ34" i="2"/>
  <c r="AQ33" i="2"/>
  <c r="AQ32" i="2"/>
  <c r="AQ31" i="2"/>
  <c r="AQ30" i="2"/>
  <c r="AQ29" i="2"/>
  <c r="AQ28" i="2"/>
  <c r="AQ27" i="2"/>
  <c r="AQ26" i="2"/>
  <c r="AQ25" i="2"/>
  <c r="AQ24" i="2"/>
  <c r="AQ23" i="2"/>
  <c r="AQ22" i="2"/>
  <c r="AQ21" i="2"/>
  <c r="AQ20" i="2"/>
  <c r="AQ19" i="2"/>
  <c r="AQ18" i="2"/>
  <c r="AQ17" i="2"/>
  <c r="AQ16" i="2"/>
  <c r="AQ15" i="2"/>
  <c r="AQ14" i="2"/>
  <c r="AQ13" i="2"/>
  <c r="AQ12" i="2"/>
  <c r="AQ11" i="2"/>
  <c r="AQ10" i="2"/>
  <c r="AQ9" i="2"/>
  <c r="AQ8" i="2"/>
  <c r="BM8" i="1"/>
  <c r="BM9" i="1"/>
  <c r="BM10" i="1"/>
  <c r="BM11" i="1"/>
  <c r="BM12" i="1"/>
  <c r="BM13" i="1"/>
  <c r="BM16" i="1"/>
  <c r="BM17" i="1"/>
  <c r="BM18" i="1"/>
  <c r="BM19" i="1"/>
  <c r="BM20" i="1"/>
  <c r="BM21" i="1"/>
  <c r="BM22" i="1"/>
  <c r="BM23" i="1"/>
  <c r="BM24" i="1"/>
  <c r="BM25" i="1"/>
  <c r="BM26" i="1"/>
  <c r="BM27" i="1"/>
  <c r="BM28" i="1"/>
  <c r="BM29" i="1"/>
  <c r="BM30" i="1"/>
  <c r="BM31" i="1"/>
  <c r="BM32" i="1"/>
  <c r="BM33" i="1"/>
  <c r="BM34" i="1"/>
  <c r="BM35" i="1"/>
  <c r="BM36" i="1"/>
  <c r="BM37" i="1"/>
  <c r="BM38" i="1"/>
  <c r="BM39" i="1"/>
  <c r="BM40" i="1"/>
  <c r="BM41" i="1"/>
  <c r="BM42" i="1"/>
  <c r="BM43" i="1"/>
  <c r="BM44" i="1"/>
  <c r="BM45" i="1"/>
  <c r="BM46" i="1"/>
  <c r="BM47" i="1"/>
  <c r="BM48" i="1"/>
  <c r="BM49" i="1"/>
  <c r="BM50" i="1"/>
  <c r="BM51" i="1"/>
  <c r="BM52" i="1"/>
  <c r="BM53" i="1"/>
  <c r="BM54" i="1"/>
  <c r="BM55" i="1"/>
  <c r="BM56" i="1"/>
  <c r="BM57" i="1"/>
  <c r="BM58" i="1"/>
  <c r="BM59" i="1"/>
  <c r="BM60" i="1"/>
  <c r="BM61" i="1"/>
  <c r="BM62" i="1"/>
  <c r="BM63" i="1"/>
  <c r="BM64" i="1"/>
  <c r="BM65" i="1"/>
  <c r="BM66" i="1"/>
  <c r="BM67" i="1"/>
  <c r="BM68" i="1"/>
  <c r="BM69" i="1"/>
  <c r="BM8" i="4"/>
  <c r="BM9" i="4"/>
  <c r="BM10" i="4"/>
  <c r="BM11" i="4"/>
  <c r="BM12" i="4"/>
  <c r="BM13" i="4"/>
  <c r="BM16" i="4"/>
  <c r="BM17" i="4"/>
  <c r="BM18" i="4"/>
  <c r="BM19" i="4"/>
  <c r="BM20" i="4"/>
  <c r="BM21" i="4"/>
  <c r="BM22" i="4"/>
  <c r="BM23" i="4"/>
  <c r="BM24" i="4"/>
  <c r="BM25" i="4"/>
  <c r="BM26" i="4"/>
  <c r="BM27" i="4"/>
  <c r="BM28" i="4"/>
  <c r="BM29" i="4"/>
  <c r="BM30" i="4"/>
  <c r="BM31" i="4"/>
  <c r="BM32" i="4"/>
  <c r="BM33" i="4"/>
  <c r="BM34" i="4"/>
  <c r="BM35" i="4"/>
  <c r="BM36" i="4"/>
  <c r="BM37" i="4"/>
  <c r="BM38" i="4"/>
  <c r="BM39" i="4"/>
  <c r="BM40" i="4"/>
  <c r="BM41" i="4"/>
  <c r="BM42" i="4"/>
  <c r="BM43" i="4"/>
  <c r="BM44" i="4"/>
  <c r="BM45" i="4"/>
  <c r="BM46" i="4"/>
  <c r="BM47" i="4"/>
  <c r="BM48" i="4"/>
  <c r="BM49" i="4"/>
  <c r="BM50" i="4"/>
  <c r="BM51" i="4"/>
  <c r="BM52" i="4"/>
  <c r="BM53" i="4"/>
  <c r="BM54" i="4"/>
  <c r="BM55" i="4"/>
  <c r="BM56" i="4"/>
  <c r="BM57" i="4"/>
  <c r="BM58" i="4"/>
  <c r="BM59" i="4"/>
  <c r="BM60" i="4"/>
  <c r="BM61" i="4"/>
  <c r="BM62" i="4"/>
  <c r="BM63" i="4"/>
  <c r="BM64" i="4"/>
  <c r="BM65" i="4"/>
  <c r="BM66" i="4"/>
  <c r="BM67" i="4"/>
  <c r="BM68" i="4"/>
  <c r="BM69" i="4"/>
  <c r="BR8" i="5"/>
  <c r="BR9" i="5"/>
  <c r="BR10" i="5"/>
  <c r="BR11" i="5"/>
  <c r="BR12" i="5"/>
  <c r="BR13" i="5"/>
  <c r="BR16" i="5"/>
  <c r="BR17" i="5"/>
  <c r="BR18" i="5"/>
  <c r="BR19" i="5"/>
  <c r="BR20" i="5"/>
  <c r="BR21" i="5"/>
  <c r="BR22" i="5"/>
  <c r="BR23" i="5"/>
  <c r="BR24" i="5"/>
  <c r="BR25" i="5"/>
  <c r="BR26" i="5"/>
  <c r="BR27" i="5"/>
  <c r="BR28" i="5"/>
  <c r="BR29" i="5"/>
  <c r="BR30" i="5"/>
  <c r="BR31" i="5"/>
  <c r="BR32" i="5"/>
  <c r="BR33" i="5"/>
  <c r="BR34" i="5"/>
  <c r="BR35" i="5"/>
  <c r="BR36" i="5"/>
  <c r="BR37" i="5"/>
  <c r="BR38" i="5"/>
  <c r="BR39" i="5"/>
  <c r="BR40" i="5"/>
  <c r="BR41" i="5"/>
  <c r="BR42" i="5"/>
  <c r="BR43" i="5"/>
  <c r="BR44" i="5"/>
  <c r="BR45" i="5"/>
  <c r="BR46" i="5"/>
  <c r="BR47" i="5"/>
  <c r="BR48" i="5"/>
  <c r="BR49" i="5"/>
  <c r="BR50" i="5"/>
  <c r="BR51" i="5"/>
  <c r="BR52" i="5"/>
  <c r="BR53" i="5"/>
  <c r="BR54" i="5"/>
  <c r="BR55" i="5"/>
  <c r="BR56" i="5"/>
  <c r="BR57" i="5"/>
  <c r="BR58" i="5"/>
  <c r="BR59" i="5"/>
  <c r="BR60" i="5"/>
  <c r="BR61" i="5"/>
  <c r="BR62" i="5"/>
  <c r="BR63" i="5"/>
  <c r="BR64" i="5"/>
  <c r="BR65" i="5"/>
  <c r="BR66" i="5"/>
  <c r="BR67" i="5"/>
  <c r="BR68" i="5"/>
  <c r="BR69" i="5"/>
  <c r="AR9" i="13" l="1"/>
  <c r="AR10" i="13"/>
  <c r="AR11" i="13"/>
  <c r="AR12" i="13"/>
  <c r="AR13" i="13"/>
  <c r="AR14" i="13"/>
  <c r="AR15" i="13"/>
  <c r="AR16" i="13"/>
  <c r="AR17" i="13"/>
  <c r="AR18" i="13"/>
  <c r="AR19" i="13"/>
  <c r="AR20" i="13"/>
  <c r="AR21" i="13"/>
  <c r="AR22" i="13"/>
  <c r="AR8" i="2"/>
  <c r="AR9" i="2"/>
  <c r="AR10" i="2"/>
  <c r="AR11" i="2"/>
  <c r="AR12" i="2"/>
  <c r="AR13" i="2"/>
  <c r="AR14" i="2"/>
  <c r="AR15" i="2"/>
  <c r="AR16" i="2"/>
  <c r="AR17" i="2"/>
  <c r="AR18" i="2"/>
  <c r="AR19" i="2"/>
  <c r="AR20" i="2"/>
  <c r="AR21" i="2"/>
  <c r="AR22" i="2"/>
  <c r="AR23" i="2"/>
  <c r="AR24" i="2"/>
  <c r="AR25" i="2"/>
  <c r="AR26" i="2"/>
  <c r="AR27" i="2"/>
  <c r="AR28" i="2"/>
  <c r="AR29" i="2"/>
  <c r="AR30" i="2"/>
  <c r="AR31" i="2"/>
  <c r="AR32" i="2"/>
  <c r="AR33" i="2"/>
  <c r="AR34" i="2"/>
  <c r="AR35" i="2"/>
  <c r="AR36" i="2"/>
  <c r="AR37" i="2"/>
  <c r="AR38" i="2"/>
  <c r="AR39" i="2"/>
  <c r="AR40" i="2"/>
  <c r="AR41" i="2"/>
  <c r="AR42" i="2"/>
  <c r="AR43" i="2"/>
  <c r="AR44" i="2"/>
  <c r="AR45" i="2"/>
  <c r="AR46" i="2"/>
  <c r="AR47" i="2"/>
  <c r="AR48" i="2"/>
  <c r="AR49" i="2"/>
  <c r="AY8" i="2" l="1"/>
  <c r="BN8" i="4"/>
  <c r="BO8" i="4"/>
  <c r="BP8" i="4"/>
  <c r="BN9" i="4"/>
  <c r="BO9" i="4"/>
  <c r="BP9" i="4"/>
  <c r="BN10" i="4"/>
  <c r="BO10" i="4"/>
  <c r="BP10" i="4"/>
  <c r="BN11" i="4"/>
  <c r="BO11" i="4"/>
  <c r="BP11" i="4"/>
  <c r="BN12" i="4"/>
  <c r="BO12" i="4"/>
  <c r="BP12" i="4"/>
  <c r="BN13" i="4"/>
  <c r="BO13" i="4"/>
  <c r="BP13" i="4"/>
  <c r="BN16" i="4"/>
  <c r="BO16" i="4"/>
  <c r="BP16" i="4"/>
  <c r="BN17" i="4"/>
  <c r="BO17" i="4"/>
  <c r="BP17" i="4"/>
  <c r="BN18" i="4"/>
  <c r="BO18" i="4"/>
  <c r="BP18" i="4"/>
  <c r="BN19" i="4"/>
  <c r="BO19" i="4"/>
  <c r="BP19" i="4"/>
  <c r="BN20" i="4"/>
  <c r="BO20" i="4"/>
  <c r="BP20" i="4"/>
  <c r="BN21" i="4"/>
  <c r="BO21" i="4"/>
  <c r="BP21" i="4"/>
  <c r="BN22" i="4"/>
  <c r="BO22" i="4"/>
  <c r="BP22" i="4"/>
  <c r="BN23" i="4"/>
  <c r="BO23" i="4"/>
  <c r="BP23" i="4"/>
  <c r="BN24" i="4"/>
  <c r="BO24" i="4"/>
  <c r="BP24" i="4"/>
  <c r="BN25" i="4"/>
  <c r="BO25" i="4"/>
  <c r="BP25" i="4"/>
  <c r="BN26" i="4"/>
  <c r="BO26" i="4"/>
  <c r="BP26" i="4"/>
  <c r="BN27" i="4"/>
  <c r="BO27" i="4"/>
  <c r="BP27" i="4"/>
  <c r="BN28" i="4"/>
  <c r="BO28" i="4"/>
  <c r="BP28" i="4"/>
  <c r="BN29" i="4"/>
  <c r="BO29" i="4"/>
  <c r="BP29" i="4"/>
  <c r="BN30" i="4"/>
  <c r="BO30" i="4"/>
  <c r="BP30" i="4"/>
  <c r="BN31" i="4"/>
  <c r="BO31" i="4"/>
  <c r="BP31" i="4"/>
  <c r="BN32" i="4"/>
  <c r="BO32" i="4"/>
  <c r="BP32" i="4"/>
  <c r="BN33" i="4"/>
  <c r="BO33" i="4"/>
  <c r="BP33" i="4"/>
  <c r="BN34" i="4"/>
  <c r="BO34" i="4"/>
  <c r="BP34" i="4"/>
  <c r="BN35" i="4"/>
  <c r="BO35" i="4"/>
  <c r="BP35" i="4"/>
  <c r="BN36" i="4"/>
  <c r="BO36" i="4"/>
  <c r="BP36" i="4"/>
  <c r="BN37" i="4"/>
  <c r="BO37" i="4"/>
  <c r="BP37" i="4"/>
  <c r="BN38" i="4"/>
  <c r="BO38" i="4"/>
  <c r="BP38" i="4"/>
  <c r="BN39" i="4"/>
  <c r="BO39" i="4"/>
  <c r="BP39" i="4"/>
  <c r="BN40" i="4"/>
  <c r="BO40" i="4"/>
  <c r="BP40" i="4"/>
  <c r="BN41" i="4"/>
  <c r="BO41" i="4"/>
  <c r="BP41" i="4"/>
  <c r="BN42" i="4"/>
  <c r="BO42" i="4"/>
  <c r="BP42" i="4"/>
  <c r="BN43" i="4"/>
  <c r="BO43" i="4"/>
  <c r="BP43" i="4"/>
  <c r="BN44" i="4"/>
  <c r="BO44" i="4"/>
  <c r="BP44" i="4"/>
  <c r="BN45" i="4"/>
  <c r="BO45" i="4"/>
  <c r="BP45" i="4"/>
  <c r="BN46" i="4"/>
  <c r="BO46" i="4"/>
  <c r="BP46" i="4"/>
  <c r="BN47" i="4"/>
  <c r="BO47" i="4"/>
  <c r="BP47" i="4"/>
  <c r="BN48" i="4"/>
  <c r="BO48" i="4"/>
  <c r="BP48" i="4"/>
  <c r="BN49" i="4"/>
  <c r="BO49" i="4"/>
  <c r="BP49" i="4"/>
  <c r="BN50" i="4"/>
  <c r="BO50" i="4"/>
  <c r="BP50" i="4"/>
  <c r="BN51" i="4"/>
  <c r="BO51" i="4"/>
  <c r="BP51" i="4"/>
  <c r="BN52" i="4"/>
  <c r="BO52" i="4"/>
  <c r="BP52" i="4"/>
  <c r="BN53" i="4"/>
  <c r="BO53" i="4"/>
  <c r="BP53" i="4"/>
  <c r="BN54" i="4"/>
  <c r="BO54" i="4"/>
  <c r="BP54" i="4"/>
  <c r="BN55" i="4"/>
  <c r="BO55" i="4"/>
  <c r="BP55" i="4"/>
  <c r="BN56" i="4"/>
  <c r="BO56" i="4"/>
  <c r="BP56" i="4"/>
  <c r="BN57" i="4"/>
  <c r="BO57" i="4"/>
  <c r="BP57" i="4"/>
  <c r="BN58" i="4"/>
  <c r="BO58" i="4"/>
  <c r="BP58" i="4"/>
  <c r="BN59" i="4"/>
  <c r="BO59" i="4"/>
  <c r="BP59" i="4"/>
  <c r="BN60" i="4"/>
  <c r="BO60" i="4"/>
  <c r="BP60" i="4"/>
  <c r="BN61" i="4"/>
  <c r="BO61" i="4"/>
  <c r="BP61" i="4"/>
  <c r="BN62" i="4"/>
  <c r="BO62" i="4"/>
  <c r="BP62" i="4"/>
  <c r="BN63" i="4"/>
  <c r="BO63" i="4"/>
  <c r="BP63" i="4"/>
  <c r="BN64" i="4"/>
  <c r="BO64" i="4"/>
  <c r="BP64" i="4"/>
  <c r="BN65" i="4"/>
  <c r="BO65" i="4"/>
  <c r="BP65" i="4"/>
  <c r="BN66" i="4"/>
  <c r="BO66" i="4"/>
  <c r="BP66" i="4"/>
  <c r="BN67" i="4"/>
  <c r="BO67" i="4"/>
  <c r="BP67" i="4"/>
  <c r="BN68" i="4"/>
  <c r="BO68" i="4"/>
  <c r="BP68" i="4"/>
  <c r="BN69" i="4"/>
  <c r="BO69" i="4"/>
  <c r="BP69" i="4"/>
  <c r="BQ8" i="4"/>
  <c r="BN8" i="1"/>
  <c r="BO8" i="1"/>
  <c r="BP8" i="1"/>
  <c r="BN9" i="1"/>
  <c r="BO9" i="1"/>
  <c r="BP9" i="1"/>
  <c r="BN10" i="1"/>
  <c r="BO10" i="1"/>
  <c r="BP10" i="1"/>
  <c r="BN11" i="1"/>
  <c r="BO11" i="1"/>
  <c r="BP11" i="1"/>
  <c r="BN12" i="1"/>
  <c r="BO12" i="1"/>
  <c r="BP12" i="1"/>
  <c r="BN13" i="1"/>
  <c r="BO13" i="1"/>
  <c r="BP13" i="1"/>
  <c r="BN16" i="1"/>
  <c r="BO16" i="1"/>
  <c r="BP16" i="1"/>
  <c r="BN17" i="1"/>
  <c r="BO17" i="1"/>
  <c r="BP17" i="1"/>
  <c r="BN18" i="1"/>
  <c r="BO18" i="1"/>
  <c r="BP18" i="1"/>
  <c r="BN19" i="1"/>
  <c r="BO19" i="1"/>
  <c r="BP19" i="1"/>
  <c r="BN20" i="1"/>
  <c r="BO20" i="1"/>
  <c r="BP20" i="1"/>
  <c r="BN21" i="1"/>
  <c r="BO21" i="1"/>
  <c r="BP21" i="1"/>
  <c r="BN22" i="1"/>
  <c r="BO22" i="1"/>
  <c r="BP22" i="1"/>
  <c r="BN23" i="1"/>
  <c r="BO23" i="1"/>
  <c r="BP23" i="1"/>
  <c r="BN24" i="1"/>
  <c r="BO24" i="1"/>
  <c r="BP24" i="1"/>
  <c r="BN25" i="1"/>
  <c r="BO25" i="1"/>
  <c r="BP25" i="1"/>
  <c r="BN26" i="1"/>
  <c r="BO26" i="1"/>
  <c r="BP26" i="1"/>
  <c r="BN27" i="1"/>
  <c r="BO27" i="1"/>
  <c r="BP27" i="1"/>
  <c r="BN28" i="1"/>
  <c r="BO28" i="1"/>
  <c r="BP28" i="1"/>
  <c r="BN29" i="1"/>
  <c r="BO29" i="1"/>
  <c r="BP29" i="1"/>
  <c r="BN30" i="1"/>
  <c r="BO30" i="1"/>
  <c r="BP30" i="1"/>
  <c r="BN31" i="1"/>
  <c r="BO31" i="1"/>
  <c r="BP31" i="1"/>
  <c r="BN32" i="1"/>
  <c r="BO32" i="1"/>
  <c r="BP32" i="1"/>
  <c r="BN33" i="1"/>
  <c r="BO33" i="1"/>
  <c r="BP33" i="1"/>
  <c r="BN34" i="1"/>
  <c r="BO34" i="1"/>
  <c r="BP34" i="1"/>
  <c r="BN35" i="1"/>
  <c r="BO35" i="1"/>
  <c r="BP35" i="1"/>
  <c r="BN36" i="1"/>
  <c r="BO36" i="1"/>
  <c r="BP36" i="1"/>
  <c r="BN37" i="1"/>
  <c r="BO37" i="1"/>
  <c r="BP37" i="1"/>
  <c r="BN38" i="1"/>
  <c r="BO38" i="1"/>
  <c r="BP38" i="1"/>
  <c r="BN39" i="1"/>
  <c r="BO39" i="1"/>
  <c r="BP39" i="1"/>
  <c r="BN40" i="1"/>
  <c r="BO40" i="1"/>
  <c r="BP40" i="1"/>
  <c r="BN41" i="1"/>
  <c r="BO41" i="1"/>
  <c r="BP41" i="1"/>
  <c r="BN42" i="1"/>
  <c r="BO42" i="1"/>
  <c r="BP42" i="1"/>
  <c r="BN43" i="1"/>
  <c r="BO43" i="1"/>
  <c r="BP43" i="1"/>
  <c r="BN44" i="1"/>
  <c r="BO44" i="1"/>
  <c r="BP44" i="1"/>
  <c r="BN45" i="1"/>
  <c r="BO45" i="1"/>
  <c r="BP45" i="1"/>
  <c r="BN46" i="1"/>
  <c r="BO46" i="1"/>
  <c r="BP46" i="1"/>
  <c r="BN47" i="1"/>
  <c r="BO47" i="1"/>
  <c r="BP47" i="1"/>
  <c r="BN48" i="1"/>
  <c r="BO48" i="1"/>
  <c r="BP48" i="1"/>
  <c r="BN49" i="1"/>
  <c r="BO49" i="1"/>
  <c r="BP49" i="1"/>
  <c r="BN50" i="1"/>
  <c r="BO50" i="1"/>
  <c r="BP50" i="1"/>
  <c r="BN51" i="1"/>
  <c r="BO51" i="1"/>
  <c r="BP51" i="1"/>
  <c r="BN52" i="1"/>
  <c r="BO52" i="1"/>
  <c r="BP52" i="1"/>
  <c r="BN53" i="1"/>
  <c r="BO53" i="1"/>
  <c r="BP53" i="1"/>
  <c r="BN54" i="1"/>
  <c r="BO54" i="1"/>
  <c r="BP54" i="1"/>
  <c r="BN55" i="1"/>
  <c r="BO55" i="1"/>
  <c r="BP55" i="1"/>
  <c r="BN56" i="1"/>
  <c r="BO56" i="1"/>
  <c r="BP56" i="1"/>
  <c r="BN57" i="1"/>
  <c r="BO57" i="1"/>
  <c r="BP57" i="1"/>
  <c r="BN58" i="1"/>
  <c r="BO58" i="1"/>
  <c r="BP58" i="1"/>
  <c r="BN59" i="1"/>
  <c r="BO59" i="1"/>
  <c r="BP59" i="1"/>
  <c r="BN60" i="1"/>
  <c r="BO60" i="1"/>
  <c r="BP60" i="1"/>
  <c r="BN61" i="1"/>
  <c r="BO61" i="1"/>
  <c r="BP61" i="1"/>
  <c r="BN62" i="1"/>
  <c r="BO62" i="1"/>
  <c r="BP62" i="1"/>
  <c r="BN63" i="1"/>
  <c r="BO63" i="1"/>
  <c r="BP63" i="1"/>
  <c r="BN64" i="1"/>
  <c r="BO64" i="1"/>
  <c r="BP64" i="1"/>
  <c r="BN65" i="1"/>
  <c r="BO65" i="1"/>
  <c r="BP65" i="1"/>
  <c r="BN66" i="1"/>
  <c r="BO66" i="1"/>
  <c r="BP66" i="1"/>
  <c r="BN67" i="1"/>
  <c r="BO67" i="1"/>
  <c r="BP67" i="1"/>
  <c r="BN68" i="1"/>
  <c r="BO68" i="1"/>
  <c r="BP68" i="1"/>
  <c r="BN69" i="1"/>
  <c r="BO69" i="1"/>
  <c r="BP69" i="1"/>
  <c r="J74" i="11"/>
  <c r="J73" i="11"/>
  <c r="J72" i="11"/>
  <c r="J71" i="11"/>
  <c r="J70" i="11"/>
  <c r="J69" i="11"/>
  <c r="J68" i="11"/>
  <c r="J67" i="11"/>
  <c r="J66" i="11"/>
  <c r="J65" i="11"/>
  <c r="J64" i="11"/>
  <c r="J63" i="11"/>
  <c r="J62" i="11"/>
  <c r="J61" i="11"/>
  <c r="J60" i="11"/>
  <c r="J59" i="11"/>
  <c r="J58" i="11"/>
  <c r="J57" i="11"/>
  <c r="J56" i="11"/>
  <c r="J55" i="11"/>
  <c r="J54" i="11"/>
  <c r="J53" i="11"/>
  <c r="J52" i="11"/>
  <c r="J51" i="11"/>
  <c r="J50" i="11"/>
  <c r="J49" i="11"/>
  <c r="J48" i="11"/>
  <c r="J47" i="11"/>
  <c r="J46" i="11"/>
  <c r="J45" i="11"/>
  <c r="J44" i="11"/>
  <c r="J43" i="11"/>
  <c r="J42" i="11"/>
  <c r="J41" i="11"/>
  <c r="J40" i="11"/>
  <c r="J39" i="11"/>
  <c r="J38" i="11"/>
  <c r="J37" i="11"/>
  <c r="J36" i="11"/>
  <c r="J35" i="11"/>
  <c r="J34" i="11"/>
  <c r="J33" i="11"/>
  <c r="J32" i="11"/>
  <c r="J31" i="11"/>
  <c r="J30" i="11"/>
  <c r="J29" i="11"/>
  <c r="J28" i="11"/>
  <c r="J27" i="11"/>
  <c r="J26" i="11"/>
  <c r="J25" i="11"/>
  <c r="J24" i="11"/>
  <c r="J23" i="11"/>
  <c r="J21" i="11"/>
  <c r="J20" i="11"/>
  <c r="J19" i="11"/>
  <c r="J18" i="11"/>
  <c r="J17" i="11"/>
  <c r="J15" i="11"/>
  <c r="BS8" i="5"/>
  <c r="BS9" i="5"/>
  <c r="BS10" i="5"/>
  <c r="BS11" i="5"/>
  <c r="BS12" i="5"/>
  <c r="BS13" i="5"/>
  <c r="BS16" i="5"/>
  <c r="BS17" i="5"/>
  <c r="BS18" i="5"/>
  <c r="BS19" i="5"/>
  <c r="BS20" i="5"/>
  <c r="BS21" i="5"/>
  <c r="BS22" i="5"/>
  <c r="BS23" i="5"/>
  <c r="BS24" i="5"/>
  <c r="BS25" i="5"/>
  <c r="BS26" i="5"/>
  <c r="BS27" i="5"/>
  <c r="BS28" i="5"/>
  <c r="BS29" i="5"/>
  <c r="BS30" i="5"/>
  <c r="BS31" i="5"/>
  <c r="BS32" i="5"/>
  <c r="BS33" i="5"/>
  <c r="BS34" i="5"/>
  <c r="BS35" i="5"/>
  <c r="BS36" i="5"/>
  <c r="BS37" i="5"/>
  <c r="BS38" i="5"/>
  <c r="BS39" i="5"/>
  <c r="BS40" i="5"/>
  <c r="BS41" i="5"/>
  <c r="BS42" i="5"/>
  <c r="BS43" i="5"/>
  <c r="BS44" i="5"/>
  <c r="BS45" i="5"/>
  <c r="BS46" i="5"/>
  <c r="BS47" i="5"/>
  <c r="BS48" i="5"/>
  <c r="BS49" i="5"/>
  <c r="BS50" i="5"/>
  <c r="BS51" i="5"/>
  <c r="BS52" i="5"/>
  <c r="BS53" i="5"/>
  <c r="BS54" i="5"/>
  <c r="BS55" i="5"/>
  <c r="BS56" i="5"/>
  <c r="BS57" i="5"/>
  <c r="BS58" i="5"/>
  <c r="BS59" i="5"/>
  <c r="BS60" i="5"/>
  <c r="BS61" i="5"/>
  <c r="BS62" i="5"/>
  <c r="BS63" i="5"/>
  <c r="BS64" i="5"/>
  <c r="BS65" i="5"/>
  <c r="BS66" i="5"/>
  <c r="BS67" i="5"/>
  <c r="BS68" i="5"/>
  <c r="BS69" i="5"/>
  <c r="P77" i="11" l="1"/>
  <c r="O77" i="11"/>
  <c r="N77" i="11"/>
  <c r="L77" i="11"/>
  <c r="G77" i="11"/>
  <c r="F77" i="11"/>
  <c r="E77" i="11"/>
  <c r="D77" i="11"/>
  <c r="P76" i="11"/>
  <c r="O76" i="11"/>
  <c r="N76" i="11"/>
  <c r="M76" i="11"/>
  <c r="G76" i="11"/>
  <c r="F76" i="11"/>
  <c r="E76" i="11"/>
  <c r="D76" i="11"/>
  <c r="P74" i="11"/>
  <c r="O74" i="11"/>
  <c r="N74" i="11"/>
  <c r="M74" i="11"/>
  <c r="L74" i="11"/>
  <c r="K74" i="11"/>
  <c r="G74" i="11"/>
  <c r="F74" i="11"/>
  <c r="E74" i="11"/>
  <c r="D74" i="11"/>
  <c r="P73" i="11"/>
  <c r="O73" i="11"/>
  <c r="N73" i="11"/>
  <c r="M73" i="11"/>
  <c r="L73" i="11"/>
  <c r="K73" i="11"/>
  <c r="G73" i="11"/>
  <c r="F73" i="11"/>
  <c r="E73" i="11"/>
  <c r="D73" i="11"/>
  <c r="P72" i="11"/>
  <c r="O72" i="11"/>
  <c r="N72" i="11"/>
  <c r="M72" i="11"/>
  <c r="L72" i="11"/>
  <c r="K72" i="11"/>
  <c r="G72" i="11"/>
  <c r="F72" i="11"/>
  <c r="E72" i="11"/>
  <c r="D72" i="11"/>
  <c r="P71" i="11"/>
  <c r="O71" i="11"/>
  <c r="N71" i="11"/>
  <c r="M71" i="11"/>
  <c r="L71" i="11"/>
  <c r="K71" i="11"/>
  <c r="G71" i="11"/>
  <c r="F71" i="11"/>
  <c r="E71" i="11"/>
  <c r="D71" i="11"/>
  <c r="P70" i="11"/>
  <c r="O70" i="11"/>
  <c r="N70" i="11"/>
  <c r="M70" i="11"/>
  <c r="L70" i="11"/>
  <c r="K70" i="11"/>
  <c r="G70" i="11"/>
  <c r="F70" i="11"/>
  <c r="E70" i="11"/>
  <c r="D70" i="11"/>
  <c r="P69" i="11"/>
  <c r="O69" i="11"/>
  <c r="N69" i="11"/>
  <c r="M69" i="11"/>
  <c r="L69" i="11"/>
  <c r="K69" i="11"/>
  <c r="G69" i="11"/>
  <c r="F69" i="11"/>
  <c r="E69" i="11"/>
  <c r="D69" i="11"/>
  <c r="P68" i="11"/>
  <c r="O68" i="11"/>
  <c r="N68" i="11"/>
  <c r="M68" i="11"/>
  <c r="L68" i="11"/>
  <c r="K68" i="11"/>
  <c r="G68" i="11"/>
  <c r="F68" i="11"/>
  <c r="E68" i="11"/>
  <c r="D68" i="11"/>
  <c r="P67" i="11"/>
  <c r="O67" i="11"/>
  <c r="N67" i="11"/>
  <c r="M67" i="11"/>
  <c r="L67" i="11"/>
  <c r="K67" i="11"/>
  <c r="G67" i="11"/>
  <c r="F67" i="11"/>
  <c r="E67" i="11"/>
  <c r="D67" i="11"/>
  <c r="P66" i="11"/>
  <c r="O66" i="11"/>
  <c r="N66" i="11"/>
  <c r="M66" i="11"/>
  <c r="L66" i="11"/>
  <c r="K66" i="11"/>
  <c r="G66" i="11"/>
  <c r="F66" i="11"/>
  <c r="E66" i="11"/>
  <c r="D66" i="11"/>
  <c r="P65" i="11"/>
  <c r="O65" i="11"/>
  <c r="N65" i="11"/>
  <c r="M65" i="11"/>
  <c r="L65" i="11"/>
  <c r="K65" i="11"/>
  <c r="G65" i="11"/>
  <c r="F65" i="11"/>
  <c r="E65" i="11"/>
  <c r="D65" i="11"/>
  <c r="P64" i="11"/>
  <c r="O64" i="11"/>
  <c r="N64" i="11"/>
  <c r="M64" i="11"/>
  <c r="L64" i="11"/>
  <c r="K64" i="11"/>
  <c r="G64" i="11"/>
  <c r="F64" i="11"/>
  <c r="E64" i="11"/>
  <c r="D64" i="11"/>
  <c r="P63" i="11"/>
  <c r="O63" i="11"/>
  <c r="N63" i="11"/>
  <c r="M63" i="11"/>
  <c r="L63" i="11"/>
  <c r="K63" i="11"/>
  <c r="G63" i="11"/>
  <c r="F63" i="11"/>
  <c r="E63" i="11"/>
  <c r="D63" i="11"/>
  <c r="P62" i="11"/>
  <c r="O62" i="11"/>
  <c r="N62" i="11"/>
  <c r="M62" i="11"/>
  <c r="L62" i="11"/>
  <c r="K62" i="11"/>
  <c r="G62" i="11"/>
  <c r="F62" i="11"/>
  <c r="E62" i="11"/>
  <c r="D62" i="11"/>
  <c r="P61" i="11"/>
  <c r="O61" i="11"/>
  <c r="N61" i="11"/>
  <c r="M61" i="11"/>
  <c r="L61" i="11"/>
  <c r="K61" i="11"/>
  <c r="G61" i="11"/>
  <c r="F61" i="11"/>
  <c r="E61" i="11"/>
  <c r="D61" i="11"/>
  <c r="P60" i="11"/>
  <c r="O60" i="11"/>
  <c r="N60" i="11"/>
  <c r="M60" i="11"/>
  <c r="L60" i="11"/>
  <c r="K60" i="11"/>
  <c r="G60" i="11"/>
  <c r="F60" i="11"/>
  <c r="E60" i="11"/>
  <c r="D60" i="11"/>
  <c r="P59" i="11"/>
  <c r="O59" i="11"/>
  <c r="N59" i="11"/>
  <c r="M59" i="11"/>
  <c r="L59" i="11"/>
  <c r="K59" i="11"/>
  <c r="G59" i="11"/>
  <c r="F59" i="11"/>
  <c r="E59" i="11"/>
  <c r="D59" i="11"/>
  <c r="P58" i="11"/>
  <c r="O58" i="11"/>
  <c r="N58" i="11"/>
  <c r="M58" i="11"/>
  <c r="L58" i="11"/>
  <c r="K58" i="11"/>
  <c r="G58" i="11"/>
  <c r="F58" i="11"/>
  <c r="E58" i="11"/>
  <c r="D58" i="11"/>
  <c r="P57" i="11"/>
  <c r="O57" i="11"/>
  <c r="N57" i="11"/>
  <c r="M57" i="11"/>
  <c r="L57" i="11"/>
  <c r="K57" i="11"/>
  <c r="G57" i="11"/>
  <c r="F57" i="11"/>
  <c r="E57" i="11"/>
  <c r="D57" i="11"/>
  <c r="P56" i="11"/>
  <c r="O56" i="11"/>
  <c r="N56" i="11"/>
  <c r="M56" i="11"/>
  <c r="L56" i="11"/>
  <c r="K56" i="11"/>
  <c r="G56" i="11"/>
  <c r="F56" i="11"/>
  <c r="E56" i="11"/>
  <c r="D56" i="11"/>
  <c r="P55" i="11"/>
  <c r="O55" i="11"/>
  <c r="N55" i="11"/>
  <c r="M55" i="11"/>
  <c r="L55" i="11"/>
  <c r="K55" i="11"/>
  <c r="G55" i="11"/>
  <c r="F55" i="11"/>
  <c r="E55" i="11"/>
  <c r="D55" i="11"/>
  <c r="P54" i="11"/>
  <c r="O54" i="11"/>
  <c r="N54" i="11"/>
  <c r="M54" i="11"/>
  <c r="L54" i="11"/>
  <c r="K54" i="11"/>
  <c r="G54" i="11"/>
  <c r="F54" i="11"/>
  <c r="E54" i="11"/>
  <c r="D54" i="11"/>
  <c r="P53" i="11"/>
  <c r="O53" i="11"/>
  <c r="N53" i="11"/>
  <c r="M53" i="11"/>
  <c r="L53" i="11"/>
  <c r="K53" i="11"/>
  <c r="G53" i="11"/>
  <c r="F53" i="11"/>
  <c r="E53" i="11"/>
  <c r="D53" i="11"/>
  <c r="P52" i="11"/>
  <c r="O52" i="11"/>
  <c r="N52" i="11"/>
  <c r="M52" i="11"/>
  <c r="L52" i="11"/>
  <c r="K52" i="11"/>
  <c r="G52" i="11"/>
  <c r="F52" i="11"/>
  <c r="E52" i="11"/>
  <c r="D52" i="11"/>
  <c r="P51" i="11"/>
  <c r="O51" i="11"/>
  <c r="N51" i="11"/>
  <c r="M51" i="11"/>
  <c r="L51" i="11"/>
  <c r="K51" i="11"/>
  <c r="G51" i="11"/>
  <c r="F51" i="11"/>
  <c r="E51" i="11"/>
  <c r="D51" i="11"/>
  <c r="P50" i="11"/>
  <c r="O50" i="11"/>
  <c r="N50" i="11"/>
  <c r="M50" i="11"/>
  <c r="L50" i="11"/>
  <c r="K50" i="11"/>
  <c r="G50" i="11"/>
  <c r="F50" i="11"/>
  <c r="E50" i="11"/>
  <c r="D50" i="11"/>
  <c r="P49" i="11"/>
  <c r="O49" i="11"/>
  <c r="N49" i="11"/>
  <c r="M49" i="11"/>
  <c r="L49" i="11"/>
  <c r="K49" i="11"/>
  <c r="G49" i="11"/>
  <c r="F49" i="11"/>
  <c r="E49" i="11"/>
  <c r="D49" i="11"/>
  <c r="P48" i="11"/>
  <c r="O48" i="11"/>
  <c r="N48" i="11"/>
  <c r="M48" i="11"/>
  <c r="L48" i="11"/>
  <c r="K48" i="11"/>
  <c r="G48" i="11"/>
  <c r="F48" i="11"/>
  <c r="E48" i="11"/>
  <c r="D48" i="11"/>
  <c r="P47" i="11"/>
  <c r="O47" i="11"/>
  <c r="N47" i="11"/>
  <c r="M47" i="11"/>
  <c r="L47" i="11"/>
  <c r="K47" i="11"/>
  <c r="G47" i="11"/>
  <c r="F47" i="11"/>
  <c r="E47" i="11"/>
  <c r="D47" i="11"/>
  <c r="P46" i="11"/>
  <c r="O46" i="11"/>
  <c r="N46" i="11"/>
  <c r="M46" i="11"/>
  <c r="L46" i="11"/>
  <c r="K46" i="11"/>
  <c r="G46" i="11"/>
  <c r="F46" i="11"/>
  <c r="E46" i="11"/>
  <c r="D46" i="11"/>
  <c r="P45" i="11"/>
  <c r="O45" i="11"/>
  <c r="N45" i="11"/>
  <c r="M45" i="11"/>
  <c r="L45" i="11"/>
  <c r="K45" i="11"/>
  <c r="G45" i="11"/>
  <c r="F45" i="11"/>
  <c r="E45" i="11"/>
  <c r="D45" i="11"/>
  <c r="P44" i="11"/>
  <c r="O44" i="11"/>
  <c r="N44" i="11"/>
  <c r="M44" i="11"/>
  <c r="L44" i="11"/>
  <c r="K44" i="11"/>
  <c r="G44" i="11"/>
  <c r="F44" i="11"/>
  <c r="E44" i="11"/>
  <c r="D44" i="11"/>
  <c r="P43" i="11"/>
  <c r="O43" i="11"/>
  <c r="N43" i="11"/>
  <c r="M43" i="11"/>
  <c r="L43" i="11"/>
  <c r="K43" i="11"/>
  <c r="G43" i="11"/>
  <c r="F43" i="11"/>
  <c r="E43" i="11"/>
  <c r="D43" i="11"/>
  <c r="P42" i="11"/>
  <c r="O42" i="11"/>
  <c r="N42" i="11"/>
  <c r="M42" i="11"/>
  <c r="L42" i="11"/>
  <c r="K42" i="11"/>
  <c r="G42" i="11"/>
  <c r="F42" i="11"/>
  <c r="E42" i="11"/>
  <c r="D42" i="11"/>
  <c r="P41" i="11"/>
  <c r="O41" i="11"/>
  <c r="N41" i="11"/>
  <c r="M41" i="11"/>
  <c r="L41" i="11"/>
  <c r="K41" i="11"/>
  <c r="G41" i="11"/>
  <c r="F41" i="11"/>
  <c r="E41" i="11"/>
  <c r="D41" i="11"/>
  <c r="P40" i="11"/>
  <c r="O40" i="11"/>
  <c r="N40" i="11"/>
  <c r="M40" i="11"/>
  <c r="L40" i="11"/>
  <c r="K40" i="11"/>
  <c r="G40" i="11"/>
  <c r="F40" i="11"/>
  <c r="E40" i="11"/>
  <c r="D40" i="11"/>
  <c r="P39" i="11"/>
  <c r="O39" i="11"/>
  <c r="N39" i="11"/>
  <c r="M39" i="11"/>
  <c r="L39" i="11"/>
  <c r="K39" i="11"/>
  <c r="G39" i="11"/>
  <c r="F39" i="11"/>
  <c r="E39" i="11"/>
  <c r="D39" i="11"/>
  <c r="P38" i="11"/>
  <c r="O38" i="11"/>
  <c r="N38" i="11"/>
  <c r="M38" i="11"/>
  <c r="L38" i="11"/>
  <c r="K38" i="11"/>
  <c r="G38" i="11"/>
  <c r="F38" i="11"/>
  <c r="E38" i="11"/>
  <c r="D38" i="11"/>
  <c r="P37" i="11"/>
  <c r="O37" i="11"/>
  <c r="N37" i="11"/>
  <c r="M37" i="11"/>
  <c r="L37" i="11"/>
  <c r="K37" i="11"/>
  <c r="G37" i="11"/>
  <c r="F37" i="11"/>
  <c r="E37" i="11"/>
  <c r="D37" i="11"/>
  <c r="P36" i="11"/>
  <c r="O36" i="11"/>
  <c r="N36" i="11"/>
  <c r="M36" i="11"/>
  <c r="L36" i="11"/>
  <c r="K36" i="11"/>
  <c r="G36" i="11"/>
  <c r="F36" i="11"/>
  <c r="E36" i="11"/>
  <c r="D36" i="11"/>
  <c r="P35" i="11"/>
  <c r="O35" i="11"/>
  <c r="N35" i="11"/>
  <c r="M35" i="11"/>
  <c r="L35" i="11"/>
  <c r="K35" i="11"/>
  <c r="G35" i="11"/>
  <c r="F35" i="11"/>
  <c r="E35" i="11"/>
  <c r="D35" i="11"/>
  <c r="P34" i="11"/>
  <c r="O34" i="11"/>
  <c r="N34" i="11"/>
  <c r="M34" i="11"/>
  <c r="L34" i="11"/>
  <c r="K34" i="11"/>
  <c r="G34" i="11"/>
  <c r="F34" i="11"/>
  <c r="E34" i="11"/>
  <c r="D34" i="11"/>
  <c r="P33" i="11"/>
  <c r="O33" i="11"/>
  <c r="N33" i="11"/>
  <c r="M33" i="11"/>
  <c r="L33" i="11"/>
  <c r="K33" i="11"/>
  <c r="G33" i="11"/>
  <c r="F33" i="11"/>
  <c r="E33" i="11"/>
  <c r="D33" i="11"/>
  <c r="P32" i="11"/>
  <c r="O32" i="11"/>
  <c r="N32" i="11"/>
  <c r="M32" i="11"/>
  <c r="L32" i="11"/>
  <c r="K32" i="11"/>
  <c r="G32" i="11"/>
  <c r="F32" i="11"/>
  <c r="E32" i="11"/>
  <c r="D32" i="11"/>
  <c r="P31" i="11"/>
  <c r="O31" i="11"/>
  <c r="N31" i="11"/>
  <c r="M31" i="11"/>
  <c r="L31" i="11"/>
  <c r="K31" i="11"/>
  <c r="G31" i="11"/>
  <c r="F31" i="11"/>
  <c r="E31" i="11"/>
  <c r="D31" i="11"/>
  <c r="P30" i="11"/>
  <c r="O30" i="11"/>
  <c r="N30" i="11"/>
  <c r="M30" i="11"/>
  <c r="L30" i="11"/>
  <c r="K30" i="11"/>
  <c r="G30" i="11"/>
  <c r="F30" i="11"/>
  <c r="E30" i="11"/>
  <c r="D30" i="11"/>
  <c r="P29" i="11"/>
  <c r="O29" i="11"/>
  <c r="N29" i="11"/>
  <c r="M29" i="11"/>
  <c r="L29" i="11"/>
  <c r="K29" i="11"/>
  <c r="G29" i="11"/>
  <c r="F29" i="11"/>
  <c r="E29" i="11"/>
  <c r="D29" i="11"/>
  <c r="P28" i="11"/>
  <c r="O28" i="11"/>
  <c r="N28" i="11"/>
  <c r="M28" i="11"/>
  <c r="L28" i="11"/>
  <c r="K28" i="11"/>
  <c r="G28" i="11"/>
  <c r="F28" i="11"/>
  <c r="E28" i="11"/>
  <c r="D28" i="11"/>
  <c r="P27" i="11"/>
  <c r="O27" i="11"/>
  <c r="N27" i="11"/>
  <c r="M27" i="11"/>
  <c r="L27" i="11"/>
  <c r="K27" i="11"/>
  <c r="G27" i="11"/>
  <c r="F27" i="11"/>
  <c r="E27" i="11"/>
  <c r="D27" i="11"/>
  <c r="P26" i="11"/>
  <c r="O26" i="11"/>
  <c r="N26" i="11"/>
  <c r="M26" i="11"/>
  <c r="L26" i="11"/>
  <c r="K26" i="11"/>
  <c r="G26" i="11"/>
  <c r="F26" i="11"/>
  <c r="E26" i="11"/>
  <c r="D26" i="11"/>
  <c r="P25" i="11"/>
  <c r="O25" i="11"/>
  <c r="N25" i="11"/>
  <c r="M25" i="11"/>
  <c r="L25" i="11"/>
  <c r="K25" i="11"/>
  <c r="G25" i="11"/>
  <c r="F25" i="11"/>
  <c r="E25" i="11"/>
  <c r="D25" i="11"/>
  <c r="P24" i="11"/>
  <c r="O24" i="11"/>
  <c r="N24" i="11"/>
  <c r="M24" i="11"/>
  <c r="L24" i="11"/>
  <c r="K24" i="11"/>
  <c r="G24" i="11"/>
  <c r="F24" i="11"/>
  <c r="E24" i="11"/>
  <c r="D24" i="11"/>
  <c r="P23" i="11"/>
  <c r="O23" i="11"/>
  <c r="N23" i="11"/>
  <c r="M23" i="11"/>
  <c r="L23" i="11"/>
  <c r="K23" i="11"/>
  <c r="G23" i="11"/>
  <c r="F23" i="11"/>
  <c r="E23" i="11"/>
  <c r="D23" i="11"/>
  <c r="P21" i="11"/>
  <c r="O21" i="11"/>
  <c r="N21" i="11"/>
  <c r="M21" i="11"/>
  <c r="L21" i="11"/>
  <c r="K21" i="11"/>
  <c r="G21" i="11"/>
  <c r="F21" i="11"/>
  <c r="E21" i="11"/>
  <c r="D21" i="11"/>
  <c r="P20" i="11"/>
  <c r="O20" i="11"/>
  <c r="N20" i="11"/>
  <c r="M20" i="11"/>
  <c r="L20" i="11"/>
  <c r="K20" i="11"/>
  <c r="G20" i="11"/>
  <c r="F20" i="11"/>
  <c r="E20" i="11"/>
  <c r="D20" i="11"/>
  <c r="P19" i="11"/>
  <c r="O19" i="11"/>
  <c r="N19" i="11"/>
  <c r="M19" i="11"/>
  <c r="L19" i="11"/>
  <c r="K19" i="11"/>
  <c r="G19" i="11"/>
  <c r="F19" i="11"/>
  <c r="E19" i="11"/>
  <c r="D19" i="11"/>
  <c r="P18" i="11"/>
  <c r="O18" i="11"/>
  <c r="N18" i="11"/>
  <c r="M18" i="11"/>
  <c r="L18" i="11"/>
  <c r="K18" i="11"/>
  <c r="G18" i="11"/>
  <c r="F18" i="11"/>
  <c r="E18" i="11"/>
  <c r="D18" i="11"/>
  <c r="P17" i="11"/>
  <c r="O17" i="11"/>
  <c r="N17" i="11"/>
  <c r="M17" i="11"/>
  <c r="L17" i="11"/>
  <c r="K17" i="11"/>
  <c r="G17" i="11"/>
  <c r="F17" i="11"/>
  <c r="E17" i="11"/>
  <c r="D17" i="11"/>
  <c r="P15" i="11"/>
  <c r="O15" i="11"/>
  <c r="N15" i="11"/>
  <c r="M15" i="11"/>
  <c r="L15" i="11"/>
  <c r="K15" i="11"/>
  <c r="G15" i="11"/>
  <c r="F15" i="11"/>
  <c r="E15" i="11"/>
  <c r="D15" i="11"/>
  <c r="K12" i="8" l="1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11" i="8"/>
  <c r="J77" i="9" l="1"/>
  <c r="J76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23" i="9"/>
  <c r="J18" i="9"/>
  <c r="J19" i="9"/>
  <c r="J20" i="9"/>
  <c r="J21" i="9"/>
  <c r="J17" i="9"/>
  <c r="J15" i="9"/>
  <c r="J24" i="10"/>
  <c r="J25" i="10"/>
  <c r="J26" i="10"/>
  <c r="J27" i="10"/>
  <c r="J28" i="10"/>
  <c r="J29" i="10"/>
  <c r="J30" i="10"/>
  <c r="J31" i="10"/>
  <c r="J32" i="10"/>
  <c r="J33" i="10"/>
  <c r="J34" i="10"/>
  <c r="J35" i="10"/>
  <c r="J36" i="10"/>
  <c r="J37" i="10"/>
  <c r="J38" i="10"/>
  <c r="J39" i="10"/>
  <c r="J40" i="10"/>
  <c r="J41" i="10"/>
  <c r="J42" i="10"/>
  <c r="J43" i="10"/>
  <c r="J44" i="10"/>
  <c r="J45" i="10"/>
  <c r="J46" i="10"/>
  <c r="J47" i="10"/>
  <c r="J48" i="10"/>
  <c r="J49" i="10"/>
  <c r="J50" i="10"/>
  <c r="J51" i="10"/>
  <c r="J52" i="10"/>
  <c r="J53" i="10"/>
  <c r="J54" i="10"/>
  <c r="J55" i="10"/>
  <c r="J56" i="10"/>
  <c r="J57" i="10"/>
  <c r="J58" i="10"/>
  <c r="J59" i="10"/>
  <c r="J60" i="10"/>
  <c r="J61" i="10"/>
  <c r="J62" i="10"/>
  <c r="J63" i="10"/>
  <c r="J64" i="10"/>
  <c r="J65" i="10"/>
  <c r="J66" i="10"/>
  <c r="J67" i="10"/>
  <c r="J68" i="10"/>
  <c r="J69" i="10"/>
  <c r="J70" i="10"/>
  <c r="J71" i="10"/>
  <c r="J72" i="10"/>
  <c r="J73" i="10"/>
  <c r="J74" i="10"/>
  <c r="J23" i="10"/>
  <c r="J18" i="10"/>
  <c r="J19" i="10"/>
  <c r="J20" i="10"/>
  <c r="J21" i="10"/>
  <c r="J17" i="10"/>
  <c r="J15" i="10"/>
  <c r="G4" i="11" l="1"/>
  <c r="H4" i="11" s="1"/>
  <c r="D21" i="17" l="1"/>
  <c r="D22" i="17"/>
  <c r="D23" i="17"/>
  <c r="D24" i="17"/>
  <c r="D25" i="17"/>
  <c r="D26" i="17"/>
  <c r="D28" i="17"/>
  <c r="D29" i="17"/>
  <c r="D30" i="17"/>
  <c r="D31" i="17"/>
  <c r="D32" i="17"/>
  <c r="D33" i="17"/>
  <c r="D34" i="17"/>
  <c r="D35" i="17"/>
  <c r="D3" i="17"/>
  <c r="D4" i="17"/>
  <c r="D5" i="17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" i="17"/>
  <c r="AB9" i="19" l="1"/>
  <c r="AC9" i="19"/>
  <c r="AD9" i="19"/>
  <c r="AE9" i="19"/>
  <c r="AF9" i="19"/>
  <c r="AG9" i="19"/>
  <c r="AH9" i="19"/>
  <c r="AI9" i="19"/>
  <c r="AJ9" i="19"/>
  <c r="AB10" i="19"/>
  <c r="AC10" i="19"/>
  <c r="AD10" i="19"/>
  <c r="AE10" i="19"/>
  <c r="AF10" i="19"/>
  <c r="AG10" i="19"/>
  <c r="AH10" i="19"/>
  <c r="AI10" i="19"/>
  <c r="AJ10" i="19"/>
  <c r="AB11" i="19"/>
  <c r="AC11" i="19"/>
  <c r="AD11" i="19"/>
  <c r="AE11" i="19"/>
  <c r="AF11" i="19"/>
  <c r="AG11" i="19"/>
  <c r="AH11" i="19"/>
  <c r="AI11" i="19"/>
  <c r="AJ11" i="19"/>
  <c r="AB12" i="19"/>
  <c r="AC12" i="19"/>
  <c r="AD12" i="19"/>
  <c r="AE12" i="19"/>
  <c r="AF12" i="19"/>
  <c r="AG12" i="19"/>
  <c r="AH12" i="19"/>
  <c r="AI12" i="19"/>
  <c r="AJ12" i="19"/>
  <c r="AB13" i="19"/>
  <c r="AC13" i="19"/>
  <c r="AD13" i="19"/>
  <c r="AE13" i="19"/>
  <c r="AF13" i="19"/>
  <c r="AG13" i="19"/>
  <c r="AH13" i="19"/>
  <c r="AI13" i="19"/>
  <c r="AJ13" i="19"/>
  <c r="AC8" i="19"/>
  <c r="AD8" i="19"/>
  <c r="AE8" i="19"/>
  <c r="AF8" i="19"/>
  <c r="AG8" i="19"/>
  <c r="AH8" i="19"/>
  <c r="AI8" i="19"/>
  <c r="AJ8" i="19"/>
  <c r="AB8" i="19"/>
  <c r="BT17" i="5"/>
  <c r="BU17" i="5"/>
  <c r="BV17" i="5"/>
  <c r="BW17" i="5"/>
  <c r="BX17" i="5"/>
  <c r="BY17" i="5"/>
  <c r="BZ17" i="5"/>
  <c r="CA17" i="5"/>
  <c r="CB17" i="5"/>
  <c r="CC17" i="5"/>
  <c r="BT18" i="5"/>
  <c r="BU18" i="5"/>
  <c r="BV18" i="5"/>
  <c r="BW18" i="5"/>
  <c r="BX18" i="5"/>
  <c r="BY18" i="5"/>
  <c r="BZ18" i="5"/>
  <c r="CA18" i="5"/>
  <c r="CB18" i="5"/>
  <c r="CC18" i="5"/>
  <c r="BT19" i="5"/>
  <c r="BU19" i="5"/>
  <c r="BV19" i="5"/>
  <c r="BW19" i="5"/>
  <c r="BX19" i="5"/>
  <c r="BY19" i="5"/>
  <c r="BZ19" i="5"/>
  <c r="CA19" i="5"/>
  <c r="CB19" i="5"/>
  <c r="CC19" i="5"/>
  <c r="BT20" i="5"/>
  <c r="BU20" i="5"/>
  <c r="BV20" i="5"/>
  <c r="BW20" i="5"/>
  <c r="BX20" i="5"/>
  <c r="BY20" i="5"/>
  <c r="BZ20" i="5"/>
  <c r="CA20" i="5"/>
  <c r="CB20" i="5"/>
  <c r="CC20" i="5"/>
  <c r="BT21" i="5"/>
  <c r="BU21" i="5"/>
  <c r="BV21" i="5"/>
  <c r="BW21" i="5"/>
  <c r="BX21" i="5"/>
  <c r="BY21" i="5"/>
  <c r="BZ21" i="5"/>
  <c r="CA21" i="5"/>
  <c r="CB21" i="5"/>
  <c r="CC21" i="5"/>
  <c r="BT22" i="5"/>
  <c r="BU22" i="5"/>
  <c r="BV22" i="5"/>
  <c r="BW22" i="5"/>
  <c r="BX22" i="5"/>
  <c r="BY22" i="5"/>
  <c r="BZ22" i="5"/>
  <c r="CA22" i="5"/>
  <c r="CB22" i="5"/>
  <c r="CC22" i="5"/>
  <c r="BT23" i="5"/>
  <c r="BU23" i="5"/>
  <c r="BV23" i="5"/>
  <c r="BW23" i="5"/>
  <c r="BX23" i="5"/>
  <c r="BY23" i="5"/>
  <c r="BZ23" i="5"/>
  <c r="CA23" i="5"/>
  <c r="CB23" i="5"/>
  <c r="CC23" i="5"/>
  <c r="BT24" i="5"/>
  <c r="BU24" i="5"/>
  <c r="BV24" i="5"/>
  <c r="BW24" i="5"/>
  <c r="BX24" i="5"/>
  <c r="BY24" i="5"/>
  <c r="BZ24" i="5"/>
  <c r="CA24" i="5"/>
  <c r="CB24" i="5"/>
  <c r="CC24" i="5"/>
  <c r="BT25" i="5"/>
  <c r="BU25" i="5"/>
  <c r="BV25" i="5"/>
  <c r="BW25" i="5"/>
  <c r="BX25" i="5"/>
  <c r="BY25" i="5"/>
  <c r="BZ25" i="5"/>
  <c r="CA25" i="5"/>
  <c r="CB25" i="5"/>
  <c r="CC25" i="5"/>
  <c r="BT26" i="5"/>
  <c r="BU26" i="5"/>
  <c r="BV26" i="5"/>
  <c r="BW26" i="5"/>
  <c r="BX26" i="5"/>
  <c r="BY26" i="5"/>
  <c r="BZ26" i="5"/>
  <c r="CA26" i="5"/>
  <c r="CB26" i="5"/>
  <c r="CC26" i="5"/>
  <c r="BT27" i="5"/>
  <c r="BU27" i="5"/>
  <c r="BV27" i="5"/>
  <c r="BW27" i="5"/>
  <c r="BX27" i="5"/>
  <c r="BY27" i="5"/>
  <c r="BZ27" i="5"/>
  <c r="CA27" i="5"/>
  <c r="CB27" i="5"/>
  <c r="CC27" i="5"/>
  <c r="BT28" i="5"/>
  <c r="BU28" i="5"/>
  <c r="BV28" i="5"/>
  <c r="BW28" i="5"/>
  <c r="BX28" i="5"/>
  <c r="BY28" i="5"/>
  <c r="BZ28" i="5"/>
  <c r="CA28" i="5"/>
  <c r="CB28" i="5"/>
  <c r="CC28" i="5"/>
  <c r="BT29" i="5"/>
  <c r="BU29" i="5"/>
  <c r="BV29" i="5"/>
  <c r="BW29" i="5"/>
  <c r="BX29" i="5"/>
  <c r="BY29" i="5"/>
  <c r="BZ29" i="5"/>
  <c r="CA29" i="5"/>
  <c r="CB29" i="5"/>
  <c r="CC29" i="5"/>
  <c r="BT30" i="5"/>
  <c r="BU30" i="5"/>
  <c r="BV30" i="5"/>
  <c r="BW30" i="5"/>
  <c r="BX30" i="5"/>
  <c r="BY30" i="5"/>
  <c r="BZ30" i="5"/>
  <c r="CA30" i="5"/>
  <c r="CB30" i="5"/>
  <c r="CC30" i="5"/>
  <c r="BT31" i="5"/>
  <c r="BU31" i="5"/>
  <c r="BV31" i="5"/>
  <c r="BW31" i="5"/>
  <c r="BX31" i="5"/>
  <c r="BY31" i="5"/>
  <c r="BZ31" i="5"/>
  <c r="CA31" i="5"/>
  <c r="CB31" i="5"/>
  <c r="CC31" i="5"/>
  <c r="BT32" i="5"/>
  <c r="BU32" i="5"/>
  <c r="BV32" i="5"/>
  <c r="BW32" i="5"/>
  <c r="BX32" i="5"/>
  <c r="BY32" i="5"/>
  <c r="BZ32" i="5"/>
  <c r="CA32" i="5"/>
  <c r="CB32" i="5"/>
  <c r="CC32" i="5"/>
  <c r="BT33" i="5"/>
  <c r="BU33" i="5"/>
  <c r="BV33" i="5"/>
  <c r="BW33" i="5"/>
  <c r="BX33" i="5"/>
  <c r="BY33" i="5"/>
  <c r="BZ33" i="5"/>
  <c r="CA33" i="5"/>
  <c r="CB33" i="5"/>
  <c r="CC33" i="5"/>
  <c r="BT34" i="5"/>
  <c r="BU34" i="5"/>
  <c r="BV34" i="5"/>
  <c r="BW34" i="5"/>
  <c r="BX34" i="5"/>
  <c r="BY34" i="5"/>
  <c r="BZ34" i="5"/>
  <c r="CA34" i="5"/>
  <c r="CB34" i="5"/>
  <c r="CC34" i="5"/>
  <c r="BT35" i="5"/>
  <c r="BU35" i="5"/>
  <c r="BV35" i="5"/>
  <c r="BW35" i="5"/>
  <c r="BX35" i="5"/>
  <c r="BY35" i="5"/>
  <c r="BZ35" i="5"/>
  <c r="CA35" i="5"/>
  <c r="CB35" i="5"/>
  <c r="CC35" i="5"/>
  <c r="BT36" i="5"/>
  <c r="BU36" i="5"/>
  <c r="BV36" i="5"/>
  <c r="BW36" i="5"/>
  <c r="BX36" i="5"/>
  <c r="BY36" i="5"/>
  <c r="BZ36" i="5"/>
  <c r="CA36" i="5"/>
  <c r="CB36" i="5"/>
  <c r="CC36" i="5"/>
  <c r="BT37" i="5"/>
  <c r="BU37" i="5"/>
  <c r="BV37" i="5"/>
  <c r="BW37" i="5"/>
  <c r="BX37" i="5"/>
  <c r="BY37" i="5"/>
  <c r="BZ37" i="5"/>
  <c r="CA37" i="5"/>
  <c r="CB37" i="5"/>
  <c r="CC37" i="5"/>
  <c r="BT38" i="5"/>
  <c r="BU38" i="5"/>
  <c r="BV38" i="5"/>
  <c r="BW38" i="5"/>
  <c r="BX38" i="5"/>
  <c r="BY38" i="5"/>
  <c r="BZ38" i="5"/>
  <c r="CA38" i="5"/>
  <c r="CB38" i="5"/>
  <c r="CC38" i="5"/>
  <c r="BT39" i="5"/>
  <c r="BU39" i="5"/>
  <c r="BV39" i="5"/>
  <c r="BW39" i="5"/>
  <c r="BX39" i="5"/>
  <c r="BY39" i="5"/>
  <c r="BZ39" i="5"/>
  <c r="CA39" i="5"/>
  <c r="CB39" i="5"/>
  <c r="CC39" i="5"/>
  <c r="BT40" i="5"/>
  <c r="BU40" i="5"/>
  <c r="BV40" i="5"/>
  <c r="BW40" i="5"/>
  <c r="BX40" i="5"/>
  <c r="BY40" i="5"/>
  <c r="BZ40" i="5"/>
  <c r="CA40" i="5"/>
  <c r="CB40" i="5"/>
  <c r="CC40" i="5"/>
  <c r="BT41" i="5"/>
  <c r="BU41" i="5"/>
  <c r="BV41" i="5"/>
  <c r="BW41" i="5"/>
  <c r="BX41" i="5"/>
  <c r="BY41" i="5"/>
  <c r="BZ41" i="5"/>
  <c r="CA41" i="5"/>
  <c r="CB41" i="5"/>
  <c r="CC41" i="5"/>
  <c r="BT42" i="5"/>
  <c r="BU42" i="5"/>
  <c r="BV42" i="5"/>
  <c r="BW42" i="5"/>
  <c r="BX42" i="5"/>
  <c r="BY42" i="5"/>
  <c r="BZ42" i="5"/>
  <c r="CA42" i="5"/>
  <c r="CB42" i="5"/>
  <c r="CC42" i="5"/>
  <c r="BT43" i="5"/>
  <c r="BU43" i="5"/>
  <c r="BV43" i="5"/>
  <c r="BW43" i="5"/>
  <c r="BX43" i="5"/>
  <c r="BY43" i="5"/>
  <c r="BZ43" i="5"/>
  <c r="CA43" i="5"/>
  <c r="CB43" i="5"/>
  <c r="CC43" i="5"/>
  <c r="BT44" i="5"/>
  <c r="BU44" i="5"/>
  <c r="BV44" i="5"/>
  <c r="BW44" i="5"/>
  <c r="BX44" i="5"/>
  <c r="BY44" i="5"/>
  <c r="BZ44" i="5"/>
  <c r="CA44" i="5"/>
  <c r="CB44" i="5"/>
  <c r="CC44" i="5"/>
  <c r="BT45" i="5"/>
  <c r="BU45" i="5"/>
  <c r="BV45" i="5"/>
  <c r="BW45" i="5"/>
  <c r="BX45" i="5"/>
  <c r="BY45" i="5"/>
  <c r="BZ45" i="5"/>
  <c r="CA45" i="5"/>
  <c r="CB45" i="5"/>
  <c r="CC45" i="5"/>
  <c r="BT46" i="5"/>
  <c r="BU46" i="5"/>
  <c r="BV46" i="5"/>
  <c r="BW46" i="5"/>
  <c r="BX46" i="5"/>
  <c r="BY46" i="5"/>
  <c r="BZ46" i="5"/>
  <c r="CA46" i="5"/>
  <c r="CB46" i="5"/>
  <c r="CC46" i="5"/>
  <c r="BT47" i="5"/>
  <c r="BU47" i="5"/>
  <c r="BV47" i="5"/>
  <c r="BW47" i="5"/>
  <c r="BX47" i="5"/>
  <c r="BY47" i="5"/>
  <c r="BZ47" i="5"/>
  <c r="CA47" i="5"/>
  <c r="CB47" i="5"/>
  <c r="CC47" i="5"/>
  <c r="BT48" i="5"/>
  <c r="BU48" i="5"/>
  <c r="BV48" i="5"/>
  <c r="BW48" i="5"/>
  <c r="BX48" i="5"/>
  <c r="BY48" i="5"/>
  <c r="BZ48" i="5"/>
  <c r="CA48" i="5"/>
  <c r="CB48" i="5"/>
  <c r="CC48" i="5"/>
  <c r="BT49" i="5"/>
  <c r="BU49" i="5"/>
  <c r="BV49" i="5"/>
  <c r="BW49" i="5"/>
  <c r="BX49" i="5"/>
  <c r="BY49" i="5"/>
  <c r="BZ49" i="5"/>
  <c r="CA49" i="5"/>
  <c r="CB49" i="5"/>
  <c r="CC49" i="5"/>
  <c r="BT50" i="5"/>
  <c r="BU50" i="5"/>
  <c r="BV50" i="5"/>
  <c r="BW50" i="5"/>
  <c r="BX50" i="5"/>
  <c r="BY50" i="5"/>
  <c r="BZ50" i="5"/>
  <c r="CA50" i="5"/>
  <c r="CB50" i="5"/>
  <c r="CC50" i="5"/>
  <c r="BT51" i="5"/>
  <c r="BU51" i="5"/>
  <c r="BV51" i="5"/>
  <c r="BW51" i="5"/>
  <c r="BX51" i="5"/>
  <c r="BY51" i="5"/>
  <c r="BZ51" i="5"/>
  <c r="CA51" i="5"/>
  <c r="CB51" i="5"/>
  <c r="CC51" i="5"/>
  <c r="BT52" i="5"/>
  <c r="BU52" i="5"/>
  <c r="BV52" i="5"/>
  <c r="BW52" i="5"/>
  <c r="BX52" i="5"/>
  <c r="BY52" i="5"/>
  <c r="BZ52" i="5"/>
  <c r="CA52" i="5"/>
  <c r="CB52" i="5"/>
  <c r="CC52" i="5"/>
  <c r="BT53" i="5"/>
  <c r="BU53" i="5"/>
  <c r="BV53" i="5"/>
  <c r="BW53" i="5"/>
  <c r="BX53" i="5"/>
  <c r="BY53" i="5"/>
  <c r="BZ53" i="5"/>
  <c r="CA53" i="5"/>
  <c r="CB53" i="5"/>
  <c r="CC53" i="5"/>
  <c r="BT54" i="5"/>
  <c r="BU54" i="5"/>
  <c r="BV54" i="5"/>
  <c r="BW54" i="5"/>
  <c r="BX54" i="5"/>
  <c r="BY54" i="5"/>
  <c r="BZ54" i="5"/>
  <c r="CA54" i="5"/>
  <c r="CB54" i="5"/>
  <c r="CC54" i="5"/>
  <c r="BT55" i="5"/>
  <c r="BU55" i="5"/>
  <c r="BV55" i="5"/>
  <c r="BW55" i="5"/>
  <c r="BX55" i="5"/>
  <c r="BY55" i="5"/>
  <c r="BZ55" i="5"/>
  <c r="CA55" i="5"/>
  <c r="CB55" i="5"/>
  <c r="CC55" i="5"/>
  <c r="BT56" i="5"/>
  <c r="BU56" i="5"/>
  <c r="BV56" i="5"/>
  <c r="BW56" i="5"/>
  <c r="BX56" i="5"/>
  <c r="BY56" i="5"/>
  <c r="BZ56" i="5"/>
  <c r="CA56" i="5"/>
  <c r="CB56" i="5"/>
  <c r="CC56" i="5"/>
  <c r="BT57" i="5"/>
  <c r="BU57" i="5"/>
  <c r="BV57" i="5"/>
  <c r="BW57" i="5"/>
  <c r="BX57" i="5"/>
  <c r="BY57" i="5"/>
  <c r="BZ57" i="5"/>
  <c r="CA57" i="5"/>
  <c r="CB57" i="5"/>
  <c r="CC57" i="5"/>
  <c r="BT58" i="5"/>
  <c r="BU58" i="5"/>
  <c r="BV58" i="5"/>
  <c r="BW58" i="5"/>
  <c r="BX58" i="5"/>
  <c r="BY58" i="5"/>
  <c r="BZ58" i="5"/>
  <c r="CA58" i="5"/>
  <c r="CB58" i="5"/>
  <c r="CC58" i="5"/>
  <c r="BT59" i="5"/>
  <c r="BU59" i="5"/>
  <c r="BV59" i="5"/>
  <c r="BW59" i="5"/>
  <c r="BX59" i="5"/>
  <c r="BY59" i="5"/>
  <c r="BZ59" i="5"/>
  <c r="CA59" i="5"/>
  <c r="CB59" i="5"/>
  <c r="CC59" i="5"/>
  <c r="BT60" i="5"/>
  <c r="BU60" i="5"/>
  <c r="BV60" i="5"/>
  <c r="BW60" i="5"/>
  <c r="BX60" i="5"/>
  <c r="BY60" i="5"/>
  <c r="BZ60" i="5"/>
  <c r="CA60" i="5"/>
  <c r="CB60" i="5"/>
  <c r="CC60" i="5"/>
  <c r="BT61" i="5"/>
  <c r="BU61" i="5"/>
  <c r="BV61" i="5"/>
  <c r="BW61" i="5"/>
  <c r="BX61" i="5"/>
  <c r="BY61" i="5"/>
  <c r="BZ61" i="5"/>
  <c r="CA61" i="5"/>
  <c r="CB61" i="5"/>
  <c r="CC61" i="5"/>
  <c r="BT62" i="5"/>
  <c r="BU62" i="5"/>
  <c r="BV62" i="5"/>
  <c r="BW62" i="5"/>
  <c r="BX62" i="5"/>
  <c r="BY62" i="5"/>
  <c r="BZ62" i="5"/>
  <c r="CA62" i="5"/>
  <c r="CB62" i="5"/>
  <c r="CC62" i="5"/>
  <c r="BT63" i="5"/>
  <c r="BU63" i="5"/>
  <c r="BV63" i="5"/>
  <c r="BW63" i="5"/>
  <c r="BX63" i="5"/>
  <c r="BY63" i="5"/>
  <c r="BZ63" i="5"/>
  <c r="CA63" i="5"/>
  <c r="CB63" i="5"/>
  <c r="CC63" i="5"/>
  <c r="BT64" i="5"/>
  <c r="BU64" i="5"/>
  <c r="BV64" i="5"/>
  <c r="BW64" i="5"/>
  <c r="BX64" i="5"/>
  <c r="BY64" i="5"/>
  <c r="BZ64" i="5"/>
  <c r="CA64" i="5"/>
  <c r="CB64" i="5"/>
  <c r="CC64" i="5"/>
  <c r="BT65" i="5"/>
  <c r="BU65" i="5"/>
  <c r="BV65" i="5"/>
  <c r="BW65" i="5"/>
  <c r="BX65" i="5"/>
  <c r="BY65" i="5"/>
  <c r="BZ65" i="5"/>
  <c r="CA65" i="5"/>
  <c r="CB65" i="5"/>
  <c r="CC65" i="5"/>
  <c r="BT66" i="5"/>
  <c r="BU66" i="5"/>
  <c r="BV66" i="5"/>
  <c r="BW66" i="5"/>
  <c r="BX66" i="5"/>
  <c r="BY66" i="5"/>
  <c r="BZ66" i="5"/>
  <c r="CA66" i="5"/>
  <c r="CB66" i="5"/>
  <c r="CC66" i="5"/>
  <c r="BT67" i="5"/>
  <c r="BU67" i="5"/>
  <c r="BV67" i="5"/>
  <c r="BW67" i="5"/>
  <c r="BX67" i="5"/>
  <c r="BY67" i="5"/>
  <c r="BZ67" i="5"/>
  <c r="CA67" i="5"/>
  <c r="CB67" i="5"/>
  <c r="CC67" i="5"/>
  <c r="BT68" i="5"/>
  <c r="BU68" i="5"/>
  <c r="BV68" i="5"/>
  <c r="BW68" i="5"/>
  <c r="BX68" i="5"/>
  <c r="BY68" i="5"/>
  <c r="BZ68" i="5"/>
  <c r="CA68" i="5"/>
  <c r="CB68" i="5"/>
  <c r="CC68" i="5"/>
  <c r="BT69" i="5"/>
  <c r="BU69" i="5"/>
  <c r="BV69" i="5"/>
  <c r="BW69" i="5"/>
  <c r="BX69" i="5"/>
  <c r="BY69" i="5"/>
  <c r="BZ69" i="5"/>
  <c r="CA69" i="5"/>
  <c r="CB69" i="5"/>
  <c r="CC69" i="5"/>
  <c r="BU16" i="5"/>
  <c r="BV16" i="5"/>
  <c r="BW16" i="5"/>
  <c r="BX16" i="5"/>
  <c r="BY16" i="5"/>
  <c r="BZ16" i="5"/>
  <c r="CA16" i="5"/>
  <c r="CB16" i="5"/>
  <c r="CC16" i="5"/>
  <c r="BT16" i="5"/>
  <c r="BT9" i="5"/>
  <c r="BU9" i="5"/>
  <c r="BV9" i="5"/>
  <c r="BW9" i="5"/>
  <c r="BX9" i="5"/>
  <c r="BY9" i="5"/>
  <c r="BZ9" i="5"/>
  <c r="CA9" i="5"/>
  <c r="CB9" i="5"/>
  <c r="CC9" i="5"/>
  <c r="BT10" i="5"/>
  <c r="BU10" i="5"/>
  <c r="BV10" i="5"/>
  <c r="BW10" i="5"/>
  <c r="BX10" i="5"/>
  <c r="BY10" i="5"/>
  <c r="BZ10" i="5"/>
  <c r="CA10" i="5"/>
  <c r="CB10" i="5"/>
  <c r="CC10" i="5"/>
  <c r="BT11" i="5"/>
  <c r="BU11" i="5"/>
  <c r="BV11" i="5"/>
  <c r="BW11" i="5"/>
  <c r="BX11" i="5"/>
  <c r="BY11" i="5"/>
  <c r="BZ11" i="5"/>
  <c r="CA11" i="5"/>
  <c r="CB11" i="5"/>
  <c r="CC11" i="5"/>
  <c r="BT12" i="5"/>
  <c r="BU12" i="5"/>
  <c r="BV12" i="5"/>
  <c r="BW12" i="5"/>
  <c r="BX12" i="5"/>
  <c r="BY12" i="5"/>
  <c r="BZ12" i="5"/>
  <c r="CA12" i="5"/>
  <c r="CB12" i="5"/>
  <c r="CC12" i="5"/>
  <c r="BT13" i="5"/>
  <c r="BU13" i="5"/>
  <c r="BV13" i="5"/>
  <c r="BW13" i="5"/>
  <c r="BX13" i="5"/>
  <c r="BY13" i="5"/>
  <c r="BZ13" i="5"/>
  <c r="CA13" i="5"/>
  <c r="CB13" i="5"/>
  <c r="CC13" i="5"/>
  <c r="BU8" i="5"/>
  <c r="BV8" i="5"/>
  <c r="BW8" i="5"/>
  <c r="BX8" i="5"/>
  <c r="BY8" i="5"/>
  <c r="BZ8" i="5"/>
  <c r="CA8" i="5"/>
  <c r="CB8" i="5"/>
  <c r="CC8" i="5"/>
  <c r="BT8" i="5" l="1"/>
  <c r="G4" i="8" l="1"/>
  <c r="H4" i="8" s="1"/>
  <c r="G4" i="9"/>
  <c r="H4" i="9" s="1"/>
  <c r="G4" i="10"/>
  <c r="H4" i="10" s="1"/>
  <c r="BC9" i="15" l="1"/>
  <c r="BD9" i="15"/>
  <c r="BE9" i="15"/>
  <c r="BF9" i="15"/>
  <c r="BG9" i="15"/>
  <c r="BH9" i="15"/>
  <c r="BI9" i="15"/>
  <c r="BJ9" i="15"/>
  <c r="BK9" i="15"/>
  <c r="BL9" i="15"/>
  <c r="BM9" i="15"/>
  <c r="BC10" i="15"/>
  <c r="BD10" i="15"/>
  <c r="BE10" i="15"/>
  <c r="BF10" i="15"/>
  <c r="BG10" i="15"/>
  <c r="BH10" i="15"/>
  <c r="BI10" i="15"/>
  <c r="BJ10" i="15"/>
  <c r="BK10" i="15"/>
  <c r="BL10" i="15"/>
  <c r="BM10" i="15"/>
  <c r="BC11" i="15"/>
  <c r="BD11" i="15"/>
  <c r="BE11" i="15"/>
  <c r="BF11" i="15"/>
  <c r="BG11" i="15"/>
  <c r="BH11" i="15"/>
  <c r="BI11" i="15"/>
  <c r="BJ11" i="15"/>
  <c r="BK11" i="15"/>
  <c r="BL11" i="15"/>
  <c r="BM11" i="15"/>
  <c r="BC12" i="15"/>
  <c r="BD12" i="15"/>
  <c r="BE12" i="15"/>
  <c r="BF12" i="15"/>
  <c r="BG12" i="15"/>
  <c r="BH12" i="15"/>
  <c r="BI12" i="15"/>
  <c r="BJ12" i="15"/>
  <c r="BK12" i="15"/>
  <c r="BL12" i="15"/>
  <c r="BM12" i="15"/>
  <c r="BC13" i="15"/>
  <c r="BD13" i="15"/>
  <c r="BE13" i="15"/>
  <c r="BF13" i="15"/>
  <c r="BG13" i="15"/>
  <c r="BH13" i="15"/>
  <c r="BI13" i="15"/>
  <c r="BJ13" i="15"/>
  <c r="BK13" i="15"/>
  <c r="BL13" i="15"/>
  <c r="BM13" i="15"/>
  <c r="BD8" i="15"/>
  <c r="BE8" i="15"/>
  <c r="BF8" i="15"/>
  <c r="BG8" i="15"/>
  <c r="BH8" i="15"/>
  <c r="BI8" i="15"/>
  <c r="BJ8" i="15"/>
  <c r="BK8" i="15"/>
  <c r="BL8" i="15"/>
  <c r="BM8" i="15"/>
  <c r="BC8" i="15"/>
  <c r="AL9" i="3"/>
  <c r="AM9" i="3"/>
  <c r="AN9" i="3"/>
  <c r="AO9" i="3"/>
  <c r="AP9" i="3"/>
  <c r="AQ9" i="3"/>
  <c r="AR9" i="3"/>
  <c r="AL10" i="3"/>
  <c r="AM10" i="3"/>
  <c r="AN10" i="3"/>
  <c r="AO10" i="3"/>
  <c r="AP10" i="3"/>
  <c r="AQ10" i="3"/>
  <c r="AR10" i="3"/>
  <c r="AL11" i="3"/>
  <c r="AM11" i="3"/>
  <c r="AN11" i="3"/>
  <c r="AO11" i="3"/>
  <c r="AP11" i="3"/>
  <c r="AQ11" i="3"/>
  <c r="AR11" i="3"/>
  <c r="AL12" i="3"/>
  <c r="AM12" i="3"/>
  <c r="AN12" i="3"/>
  <c r="AO12" i="3"/>
  <c r="AP12" i="3"/>
  <c r="AQ12" i="3"/>
  <c r="AR12" i="3"/>
  <c r="AL13" i="3"/>
  <c r="AM13" i="3"/>
  <c r="AN13" i="3"/>
  <c r="AO13" i="3"/>
  <c r="AP13" i="3"/>
  <c r="AQ13" i="3"/>
  <c r="AR13" i="3"/>
  <c r="AL14" i="3"/>
  <c r="AM14" i="3"/>
  <c r="AN14" i="3"/>
  <c r="AO14" i="3"/>
  <c r="AP14" i="3"/>
  <c r="AQ14" i="3"/>
  <c r="AR14" i="3"/>
  <c r="AL15" i="3"/>
  <c r="AM15" i="3"/>
  <c r="AN15" i="3"/>
  <c r="AO15" i="3"/>
  <c r="AP15" i="3"/>
  <c r="AQ15" i="3"/>
  <c r="AR15" i="3"/>
  <c r="AL16" i="3"/>
  <c r="AM16" i="3"/>
  <c r="AN16" i="3"/>
  <c r="AO16" i="3"/>
  <c r="AP16" i="3"/>
  <c r="AQ16" i="3"/>
  <c r="AR16" i="3"/>
  <c r="AL17" i="3"/>
  <c r="AM17" i="3"/>
  <c r="AN17" i="3"/>
  <c r="AO17" i="3"/>
  <c r="AP17" i="3"/>
  <c r="AQ17" i="3"/>
  <c r="AR17" i="3"/>
  <c r="AL18" i="3"/>
  <c r="AM18" i="3"/>
  <c r="AN18" i="3"/>
  <c r="AO18" i="3"/>
  <c r="AP18" i="3"/>
  <c r="AQ18" i="3"/>
  <c r="AR18" i="3"/>
  <c r="AL19" i="3"/>
  <c r="AM19" i="3"/>
  <c r="AN19" i="3"/>
  <c r="AO19" i="3"/>
  <c r="AP19" i="3"/>
  <c r="AQ19" i="3"/>
  <c r="AR19" i="3"/>
  <c r="AL20" i="3"/>
  <c r="AM20" i="3"/>
  <c r="AN20" i="3"/>
  <c r="AO20" i="3"/>
  <c r="AP20" i="3"/>
  <c r="AQ20" i="3"/>
  <c r="AR20" i="3"/>
  <c r="AL21" i="3"/>
  <c r="AM21" i="3"/>
  <c r="AN21" i="3"/>
  <c r="AO21" i="3"/>
  <c r="AP21" i="3"/>
  <c r="AQ21" i="3"/>
  <c r="AR21" i="3"/>
  <c r="AL22" i="3"/>
  <c r="AM22" i="3"/>
  <c r="AN22" i="3"/>
  <c r="AO22" i="3"/>
  <c r="AP22" i="3"/>
  <c r="AQ22" i="3"/>
  <c r="AR22" i="3"/>
  <c r="AL23" i="3"/>
  <c r="AM23" i="3"/>
  <c r="AN23" i="3"/>
  <c r="AO23" i="3"/>
  <c r="AP23" i="3"/>
  <c r="AQ23" i="3"/>
  <c r="AR23" i="3"/>
  <c r="AL24" i="3"/>
  <c r="AM24" i="3"/>
  <c r="AN24" i="3"/>
  <c r="AO24" i="3"/>
  <c r="AP24" i="3"/>
  <c r="AQ24" i="3"/>
  <c r="AR24" i="3"/>
  <c r="AL25" i="3"/>
  <c r="AM25" i="3"/>
  <c r="AN25" i="3"/>
  <c r="AO25" i="3"/>
  <c r="AP25" i="3"/>
  <c r="AQ25" i="3"/>
  <c r="AR25" i="3"/>
  <c r="AL26" i="3"/>
  <c r="AM26" i="3"/>
  <c r="AN26" i="3"/>
  <c r="AO26" i="3"/>
  <c r="AP26" i="3"/>
  <c r="AQ26" i="3"/>
  <c r="AR26" i="3"/>
  <c r="AL27" i="3"/>
  <c r="AM27" i="3"/>
  <c r="AN27" i="3"/>
  <c r="AO27" i="3"/>
  <c r="AP27" i="3"/>
  <c r="AQ27" i="3"/>
  <c r="AR27" i="3"/>
  <c r="AL28" i="3"/>
  <c r="AM28" i="3"/>
  <c r="AN28" i="3"/>
  <c r="AO28" i="3"/>
  <c r="AP28" i="3"/>
  <c r="AQ28" i="3"/>
  <c r="AR28" i="3"/>
  <c r="AL29" i="3"/>
  <c r="AM29" i="3"/>
  <c r="AN29" i="3"/>
  <c r="AO29" i="3"/>
  <c r="AP29" i="3"/>
  <c r="AQ29" i="3"/>
  <c r="AR29" i="3"/>
  <c r="AL30" i="3"/>
  <c r="AM30" i="3"/>
  <c r="AN30" i="3"/>
  <c r="AO30" i="3"/>
  <c r="AP30" i="3"/>
  <c r="AQ30" i="3"/>
  <c r="AR30" i="3"/>
  <c r="AL31" i="3"/>
  <c r="AM31" i="3"/>
  <c r="AN31" i="3"/>
  <c r="AO31" i="3"/>
  <c r="AP31" i="3"/>
  <c r="AQ31" i="3"/>
  <c r="AR31" i="3"/>
  <c r="AL32" i="3"/>
  <c r="AM32" i="3"/>
  <c r="AN32" i="3"/>
  <c r="AO32" i="3"/>
  <c r="AP32" i="3"/>
  <c r="AQ32" i="3"/>
  <c r="AR32" i="3"/>
  <c r="AL33" i="3"/>
  <c r="AM33" i="3"/>
  <c r="AN33" i="3"/>
  <c r="AO33" i="3"/>
  <c r="AP33" i="3"/>
  <c r="AQ33" i="3"/>
  <c r="AR33" i="3"/>
  <c r="AL34" i="3"/>
  <c r="AM34" i="3"/>
  <c r="AN34" i="3"/>
  <c r="AO34" i="3"/>
  <c r="AP34" i="3"/>
  <c r="AQ34" i="3"/>
  <c r="AR34" i="3"/>
  <c r="AL35" i="3"/>
  <c r="AM35" i="3"/>
  <c r="AN35" i="3"/>
  <c r="AO35" i="3"/>
  <c r="AP35" i="3"/>
  <c r="AQ35" i="3"/>
  <c r="AR35" i="3"/>
  <c r="AL36" i="3"/>
  <c r="AM36" i="3"/>
  <c r="AN36" i="3"/>
  <c r="AO36" i="3"/>
  <c r="AP36" i="3"/>
  <c r="AQ36" i="3"/>
  <c r="AR36" i="3"/>
  <c r="AL37" i="3"/>
  <c r="AM37" i="3"/>
  <c r="AN37" i="3"/>
  <c r="AO37" i="3"/>
  <c r="AP37" i="3"/>
  <c r="AQ37" i="3"/>
  <c r="AR37" i="3"/>
  <c r="AL38" i="3"/>
  <c r="AM38" i="3"/>
  <c r="AN38" i="3"/>
  <c r="AO38" i="3"/>
  <c r="AP38" i="3"/>
  <c r="AQ38" i="3"/>
  <c r="AR38" i="3"/>
  <c r="AL39" i="3"/>
  <c r="AM39" i="3"/>
  <c r="AN39" i="3"/>
  <c r="AO39" i="3"/>
  <c r="AP39" i="3"/>
  <c r="AQ39" i="3"/>
  <c r="AR39" i="3"/>
  <c r="AL40" i="3"/>
  <c r="AM40" i="3"/>
  <c r="AN40" i="3"/>
  <c r="AO40" i="3"/>
  <c r="AP40" i="3"/>
  <c r="AQ40" i="3"/>
  <c r="AR40" i="3"/>
  <c r="AL41" i="3"/>
  <c r="AM41" i="3"/>
  <c r="AN41" i="3"/>
  <c r="AO41" i="3"/>
  <c r="AP41" i="3"/>
  <c r="AQ41" i="3"/>
  <c r="AR41" i="3"/>
  <c r="AL42" i="3"/>
  <c r="AM42" i="3"/>
  <c r="AN42" i="3"/>
  <c r="AO42" i="3"/>
  <c r="AP42" i="3"/>
  <c r="AQ42" i="3"/>
  <c r="AR42" i="3"/>
  <c r="AL43" i="3"/>
  <c r="AM43" i="3"/>
  <c r="AN43" i="3"/>
  <c r="AO43" i="3"/>
  <c r="AP43" i="3"/>
  <c r="AQ43" i="3"/>
  <c r="AR43" i="3"/>
  <c r="AL44" i="3"/>
  <c r="AM44" i="3"/>
  <c r="AN44" i="3"/>
  <c r="AO44" i="3"/>
  <c r="AP44" i="3"/>
  <c r="AQ44" i="3"/>
  <c r="AR44" i="3"/>
  <c r="AL45" i="3"/>
  <c r="AM45" i="3"/>
  <c r="AN45" i="3"/>
  <c r="AO45" i="3"/>
  <c r="AP45" i="3"/>
  <c r="AQ45" i="3"/>
  <c r="AR45" i="3"/>
  <c r="AL46" i="3"/>
  <c r="AM46" i="3"/>
  <c r="AN46" i="3"/>
  <c r="AO46" i="3"/>
  <c r="AP46" i="3"/>
  <c r="AQ46" i="3"/>
  <c r="AR46" i="3"/>
  <c r="AL47" i="3"/>
  <c r="AM47" i="3"/>
  <c r="AN47" i="3"/>
  <c r="AO47" i="3"/>
  <c r="AP47" i="3"/>
  <c r="AQ47" i="3"/>
  <c r="AR47" i="3"/>
  <c r="AL48" i="3"/>
  <c r="AM48" i="3"/>
  <c r="AN48" i="3"/>
  <c r="AO48" i="3"/>
  <c r="AP48" i="3"/>
  <c r="AQ48" i="3"/>
  <c r="AR48" i="3"/>
  <c r="AL49" i="3"/>
  <c r="AM49" i="3"/>
  <c r="AN49" i="3"/>
  <c r="AO49" i="3"/>
  <c r="AP49" i="3"/>
  <c r="AQ49" i="3"/>
  <c r="AR49" i="3"/>
  <c r="AL50" i="3"/>
  <c r="AM50" i="3"/>
  <c r="AN50" i="3"/>
  <c r="AO50" i="3"/>
  <c r="AP50" i="3"/>
  <c r="AQ50" i="3"/>
  <c r="AR50" i="3"/>
  <c r="AL51" i="3"/>
  <c r="AM51" i="3"/>
  <c r="AN51" i="3"/>
  <c r="AO51" i="3"/>
  <c r="AP51" i="3"/>
  <c r="AQ51" i="3"/>
  <c r="AR51" i="3"/>
  <c r="AL52" i="3"/>
  <c r="AM52" i="3"/>
  <c r="AN52" i="3"/>
  <c r="AO52" i="3"/>
  <c r="AP52" i="3"/>
  <c r="AQ52" i="3"/>
  <c r="AR52" i="3"/>
  <c r="AL53" i="3"/>
  <c r="AM53" i="3"/>
  <c r="AN53" i="3"/>
  <c r="AO53" i="3"/>
  <c r="AP53" i="3"/>
  <c r="AQ53" i="3"/>
  <c r="AR53" i="3"/>
  <c r="AL54" i="3"/>
  <c r="AM54" i="3"/>
  <c r="AN54" i="3"/>
  <c r="AO54" i="3"/>
  <c r="AP54" i="3"/>
  <c r="AQ54" i="3"/>
  <c r="AR54" i="3"/>
  <c r="AL55" i="3"/>
  <c r="AM55" i="3"/>
  <c r="AN55" i="3"/>
  <c r="AO55" i="3"/>
  <c r="AP55" i="3"/>
  <c r="AQ55" i="3"/>
  <c r="AR55" i="3"/>
  <c r="AL56" i="3"/>
  <c r="AM56" i="3"/>
  <c r="AN56" i="3"/>
  <c r="AO56" i="3"/>
  <c r="AP56" i="3"/>
  <c r="AQ56" i="3"/>
  <c r="AR56" i="3"/>
  <c r="AL57" i="3"/>
  <c r="AM57" i="3"/>
  <c r="AN57" i="3"/>
  <c r="AO57" i="3"/>
  <c r="AP57" i="3"/>
  <c r="AQ57" i="3"/>
  <c r="AR57" i="3"/>
  <c r="AM8" i="3"/>
  <c r="AN8" i="3"/>
  <c r="AO8" i="3"/>
  <c r="AP8" i="3"/>
  <c r="AQ8" i="3"/>
  <c r="AR8" i="3"/>
  <c r="AL8" i="3"/>
  <c r="AT9" i="13"/>
  <c r="AU9" i="13"/>
  <c r="AV9" i="13"/>
  <c r="AW9" i="13"/>
  <c r="AX9" i="13"/>
  <c r="AY9" i="13"/>
  <c r="AT10" i="13"/>
  <c r="AU10" i="13"/>
  <c r="AV10" i="13"/>
  <c r="AW10" i="13"/>
  <c r="AX10" i="13"/>
  <c r="AY10" i="13"/>
  <c r="AT11" i="13"/>
  <c r="AU11" i="13"/>
  <c r="AV11" i="13"/>
  <c r="AW11" i="13"/>
  <c r="AX11" i="13"/>
  <c r="AY11" i="13"/>
  <c r="AT12" i="13"/>
  <c r="AU12" i="13"/>
  <c r="AV12" i="13"/>
  <c r="AW12" i="13"/>
  <c r="AX12" i="13"/>
  <c r="AY12" i="13"/>
  <c r="AT13" i="13"/>
  <c r="AU13" i="13"/>
  <c r="AV13" i="13"/>
  <c r="AW13" i="13"/>
  <c r="AX13" i="13"/>
  <c r="AY13" i="13"/>
  <c r="AT14" i="13"/>
  <c r="AU14" i="13"/>
  <c r="AV14" i="13"/>
  <c r="AW14" i="13"/>
  <c r="AX14" i="13"/>
  <c r="AY14" i="13"/>
  <c r="AT15" i="13"/>
  <c r="AU15" i="13"/>
  <c r="AV15" i="13"/>
  <c r="AW15" i="13"/>
  <c r="AX15" i="13"/>
  <c r="AY15" i="13"/>
  <c r="AT16" i="13"/>
  <c r="AU16" i="13"/>
  <c r="AV16" i="13"/>
  <c r="AW16" i="13"/>
  <c r="AX16" i="13"/>
  <c r="AY16" i="13"/>
  <c r="AT17" i="13"/>
  <c r="AU17" i="13"/>
  <c r="AV17" i="13"/>
  <c r="AW17" i="13"/>
  <c r="AX17" i="13"/>
  <c r="AY17" i="13"/>
  <c r="AT18" i="13"/>
  <c r="AU18" i="13"/>
  <c r="AV18" i="13"/>
  <c r="AW18" i="13"/>
  <c r="AX18" i="13"/>
  <c r="AY18" i="13"/>
  <c r="AT19" i="13"/>
  <c r="AU19" i="13"/>
  <c r="AV19" i="13"/>
  <c r="AW19" i="13"/>
  <c r="AX19" i="13"/>
  <c r="AY19" i="13"/>
  <c r="AT20" i="13"/>
  <c r="AU20" i="13"/>
  <c r="AV20" i="13"/>
  <c r="AW20" i="13"/>
  <c r="AX20" i="13"/>
  <c r="AY20" i="13"/>
  <c r="AT21" i="13"/>
  <c r="AU21" i="13"/>
  <c r="AV21" i="13"/>
  <c r="AW21" i="13"/>
  <c r="AX21" i="13"/>
  <c r="AY21" i="13"/>
  <c r="AT22" i="13"/>
  <c r="AU22" i="13"/>
  <c r="AV22" i="13"/>
  <c r="AW22" i="13"/>
  <c r="AX22" i="13"/>
  <c r="AY22" i="13"/>
  <c r="AU8" i="13"/>
  <c r="AV8" i="13"/>
  <c r="AW8" i="13"/>
  <c r="AX8" i="13"/>
  <c r="AY8" i="13"/>
  <c r="AT9" i="2"/>
  <c r="AU9" i="2"/>
  <c r="AV9" i="2"/>
  <c r="AW9" i="2"/>
  <c r="AX9" i="2"/>
  <c r="AY9" i="2"/>
  <c r="AT10" i="2"/>
  <c r="AU10" i="2"/>
  <c r="AV10" i="2"/>
  <c r="AW10" i="2"/>
  <c r="AX10" i="2"/>
  <c r="AY10" i="2"/>
  <c r="AT11" i="2"/>
  <c r="AU11" i="2"/>
  <c r="AV11" i="2"/>
  <c r="AW11" i="2"/>
  <c r="AX11" i="2"/>
  <c r="AY11" i="2"/>
  <c r="AT12" i="2"/>
  <c r="AU12" i="2"/>
  <c r="AV12" i="2"/>
  <c r="AW12" i="2"/>
  <c r="AX12" i="2"/>
  <c r="AY12" i="2"/>
  <c r="AT13" i="2"/>
  <c r="AU13" i="2"/>
  <c r="AV13" i="2"/>
  <c r="AW13" i="2"/>
  <c r="AX13" i="2"/>
  <c r="AY13" i="2"/>
  <c r="AT14" i="2"/>
  <c r="AU14" i="2"/>
  <c r="AV14" i="2"/>
  <c r="AW14" i="2"/>
  <c r="AX14" i="2"/>
  <c r="AY14" i="2"/>
  <c r="AT15" i="2"/>
  <c r="AU15" i="2"/>
  <c r="AV15" i="2"/>
  <c r="AW15" i="2"/>
  <c r="AX15" i="2"/>
  <c r="AY15" i="2"/>
  <c r="AT16" i="2"/>
  <c r="AU16" i="2"/>
  <c r="AV16" i="2"/>
  <c r="AW16" i="2"/>
  <c r="AX16" i="2"/>
  <c r="AY16" i="2"/>
  <c r="AT17" i="2"/>
  <c r="AU17" i="2"/>
  <c r="AV17" i="2"/>
  <c r="AW17" i="2"/>
  <c r="AX17" i="2"/>
  <c r="AY17" i="2"/>
  <c r="AT18" i="2"/>
  <c r="AU18" i="2"/>
  <c r="AV18" i="2"/>
  <c r="AW18" i="2"/>
  <c r="AX18" i="2"/>
  <c r="AY18" i="2"/>
  <c r="AT19" i="2"/>
  <c r="AU19" i="2"/>
  <c r="AV19" i="2"/>
  <c r="AW19" i="2"/>
  <c r="AX19" i="2"/>
  <c r="AY19" i="2"/>
  <c r="AT20" i="2"/>
  <c r="AU20" i="2"/>
  <c r="AV20" i="2"/>
  <c r="AW20" i="2"/>
  <c r="AX20" i="2"/>
  <c r="AY20" i="2"/>
  <c r="AT21" i="2"/>
  <c r="AU21" i="2"/>
  <c r="AV21" i="2"/>
  <c r="AW21" i="2"/>
  <c r="AX21" i="2"/>
  <c r="AY21" i="2"/>
  <c r="AT22" i="2"/>
  <c r="AU22" i="2"/>
  <c r="AV22" i="2"/>
  <c r="AW22" i="2"/>
  <c r="AX22" i="2"/>
  <c r="AY22" i="2"/>
  <c r="AT23" i="2"/>
  <c r="AU23" i="2"/>
  <c r="AV23" i="2"/>
  <c r="AW23" i="2"/>
  <c r="AX23" i="2"/>
  <c r="AY23" i="2"/>
  <c r="AT24" i="2"/>
  <c r="AU24" i="2"/>
  <c r="AV24" i="2"/>
  <c r="AW24" i="2"/>
  <c r="AX24" i="2"/>
  <c r="AY24" i="2"/>
  <c r="AT25" i="2"/>
  <c r="AU25" i="2"/>
  <c r="AV25" i="2"/>
  <c r="AW25" i="2"/>
  <c r="AX25" i="2"/>
  <c r="AY25" i="2"/>
  <c r="AT26" i="2"/>
  <c r="AU26" i="2"/>
  <c r="AV26" i="2"/>
  <c r="AW26" i="2"/>
  <c r="AX26" i="2"/>
  <c r="AY26" i="2"/>
  <c r="AT27" i="2"/>
  <c r="AU27" i="2"/>
  <c r="AV27" i="2"/>
  <c r="AW27" i="2"/>
  <c r="AX27" i="2"/>
  <c r="AY27" i="2"/>
  <c r="AT28" i="2"/>
  <c r="AU28" i="2"/>
  <c r="AV28" i="2"/>
  <c r="AW28" i="2"/>
  <c r="AX28" i="2"/>
  <c r="AY28" i="2"/>
  <c r="AT29" i="2"/>
  <c r="AU29" i="2"/>
  <c r="AV29" i="2"/>
  <c r="AW29" i="2"/>
  <c r="AX29" i="2"/>
  <c r="AY29" i="2"/>
  <c r="AT30" i="2"/>
  <c r="AU30" i="2"/>
  <c r="AV30" i="2"/>
  <c r="AW30" i="2"/>
  <c r="AX30" i="2"/>
  <c r="AY30" i="2"/>
  <c r="AT31" i="2"/>
  <c r="AU31" i="2"/>
  <c r="AV31" i="2"/>
  <c r="AW31" i="2"/>
  <c r="AX31" i="2"/>
  <c r="AY31" i="2"/>
  <c r="AT32" i="2"/>
  <c r="AU32" i="2"/>
  <c r="AV32" i="2"/>
  <c r="AW32" i="2"/>
  <c r="AX32" i="2"/>
  <c r="AY32" i="2"/>
  <c r="AT33" i="2"/>
  <c r="AU33" i="2"/>
  <c r="AV33" i="2"/>
  <c r="AW33" i="2"/>
  <c r="AX33" i="2"/>
  <c r="AY33" i="2"/>
  <c r="AT34" i="2"/>
  <c r="AU34" i="2"/>
  <c r="AV34" i="2"/>
  <c r="AW34" i="2"/>
  <c r="AX34" i="2"/>
  <c r="AY34" i="2"/>
  <c r="AT35" i="2"/>
  <c r="AU35" i="2"/>
  <c r="AV35" i="2"/>
  <c r="AW35" i="2"/>
  <c r="AX35" i="2"/>
  <c r="AY35" i="2"/>
  <c r="AT36" i="2"/>
  <c r="AU36" i="2"/>
  <c r="AV36" i="2"/>
  <c r="AW36" i="2"/>
  <c r="AX36" i="2"/>
  <c r="AY36" i="2"/>
  <c r="AT37" i="2"/>
  <c r="AU37" i="2"/>
  <c r="AV37" i="2"/>
  <c r="AW37" i="2"/>
  <c r="AX37" i="2"/>
  <c r="AY37" i="2"/>
  <c r="AT38" i="2"/>
  <c r="AU38" i="2"/>
  <c r="AV38" i="2"/>
  <c r="AW38" i="2"/>
  <c r="AX38" i="2"/>
  <c r="AY38" i="2"/>
  <c r="AT39" i="2"/>
  <c r="AU39" i="2"/>
  <c r="AV39" i="2"/>
  <c r="AW39" i="2"/>
  <c r="AX39" i="2"/>
  <c r="AY39" i="2"/>
  <c r="AT40" i="2"/>
  <c r="AU40" i="2"/>
  <c r="AV40" i="2"/>
  <c r="AW40" i="2"/>
  <c r="AX40" i="2"/>
  <c r="AY40" i="2"/>
  <c r="AT41" i="2"/>
  <c r="AU41" i="2"/>
  <c r="AV41" i="2"/>
  <c r="AW41" i="2"/>
  <c r="AX41" i="2"/>
  <c r="AY41" i="2"/>
  <c r="AT42" i="2"/>
  <c r="AU42" i="2"/>
  <c r="AV42" i="2"/>
  <c r="AW42" i="2"/>
  <c r="AX42" i="2"/>
  <c r="AY42" i="2"/>
  <c r="AT43" i="2"/>
  <c r="AU43" i="2"/>
  <c r="AV43" i="2"/>
  <c r="AW43" i="2"/>
  <c r="AX43" i="2"/>
  <c r="AY43" i="2"/>
  <c r="AT44" i="2"/>
  <c r="AU44" i="2"/>
  <c r="AV44" i="2"/>
  <c r="AW44" i="2"/>
  <c r="AX44" i="2"/>
  <c r="AY44" i="2"/>
  <c r="AT45" i="2"/>
  <c r="AU45" i="2"/>
  <c r="AV45" i="2"/>
  <c r="AW45" i="2"/>
  <c r="AX45" i="2"/>
  <c r="AY45" i="2"/>
  <c r="AT46" i="2"/>
  <c r="AU46" i="2"/>
  <c r="AV46" i="2"/>
  <c r="AW46" i="2"/>
  <c r="AX46" i="2"/>
  <c r="AY46" i="2"/>
  <c r="AT47" i="2"/>
  <c r="AU47" i="2"/>
  <c r="AV47" i="2"/>
  <c r="AW47" i="2"/>
  <c r="AX47" i="2"/>
  <c r="AY47" i="2"/>
  <c r="AT48" i="2"/>
  <c r="AU48" i="2"/>
  <c r="AV48" i="2"/>
  <c r="AW48" i="2"/>
  <c r="AX48" i="2"/>
  <c r="AY48" i="2"/>
  <c r="AT49" i="2"/>
  <c r="AU49" i="2"/>
  <c r="AV49" i="2"/>
  <c r="AW49" i="2"/>
  <c r="AX49" i="2"/>
  <c r="AY49" i="2"/>
  <c r="AU8" i="2"/>
  <c r="AV8" i="2"/>
  <c r="AW8" i="2"/>
  <c r="AX8" i="2"/>
  <c r="AT8" i="2"/>
  <c r="CA69" i="1"/>
  <c r="BZ69" i="1"/>
  <c r="BY69" i="1"/>
  <c r="BX69" i="1"/>
  <c r="BW69" i="1"/>
  <c r="BV69" i="1"/>
  <c r="BU69" i="1"/>
  <c r="BT69" i="1"/>
  <c r="BS69" i="1"/>
  <c r="BR69" i="1"/>
  <c r="BQ69" i="1"/>
  <c r="CA68" i="1"/>
  <c r="BZ68" i="1"/>
  <c r="BY68" i="1"/>
  <c r="BX68" i="1"/>
  <c r="BW68" i="1"/>
  <c r="BV68" i="1"/>
  <c r="BU68" i="1"/>
  <c r="BT68" i="1"/>
  <c r="BS68" i="1"/>
  <c r="BR68" i="1"/>
  <c r="BQ68" i="1"/>
  <c r="CA67" i="1"/>
  <c r="BZ67" i="1"/>
  <c r="BY67" i="1"/>
  <c r="BX67" i="1"/>
  <c r="BW67" i="1"/>
  <c r="BV67" i="1"/>
  <c r="BU67" i="1"/>
  <c r="BT67" i="1"/>
  <c r="BS67" i="1"/>
  <c r="BR67" i="1"/>
  <c r="BQ67" i="1"/>
  <c r="CA66" i="1"/>
  <c r="BZ66" i="1"/>
  <c r="BY66" i="1"/>
  <c r="BX66" i="1"/>
  <c r="BW66" i="1"/>
  <c r="BV66" i="1"/>
  <c r="BU66" i="1"/>
  <c r="BT66" i="1"/>
  <c r="BS66" i="1"/>
  <c r="BR66" i="1"/>
  <c r="BQ66" i="1"/>
  <c r="CA65" i="1"/>
  <c r="BZ65" i="1"/>
  <c r="BY65" i="1"/>
  <c r="BX65" i="1"/>
  <c r="BW65" i="1"/>
  <c r="BV65" i="1"/>
  <c r="BU65" i="1"/>
  <c r="BT65" i="1"/>
  <c r="BS65" i="1"/>
  <c r="BR65" i="1"/>
  <c r="BQ65" i="1"/>
  <c r="CA64" i="1"/>
  <c r="BZ64" i="1"/>
  <c r="BY64" i="1"/>
  <c r="BX64" i="1"/>
  <c r="BW64" i="1"/>
  <c r="BV64" i="1"/>
  <c r="BU64" i="1"/>
  <c r="BT64" i="1"/>
  <c r="BS64" i="1"/>
  <c r="BR64" i="1"/>
  <c r="BQ64" i="1"/>
  <c r="CA63" i="1"/>
  <c r="BZ63" i="1"/>
  <c r="BY63" i="1"/>
  <c r="BX63" i="1"/>
  <c r="BW63" i="1"/>
  <c r="BV63" i="1"/>
  <c r="BU63" i="1"/>
  <c r="BT63" i="1"/>
  <c r="BS63" i="1"/>
  <c r="BR63" i="1"/>
  <c r="BQ63" i="1"/>
  <c r="CA62" i="1"/>
  <c r="BZ62" i="1"/>
  <c r="BY62" i="1"/>
  <c r="BX62" i="1"/>
  <c r="BW62" i="1"/>
  <c r="BV62" i="1"/>
  <c r="BU62" i="1"/>
  <c r="BT62" i="1"/>
  <c r="BS62" i="1"/>
  <c r="BR62" i="1"/>
  <c r="BQ62" i="1"/>
  <c r="CA61" i="1"/>
  <c r="BZ61" i="1"/>
  <c r="BY61" i="1"/>
  <c r="BX61" i="1"/>
  <c r="BW61" i="1"/>
  <c r="BV61" i="1"/>
  <c r="BU61" i="1"/>
  <c r="BT61" i="1"/>
  <c r="BS61" i="1"/>
  <c r="BR61" i="1"/>
  <c r="BQ61" i="1"/>
  <c r="CA60" i="1"/>
  <c r="BZ60" i="1"/>
  <c r="BY60" i="1"/>
  <c r="BX60" i="1"/>
  <c r="BW60" i="1"/>
  <c r="BV60" i="1"/>
  <c r="BU60" i="1"/>
  <c r="BT60" i="1"/>
  <c r="BS60" i="1"/>
  <c r="BR60" i="1"/>
  <c r="BQ60" i="1"/>
  <c r="CA59" i="1"/>
  <c r="BZ59" i="1"/>
  <c r="BY59" i="1"/>
  <c r="BX59" i="1"/>
  <c r="BW59" i="1"/>
  <c r="BV59" i="1"/>
  <c r="BU59" i="1"/>
  <c r="BT59" i="1"/>
  <c r="BS59" i="1"/>
  <c r="BR59" i="1"/>
  <c r="BQ59" i="1"/>
  <c r="CA58" i="1"/>
  <c r="BZ58" i="1"/>
  <c r="BY58" i="1"/>
  <c r="BX58" i="1"/>
  <c r="BW58" i="1"/>
  <c r="BV58" i="1"/>
  <c r="BU58" i="1"/>
  <c r="BT58" i="1"/>
  <c r="BS58" i="1"/>
  <c r="BR58" i="1"/>
  <c r="BQ58" i="1"/>
  <c r="CA57" i="1"/>
  <c r="BZ57" i="1"/>
  <c r="BY57" i="1"/>
  <c r="BX57" i="1"/>
  <c r="BW57" i="1"/>
  <c r="BV57" i="1"/>
  <c r="BU57" i="1"/>
  <c r="BT57" i="1"/>
  <c r="BS57" i="1"/>
  <c r="BR57" i="1"/>
  <c r="BQ57" i="1"/>
  <c r="CA56" i="1"/>
  <c r="BZ56" i="1"/>
  <c r="BY56" i="1"/>
  <c r="BX56" i="1"/>
  <c r="BW56" i="1"/>
  <c r="BV56" i="1"/>
  <c r="BU56" i="1"/>
  <c r="BT56" i="1"/>
  <c r="BS56" i="1"/>
  <c r="BR56" i="1"/>
  <c r="BQ56" i="1"/>
  <c r="CA55" i="1"/>
  <c r="BZ55" i="1"/>
  <c r="BY55" i="1"/>
  <c r="BX55" i="1"/>
  <c r="BW55" i="1"/>
  <c r="BV55" i="1"/>
  <c r="BU55" i="1"/>
  <c r="BT55" i="1"/>
  <c r="BS55" i="1"/>
  <c r="BR55" i="1"/>
  <c r="BQ55" i="1"/>
  <c r="CA54" i="1"/>
  <c r="BZ54" i="1"/>
  <c r="BY54" i="1"/>
  <c r="BX54" i="1"/>
  <c r="BW54" i="1"/>
  <c r="BV54" i="1"/>
  <c r="BU54" i="1"/>
  <c r="BT54" i="1"/>
  <c r="BS54" i="1"/>
  <c r="BR54" i="1"/>
  <c r="BQ54" i="1"/>
  <c r="CA53" i="1"/>
  <c r="BZ53" i="1"/>
  <c r="BY53" i="1"/>
  <c r="BX53" i="1"/>
  <c r="BW53" i="1"/>
  <c r="BV53" i="1"/>
  <c r="BU53" i="1"/>
  <c r="BT53" i="1"/>
  <c r="BS53" i="1"/>
  <c r="BR53" i="1"/>
  <c r="BQ53" i="1"/>
  <c r="CA52" i="1"/>
  <c r="BZ52" i="1"/>
  <c r="BY52" i="1"/>
  <c r="BX52" i="1"/>
  <c r="BW52" i="1"/>
  <c r="BV52" i="1"/>
  <c r="BU52" i="1"/>
  <c r="BT52" i="1"/>
  <c r="BS52" i="1"/>
  <c r="BR52" i="1"/>
  <c r="BQ52" i="1"/>
  <c r="CA51" i="1"/>
  <c r="BZ51" i="1"/>
  <c r="BY51" i="1"/>
  <c r="BX51" i="1"/>
  <c r="BW51" i="1"/>
  <c r="BV51" i="1"/>
  <c r="BU51" i="1"/>
  <c r="BT51" i="1"/>
  <c r="BS51" i="1"/>
  <c r="BR51" i="1"/>
  <c r="BQ51" i="1"/>
  <c r="CA50" i="1"/>
  <c r="BZ50" i="1"/>
  <c r="BY50" i="1"/>
  <c r="BX50" i="1"/>
  <c r="BW50" i="1"/>
  <c r="BV50" i="1"/>
  <c r="BU50" i="1"/>
  <c r="BT50" i="1"/>
  <c r="BS50" i="1"/>
  <c r="BR50" i="1"/>
  <c r="BQ50" i="1"/>
  <c r="CA49" i="1"/>
  <c r="BZ49" i="1"/>
  <c r="BY49" i="1"/>
  <c r="BX49" i="1"/>
  <c r="BW49" i="1"/>
  <c r="BV49" i="1"/>
  <c r="BU49" i="1"/>
  <c r="BT49" i="1"/>
  <c r="BS49" i="1"/>
  <c r="BR49" i="1"/>
  <c r="BQ49" i="1"/>
  <c r="CA48" i="1"/>
  <c r="BZ48" i="1"/>
  <c r="BY48" i="1"/>
  <c r="BX48" i="1"/>
  <c r="BW48" i="1"/>
  <c r="BV48" i="1"/>
  <c r="BU48" i="1"/>
  <c r="BT48" i="1"/>
  <c r="BS48" i="1"/>
  <c r="BR48" i="1"/>
  <c r="BQ48" i="1"/>
  <c r="CA47" i="1"/>
  <c r="BZ47" i="1"/>
  <c r="BY47" i="1"/>
  <c r="BX47" i="1"/>
  <c r="BW47" i="1"/>
  <c r="BV47" i="1"/>
  <c r="BU47" i="1"/>
  <c r="BT47" i="1"/>
  <c r="BS47" i="1"/>
  <c r="BR47" i="1"/>
  <c r="BQ47" i="1"/>
  <c r="CA46" i="1"/>
  <c r="BZ46" i="1"/>
  <c r="BY46" i="1"/>
  <c r="BX46" i="1"/>
  <c r="BW46" i="1"/>
  <c r="BV46" i="1"/>
  <c r="BU46" i="1"/>
  <c r="BT46" i="1"/>
  <c r="BS46" i="1"/>
  <c r="BR46" i="1"/>
  <c r="BQ46" i="1"/>
  <c r="CA45" i="1"/>
  <c r="BZ45" i="1"/>
  <c r="BY45" i="1"/>
  <c r="BX45" i="1"/>
  <c r="BW45" i="1"/>
  <c r="BV45" i="1"/>
  <c r="BU45" i="1"/>
  <c r="BT45" i="1"/>
  <c r="BS45" i="1"/>
  <c r="BR45" i="1"/>
  <c r="BQ45" i="1"/>
  <c r="CA44" i="1"/>
  <c r="BZ44" i="1"/>
  <c r="BY44" i="1"/>
  <c r="BX44" i="1"/>
  <c r="BW44" i="1"/>
  <c r="BV44" i="1"/>
  <c r="BU44" i="1"/>
  <c r="BT44" i="1"/>
  <c r="BS44" i="1"/>
  <c r="BR44" i="1"/>
  <c r="BQ44" i="1"/>
  <c r="CA43" i="1"/>
  <c r="BZ43" i="1"/>
  <c r="BY43" i="1"/>
  <c r="BX43" i="1"/>
  <c r="BW43" i="1"/>
  <c r="BV43" i="1"/>
  <c r="BU43" i="1"/>
  <c r="BT43" i="1"/>
  <c r="BS43" i="1"/>
  <c r="BR43" i="1"/>
  <c r="BQ43" i="1"/>
  <c r="CA42" i="1"/>
  <c r="BZ42" i="1"/>
  <c r="BY42" i="1"/>
  <c r="BX42" i="1"/>
  <c r="BW42" i="1"/>
  <c r="BV42" i="1"/>
  <c r="BU42" i="1"/>
  <c r="BT42" i="1"/>
  <c r="BS42" i="1"/>
  <c r="BR42" i="1"/>
  <c r="BQ42" i="1"/>
  <c r="CA41" i="1"/>
  <c r="BZ41" i="1"/>
  <c r="BY41" i="1"/>
  <c r="BX41" i="1"/>
  <c r="BW41" i="1"/>
  <c r="BV41" i="1"/>
  <c r="BU41" i="1"/>
  <c r="BT41" i="1"/>
  <c r="BS41" i="1"/>
  <c r="BR41" i="1"/>
  <c r="BQ41" i="1"/>
  <c r="CA40" i="1"/>
  <c r="BZ40" i="1"/>
  <c r="BY40" i="1"/>
  <c r="BX40" i="1"/>
  <c r="BW40" i="1"/>
  <c r="BV40" i="1"/>
  <c r="BU40" i="1"/>
  <c r="BT40" i="1"/>
  <c r="BS40" i="1"/>
  <c r="BR40" i="1"/>
  <c r="BQ40" i="1"/>
  <c r="CA39" i="1"/>
  <c r="BZ39" i="1"/>
  <c r="BY39" i="1"/>
  <c r="BX39" i="1"/>
  <c r="BW39" i="1"/>
  <c r="BV39" i="1"/>
  <c r="BU39" i="1"/>
  <c r="BT39" i="1"/>
  <c r="BS39" i="1"/>
  <c r="BR39" i="1"/>
  <c r="BQ39" i="1"/>
  <c r="CA38" i="1"/>
  <c r="BZ38" i="1"/>
  <c r="BY38" i="1"/>
  <c r="BX38" i="1"/>
  <c r="BW38" i="1"/>
  <c r="BV38" i="1"/>
  <c r="BU38" i="1"/>
  <c r="BT38" i="1"/>
  <c r="BS38" i="1"/>
  <c r="BR38" i="1"/>
  <c r="BQ38" i="1"/>
  <c r="CA37" i="1"/>
  <c r="BZ37" i="1"/>
  <c r="BY37" i="1"/>
  <c r="BX37" i="1"/>
  <c r="BW37" i="1"/>
  <c r="BV37" i="1"/>
  <c r="BU37" i="1"/>
  <c r="BT37" i="1"/>
  <c r="BS37" i="1"/>
  <c r="BR37" i="1"/>
  <c r="BQ37" i="1"/>
  <c r="CA36" i="1"/>
  <c r="BZ36" i="1"/>
  <c r="BY36" i="1"/>
  <c r="BX36" i="1"/>
  <c r="BW36" i="1"/>
  <c r="BV36" i="1"/>
  <c r="BU36" i="1"/>
  <c r="BT36" i="1"/>
  <c r="BS36" i="1"/>
  <c r="BR36" i="1"/>
  <c r="BQ36" i="1"/>
  <c r="CA35" i="1"/>
  <c r="BZ35" i="1"/>
  <c r="BY35" i="1"/>
  <c r="BX35" i="1"/>
  <c r="BW35" i="1"/>
  <c r="BV35" i="1"/>
  <c r="BU35" i="1"/>
  <c r="BT35" i="1"/>
  <c r="BS35" i="1"/>
  <c r="BR35" i="1"/>
  <c r="BQ35" i="1"/>
  <c r="CA34" i="1"/>
  <c r="BZ34" i="1"/>
  <c r="BY34" i="1"/>
  <c r="BX34" i="1"/>
  <c r="BW34" i="1"/>
  <c r="BV34" i="1"/>
  <c r="BU34" i="1"/>
  <c r="BT34" i="1"/>
  <c r="BS34" i="1"/>
  <c r="BR34" i="1"/>
  <c r="BQ34" i="1"/>
  <c r="CA33" i="1"/>
  <c r="BZ33" i="1"/>
  <c r="BY33" i="1"/>
  <c r="BX33" i="1"/>
  <c r="BW33" i="1"/>
  <c r="BV33" i="1"/>
  <c r="BU33" i="1"/>
  <c r="BT33" i="1"/>
  <c r="BS33" i="1"/>
  <c r="BR33" i="1"/>
  <c r="BQ33" i="1"/>
  <c r="CA32" i="1"/>
  <c r="BZ32" i="1"/>
  <c r="BY32" i="1"/>
  <c r="BX32" i="1"/>
  <c r="BW32" i="1"/>
  <c r="BV32" i="1"/>
  <c r="BU32" i="1"/>
  <c r="BT32" i="1"/>
  <c r="BS32" i="1"/>
  <c r="BR32" i="1"/>
  <c r="BQ32" i="1"/>
  <c r="CA31" i="1"/>
  <c r="BZ31" i="1"/>
  <c r="BY31" i="1"/>
  <c r="BX31" i="1"/>
  <c r="BW31" i="1"/>
  <c r="BV31" i="1"/>
  <c r="BU31" i="1"/>
  <c r="BT31" i="1"/>
  <c r="BS31" i="1"/>
  <c r="BR31" i="1"/>
  <c r="BQ31" i="1"/>
  <c r="CA30" i="1"/>
  <c r="BZ30" i="1"/>
  <c r="BY30" i="1"/>
  <c r="BX30" i="1"/>
  <c r="BW30" i="1"/>
  <c r="BV30" i="1"/>
  <c r="BU30" i="1"/>
  <c r="BT30" i="1"/>
  <c r="BS30" i="1"/>
  <c r="BR30" i="1"/>
  <c r="BQ30" i="1"/>
  <c r="CA29" i="1"/>
  <c r="BZ29" i="1"/>
  <c r="BY29" i="1"/>
  <c r="BX29" i="1"/>
  <c r="BW29" i="1"/>
  <c r="BV29" i="1"/>
  <c r="BU29" i="1"/>
  <c r="BT29" i="1"/>
  <c r="BS29" i="1"/>
  <c r="BR29" i="1"/>
  <c r="BQ29" i="1"/>
  <c r="CA28" i="1"/>
  <c r="BZ28" i="1"/>
  <c r="BY28" i="1"/>
  <c r="BX28" i="1"/>
  <c r="BW28" i="1"/>
  <c r="BV28" i="1"/>
  <c r="BU28" i="1"/>
  <c r="BT28" i="1"/>
  <c r="BS28" i="1"/>
  <c r="BR28" i="1"/>
  <c r="BQ28" i="1"/>
  <c r="CA27" i="1"/>
  <c r="BZ27" i="1"/>
  <c r="BY27" i="1"/>
  <c r="BX27" i="1"/>
  <c r="BW27" i="1"/>
  <c r="BV27" i="1"/>
  <c r="BU27" i="1"/>
  <c r="BT27" i="1"/>
  <c r="BS27" i="1"/>
  <c r="BR27" i="1"/>
  <c r="BQ27" i="1"/>
  <c r="CA26" i="1"/>
  <c r="BZ26" i="1"/>
  <c r="BY26" i="1"/>
  <c r="BX26" i="1"/>
  <c r="BW26" i="1"/>
  <c r="BV26" i="1"/>
  <c r="BU26" i="1"/>
  <c r="BT26" i="1"/>
  <c r="BS26" i="1"/>
  <c r="BR26" i="1"/>
  <c r="BQ26" i="1"/>
  <c r="CA25" i="1"/>
  <c r="BZ25" i="1"/>
  <c r="BY25" i="1"/>
  <c r="BX25" i="1"/>
  <c r="BW25" i="1"/>
  <c r="BV25" i="1"/>
  <c r="BU25" i="1"/>
  <c r="BT25" i="1"/>
  <c r="BS25" i="1"/>
  <c r="BR25" i="1"/>
  <c r="BQ25" i="1"/>
  <c r="CA24" i="1"/>
  <c r="BZ24" i="1"/>
  <c r="BY24" i="1"/>
  <c r="BX24" i="1"/>
  <c r="BW24" i="1"/>
  <c r="BV24" i="1"/>
  <c r="BU24" i="1"/>
  <c r="BT24" i="1"/>
  <c r="BS24" i="1"/>
  <c r="BR24" i="1"/>
  <c r="BQ24" i="1"/>
  <c r="CA23" i="1"/>
  <c r="BZ23" i="1"/>
  <c r="BY23" i="1"/>
  <c r="BX23" i="1"/>
  <c r="BW23" i="1"/>
  <c r="BV23" i="1"/>
  <c r="BU23" i="1"/>
  <c r="BT23" i="1"/>
  <c r="BS23" i="1"/>
  <c r="BR23" i="1"/>
  <c r="BQ23" i="1"/>
  <c r="CA22" i="1"/>
  <c r="BZ22" i="1"/>
  <c r="BY22" i="1"/>
  <c r="BX22" i="1"/>
  <c r="BW22" i="1"/>
  <c r="BV22" i="1"/>
  <c r="BU22" i="1"/>
  <c r="BT22" i="1"/>
  <c r="BS22" i="1"/>
  <c r="BR22" i="1"/>
  <c r="BQ22" i="1"/>
  <c r="CA21" i="1"/>
  <c r="BZ21" i="1"/>
  <c r="BY21" i="1"/>
  <c r="BX21" i="1"/>
  <c r="BW21" i="1"/>
  <c r="BV21" i="1"/>
  <c r="BU21" i="1"/>
  <c r="BT21" i="1"/>
  <c r="BS21" i="1"/>
  <c r="BR21" i="1"/>
  <c r="BQ21" i="1"/>
  <c r="CA20" i="1"/>
  <c r="BZ20" i="1"/>
  <c r="BY20" i="1"/>
  <c r="BX20" i="1"/>
  <c r="BW20" i="1"/>
  <c r="BV20" i="1"/>
  <c r="BU20" i="1"/>
  <c r="BT20" i="1"/>
  <c r="BS20" i="1"/>
  <c r="BR20" i="1"/>
  <c r="BQ20" i="1"/>
  <c r="CA19" i="1"/>
  <c r="BZ19" i="1"/>
  <c r="BY19" i="1"/>
  <c r="BX19" i="1"/>
  <c r="BW19" i="1"/>
  <c r="BV19" i="1"/>
  <c r="BU19" i="1"/>
  <c r="BT19" i="1"/>
  <c r="BS19" i="1"/>
  <c r="BR19" i="1"/>
  <c r="BQ19" i="1"/>
  <c r="CA18" i="1"/>
  <c r="BZ18" i="1"/>
  <c r="BY18" i="1"/>
  <c r="BX18" i="1"/>
  <c r="BW18" i="1"/>
  <c r="BV18" i="1"/>
  <c r="BU18" i="1"/>
  <c r="BT18" i="1"/>
  <c r="BS18" i="1"/>
  <c r="BR18" i="1"/>
  <c r="BQ18" i="1"/>
  <c r="CA17" i="1"/>
  <c r="BZ17" i="1"/>
  <c r="BY17" i="1"/>
  <c r="BX17" i="1"/>
  <c r="BW17" i="1"/>
  <c r="BV17" i="1"/>
  <c r="BU17" i="1"/>
  <c r="BT17" i="1"/>
  <c r="BS17" i="1"/>
  <c r="BR17" i="1"/>
  <c r="BQ17" i="1"/>
  <c r="CA16" i="1"/>
  <c r="BZ16" i="1"/>
  <c r="BY16" i="1"/>
  <c r="BX16" i="1"/>
  <c r="BW16" i="1"/>
  <c r="BV16" i="1"/>
  <c r="BU16" i="1"/>
  <c r="BT16" i="1"/>
  <c r="BS16" i="1"/>
  <c r="BR16" i="1"/>
  <c r="BQ16" i="1"/>
  <c r="CA13" i="1"/>
  <c r="BZ13" i="1"/>
  <c r="BY13" i="1"/>
  <c r="BX13" i="1"/>
  <c r="BW13" i="1"/>
  <c r="BV13" i="1"/>
  <c r="BU13" i="1"/>
  <c r="BT13" i="1"/>
  <c r="BS13" i="1"/>
  <c r="BR13" i="1"/>
  <c r="BQ13" i="1"/>
  <c r="CA12" i="1"/>
  <c r="BZ12" i="1"/>
  <c r="BY12" i="1"/>
  <c r="BX12" i="1"/>
  <c r="BW12" i="1"/>
  <c r="BV12" i="1"/>
  <c r="BU12" i="1"/>
  <c r="BT12" i="1"/>
  <c r="BS12" i="1"/>
  <c r="BR12" i="1"/>
  <c r="BQ12" i="1"/>
  <c r="CA11" i="1"/>
  <c r="BZ11" i="1"/>
  <c r="BY11" i="1"/>
  <c r="BX11" i="1"/>
  <c r="BW11" i="1"/>
  <c r="BV11" i="1"/>
  <c r="BU11" i="1"/>
  <c r="BT11" i="1"/>
  <c r="BS11" i="1"/>
  <c r="BR11" i="1"/>
  <c r="BQ11" i="1"/>
  <c r="CA10" i="1"/>
  <c r="BZ10" i="1"/>
  <c r="BY10" i="1"/>
  <c r="BX10" i="1"/>
  <c r="BW10" i="1"/>
  <c r="BV10" i="1"/>
  <c r="BU10" i="1"/>
  <c r="BT10" i="1"/>
  <c r="BS10" i="1"/>
  <c r="BR10" i="1"/>
  <c r="BQ10" i="1"/>
  <c r="CA9" i="1"/>
  <c r="BZ9" i="1"/>
  <c r="BY9" i="1"/>
  <c r="BX9" i="1"/>
  <c r="BW9" i="1"/>
  <c r="BV9" i="1"/>
  <c r="BU9" i="1"/>
  <c r="BT9" i="1"/>
  <c r="BS9" i="1"/>
  <c r="BR9" i="1"/>
  <c r="BQ9" i="1"/>
  <c r="BR8" i="1"/>
  <c r="BS8" i="1"/>
  <c r="BT8" i="1"/>
  <c r="BU8" i="1"/>
  <c r="BV8" i="1"/>
  <c r="BW8" i="1"/>
  <c r="BX8" i="1"/>
  <c r="BY8" i="1"/>
  <c r="BZ8" i="1"/>
  <c r="CA8" i="1"/>
  <c r="BQ8" i="1"/>
  <c r="CA69" i="4"/>
  <c r="BZ69" i="4"/>
  <c r="BY69" i="4"/>
  <c r="BX69" i="4"/>
  <c r="BW69" i="4"/>
  <c r="BV69" i="4"/>
  <c r="BU69" i="4"/>
  <c r="BT69" i="4"/>
  <c r="BS69" i="4"/>
  <c r="BR69" i="4"/>
  <c r="BQ69" i="4"/>
  <c r="CA68" i="4"/>
  <c r="BZ68" i="4"/>
  <c r="BY68" i="4"/>
  <c r="BX68" i="4"/>
  <c r="BW68" i="4"/>
  <c r="BV68" i="4"/>
  <c r="BU68" i="4"/>
  <c r="BT68" i="4"/>
  <c r="BS68" i="4"/>
  <c r="BR68" i="4"/>
  <c r="BQ68" i="4"/>
  <c r="CA67" i="4"/>
  <c r="BZ67" i="4"/>
  <c r="BY67" i="4"/>
  <c r="BX67" i="4"/>
  <c r="BW67" i="4"/>
  <c r="BV67" i="4"/>
  <c r="BU67" i="4"/>
  <c r="BT67" i="4"/>
  <c r="BS67" i="4"/>
  <c r="BR67" i="4"/>
  <c r="BQ67" i="4"/>
  <c r="CA66" i="4"/>
  <c r="BZ66" i="4"/>
  <c r="BY66" i="4"/>
  <c r="BX66" i="4"/>
  <c r="BW66" i="4"/>
  <c r="BV66" i="4"/>
  <c r="BU66" i="4"/>
  <c r="BT66" i="4"/>
  <c r="BS66" i="4"/>
  <c r="BR66" i="4"/>
  <c r="BQ66" i="4"/>
  <c r="CA65" i="4"/>
  <c r="BZ65" i="4"/>
  <c r="BY65" i="4"/>
  <c r="BX65" i="4"/>
  <c r="BW65" i="4"/>
  <c r="BV65" i="4"/>
  <c r="BU65" i="4"/>
  <c r="BT65" i="4"/>
  <c r="BS65" i="4"/>
  <c r="BR65" i="4"/>
  <c r="BQ65" i="4"/>
  <c r="CA64" i="4"/>
  <c r="BZ64" i="4"/>
  <c r="BY64" i="4"/>
  <c r="BX64" i="4"/>
  <c r="BW64" i="4"/>
  <c r="BV64" i="4"/>
  <c r="BU64" i="4"/>
  <c r="BT64" i="4"/>
  <c r="BS64" i="4"/>
  <c r="BR64" i="4"/>
  <c r="BQ64" i="4"/>
  <c r="CA63" i="4"/>
  <c r="BZ63" i="4"/>
  <c r="BY63" i="4"/>
  <c r="BX63" i="4"/>
  <c r="BW63" i="4"/>
  <c r="BV63" i="4"/>
  <c r="BU63" i="4"/>
  <c r="BT63" i="4"/>
  <c r="BS63" i="4"/>
  <c r="BR63" i="4"/>
  <c r="BQ63" i="4"/>
  <c r="CA62" i="4"/>
  <c r="BZ62" i="4"/>
  <c r="BY62" i="4"/>
  <c r="BX62" i="4"/>
  <c r="BW62" i="4"/>
  <c r="BV62" i="4"/>
  <c r="BU62" i="4"/>
  <c r="BT62" i="4"/>
  <c r="BS62" i="4"/>
  <c r="BR62" i="4"/>
  <c r="BQ62" i="4"/>
  <c r="CA61" i="4"/>
  <c r="BZ61" i="4"/>
  <c r="BY61" i="4"/>
  <c r="BX61" i="4"/>
  <c r="BW61" i="4"/>
  <c r="BV61" i="4"/>
  <c r="BU61" i="4"/>
  <c r="BT61" i="4"/>
  <c r="BS61" i="4"/>
  <c r="BR61" i="4"/>
  <c r="BQ61" i="4"/>
  <c r="CA60" i="4"/>
  <c r="BZ60" i="4"/>
  <c r="BY60" i="4"/>
  <c r="BX60" i="4"/>
  <c r="BW60" i="4"/>
  <c r="BV60" i="4"/>
  <c r="BU60" i="4"/>
  <c r="BT60" i="4"/>
  <c r="BS60" i="4"/>
  <c r="BR60" i="4"/>
  <c r="BQ60" i="4"/>
  <c r="CA59" i="4"/>
  <c r="BZ59" i="4"/>
  <c r="BY59" i="4"/>
  <c r="BX59" i="4"/>
  <c r="BW59" i="4"/>
  <c r="BV59" i="4"/>
  <c r="BU59" i="4"/>
  <c r="BT59" i="4"/>
  <c r="BS59" i="4"/>
  <c r="BR59" i="4"/>
  <c r="BQ59" i="4"/>
  <c r="CA58" i="4"/>
  <c r="BZ58" i="4"/>
  <c r="BY58" i="4"/>
  <c r="BX58" i="4"/>
  <c r="BW58" i="4"/>
  <c r="BV58" i="4"/>
  <c r="BU58" i="4"/>
  <c r="BT58" i="4"/>
  <c r="BS58" i="4"/>
  <c r="BR58" i="4"/>
  <c r="BQ58" i="4"/>
  <c r="CA57" i="4"/>
  <c r="BZ57" i="4"/>
  <c r="BY57" i="4"/>
  <c r="BX57" i="4"/>
  <c r="BW57" i="4"/>
  <c r="BV57" i="4"/>
  <c r="BU57" i="4"/>
  <c r="BT57" i="4"/>
  <c r="BS57" i="4"/>
  <c r="BR57" i="4"/>
  <c r="BQ57" i="4"/>
  <c r="CA56" i="4"/>
  <c r="BZ56" i="4"/>
  <c r="BY56" i="4"/>
  <c r="BX56" i="4"/>
  <c r="BW56" i="4"/>
  <c r="BV56" i="4"/>
  <c r="BU56" i="4"/>
  <c r="BT56" i="4"/>
  <c r="BS56" i="4"/>
  <c r="BR56" i="4"/>
  <c r="BQ56" i="4"/>
  <c r="CA55" i="4"/>
  <c r="BZ55" i="4"/>
  <c r="BY55" i="4"/>
  <c r="BX55" i="4"/>
  <c r="BW55" i="4"/>
  <c r="BV55" i="4"/>
  <c r="BU55" i="4"/>
  <c r="BT55" i="4"/>
  <c r="BS55" i="4"/>
  <c r="BR55" i="4"/>
  <c r="BQ55" i="4"/>
  <c r="CA54" i="4"/>
  <c r="BZ54" i="4"/>
  <c r="BY54" i="4"/>
  <c r="BX54" i="4"/>
  <c r="BW54" i="4"/>
  <c r="BV54" i="4"/>
  <c r="BU54" i="4"/>
  <c r="BT54" i="4"/>
  <c r="BS54" i="4"/>
  <c r="BR54" i="4"/>
  <c r="BQ54" i="4"/>
  <c r="CA53" i="4"/>
  <c r="BZ53" i="4"/>
  <c r="BY53" i="4"/>
  <c r="BX53" i="4"/>
  <c r="BW53" i="4"/>
  <c r="BV53" i="4"/>
  <c r="BU53" i="4"/>
  <c r="BT53" i="4"/>
  <c r="BS53" i="4"/>
  <c r="BR53" i="4"/>
  <c r="BQ53" i="4"/>
  <c r="CA52" i="4"/>
  <c r="BZ52" i="4"/>
  <c r="BY52" i="4"/>
  <c r="BX52" i="4"/>
  <c r="BW52" i="4"/>
  <c r="BV52" i="4"/>
  <c r="BU52" i="4"/>
  <c r="BT52" i="4"/>
  <c r="BS52" i="4"/>
  <c r="BR52" i="4"/>
  <c r="BQ52" i="4"/>
  <c r="CA51" i="4"/>
  <c r="BZ51" i="4"/>
  <c r="BY51" i="4"/>
  <c r="BX51" i="4"/>
  <c r="BW51" i="4"/>
  <c r="BV51" i="4"/>
  <c r="BU51" i="4"/>
  <c r="BT51" i="4"/>
  <c r="BS51" i="4"/>
  <c r="BR51" i="4"/>
  <c r="BQ51" i="4"/>
  <c r="CA50" i="4"/>
  <c r="BZ50" i="4"/>
  <c r="BY50" i="4"/>
  <c r="BX50" i="4"/>
  <c r="BW50" i="4"/>
  <c r="BV50" i="4"/>
  <c r="BU50" i="4"/>
  <c r="BT50" i="4"/>
  <c r="BS50" i="4"/>
  <c r="BR50" i="4"/>
  <c r="BQ50" i="4"/>
  <c r="CA49" i="4"/>
  <c r="BZ49" i="4"/>
  <c r="BY49" i="4"/>
  <c r="BX49" i="4"/>
  <c r="BW49" i="4"/>
  <c r="BV49" i="4"/>
  <c r="BU49" i="4"/>
  <c r="BT49" i="4"/>
  <c r="BS49" i="4"/>
  <c r="BR49" i="4"/>
  <c r="BQ49" i="4"/>
  <c r="CA48" i="4"/>
  <c r="BZ48" i="4"/>
  <c r="BY48" i="4"/>
  <c r="BX48" i="4"/>
  <c r="BW48" i="4"/>
  <c r="BV48" i="4"/>
  <c r="BU48" i="4"/>
  <c r="BT48" i="4"/>
  <c r="BS48" i="4"/>
  <c r="BR48" i="4"/>
  <c r="BQ48" i="4"/>
  <c r="CA47" i="4"/>
  <c r="BZ47" i="4"/>
  <c r="BY47" i="4"/>
  <c r="BX47" i="4"/>
  <c r="BW47" i="4"/>
  <c r="BV47" i="4"/>
  <c r="BU47" i="4"/>
  <c r="BT47" i="4"/>
  <c r="BS47" i="4"/>
  <c r="BR47" i="4"/>
  <c r="BQ47" i="4"/>
  <c r="CA46" i="4"/>
  <c r="BZ46" i="4"/>
  <c r="BY46" i="4"/>
  <c r="BX46" i="4"/>
  <c r="BW46" i="4"/>
  <c r="BV46" i="4"/>
  <c r="BU46" i="4"/>
  <c r="BT46" i="4"/>
  <c r="BS46" i="4"/>
  <c r="BR46" i="4"/>
  <c r="BQ46" i="4"/>
  <c r="CA45" i="4"/>
  <c r="BZ45" i="4"/>
  <c r="BY45" i="4"/>
  <c r="BX45" i="4"/>
  <c r="BW45" i="4"/>
  <c r="BV45" i="4"/>
  <c r="BU45" i="4"/>
  <c r="BT45" i="4"/>
  <c r="BS45" i="4"/>
  <c r="BR45" i="4"/>
  <c r="BQ45" i="4"/>
  <c r="CA44" i="4"/>
  <c r="BZ44" i="4"/>
  <c r="BY44" i="4"/>
  <c r="BX44" i="4"/>
  <c r="BW44" i="4"/>
  <c r="BV44" i="4"/>
  <c r="BU44" i="4"/>
  <c r="BT44" i="4"/>
  <c r="BS44" i="4"/>
  <c r="BR44" i="4"/>
  <c r="BQ44" i="4"/>
  <c r="CA43" i="4"/>
  <c r="BZ43" i="4"/>
  <c r="BY43" i="4"/>
  <c r="BX43" i="4"/>
  <c r="BW43" i="4"/>
  <c r="BV43" i="4"/>
  <c r="BU43" i="4"/>
  <c r="BT43" i="4"/>
  <c r="BS43" i="4"/>
  <c r="BR43" i="4"/>
  <c r="BQ43" i="4"/>
  <c r="CA42" i="4"/>
  <c r="BZ42" i="4"/>
  <c r="BY42" i="4"/>
  <c r="BX42" i="4"/>
  <c r="BW42" i="4"/>
  <c r="BV42" i="4"/>
  <c r="BU42" i="4"/>
  <c r="BT42" i="4"/>
  <c r="BS42" i="4"/>
  <c r="BR42" i="4"/>
  <c r="BQ42" i="4"/>
  <c r="CA41" i="4"/>
  <c r="BZ41" i="4"/>
  <c r="BY41" i="4"/>
  <c r="BX41" i="4"/>
  <c r="BW41" i="4"/>
  <c r="BV41" i="4"/>
  <c r="BU41" i="4"/>
  <c r="BT41" i="4"/>
  <c r="BS41" i="4"/>
  <c r="BR41" i="4"/>
  <c r="BQ41" i="4"/>
  <c r="CA40" i="4"/>
  <c r="BZ40" i="4"/>
  <c r="BY40" i="4"/>
  <c r="BX40" i="4"/>
  <c r="BW40" i="4"/>
  <c r="BV40" i="4"/>
  <c r="BU40" i="4"/>
  <c r="BT40" i="4"/>
  <c r="BS40" i="4"/>
  <c r="BR40" i="4"/>
  <c r="BQ40" i="4"/>
  <c r="CA39" i="4"/>
  <c r="BZ39" i="4"/>
  <c r="BY39" i="4"/>
  <c r="BX39" i="4"/>
  <c r="BW39" i="4"/>
  <c r="BV39" i="4"/>
  <c r="BU39" i="4"/>
  <c r="BT39" i="4"/>
  <c r="BS39" i="4"/>
  <c r="BR39" i="4"/>
  <c r="BQ39" i="4"/>
  <c r="CA38" i="4"/>
  <c r="BZ38" i="4"/>
  <c r="BY38" i="4"/>
  <c r="BX38" i="4"/>
  <c r="BW38" i="4"/>
  <c r="BV38" i="4"/>
  <c r="BU38" i="4"/>
  <c r="BT38" i="4"/>
  <c r="BS38" i="4"/>
  <c r="BR38" i="4"/>
  <c r="BQ38" i="4"/>
  <c r="CA37" i="4"/>
  <c r="BZ37" i="4"/>
  <c r="BY37" i="4"/>
  <c r="BX37" i="4"/>
  <c r="BW37" i="4"/>
  <c r="BV37" i="4"/>
  <c r="BU37" i="4"/>
  <c r="BT37" i="4"/>
  <c r="BS37" i="4"/>
  <c r="BR37" i="4"/>
  <c r="BQ37" i="4"/>
  <c r="CA36" i="4"/>
  <c r="BZ36" i="4"/>
  <c r="BY36" i="4"/>
  <c r="BX36" i="4"/>
  <c r="BW36" i="4"/>
  <c r="BV36" i="4"/>
  <c r="BU36" i="4"/>
  <c r="BT36" i="4"/>
  <c r="BS36" i="4"/>
  <c r="BR36" i="4"/>
  <c r="BQ36" i="4"/>
  <c r="CA35" i="4"/>
  <c r="BZ35" i="4"/>
  <c r="BY35" i="4"/>
  <c r="BX35" i="4"/>
  <c r="BW35" i="4"/>
  <c r="BV35" i="4"/>
  <c r="BU35" i="4"/>
  <c r="BT35" i="4"/>
  <c r="BS35" i="4"/>
  <c r="BR35" i="4"/>
  <c r="BQ35" i="4"/>
  <c r="CA34" i="4"/>
  <c r="BZ34" i="4"/>
  <c r="BY34" i="4"/>
  <c r="BX34" i="4"/>
  <c r="BW34" i="4"/>
  <c r="BV34" i="4"/>
  <c r="BU34" i="4"/>
  <c r="BT34" i="4"/>
  <c r="BS34" i="4"/>
  <c r="BR34" i="4"/>
  <c r="BQ34" i="4"/>
  <c r="CA33" i="4"/>
  <c r="BZ33" i="4"/>
  <c r="BY33" i="4"/>
  <c r="BX33" i="4"/>
  <c r="BW33" i="4"/>
  <c r="BV33" i="4"/>
  <c r="BU33" i="4"/>
  <c r="BT33" i="4"/>
  <c r="BS33" i="4"/>
  <c r="BR33" i="4"/>
  <c r="BQ33" i="4"/>
  <c r="CA32" i="4"/>
  <c r="BZ32" i="4"/>
  <c r="BY32" i="4"/>
  <c r="BX32" i="4"/>
  <c r="BW32" i="4"/>
  <c r="BV32" i="4"/>
  <c r="BU32" i="4"/>
  <c r="BT32" i="4"/>
  <c r="BS32" i="4"/>
  <c r="BR32" i="4"/>
  <c r="BQ32" i="4"/>
  <c r="CA31" i="4"/>
  <c r="BZ31" i="4"/>
  <c r="BY31" i="4"/>
  <c r="BX31" i="4"/>
  <c r="BW31" i="4"/>
  <c r="BV31" i="4"/>
  <c r="BU31" i="4"/>
  <c r="BT31" i="4"/>
  <c r="BS31" i="4"/>
  <c r="BR31" i="4"/>
  <c r="BQ31" i="4"/>
  <c r="CA30" i="4"/>
  <c r="BZ30" i="4"/>
  <c r="BY30" i="4"/>
  <c r="BX30" i="4"/>
  <c r="BW30" i="4"/>
  <c r="BV30" i="4"/>
  <c r="BU30" i="4"/>
  <c r="BT30" i="4"/>
  <c r="BS30" i="4"/>
  <c r="BR30" i="4"/>
  <c r="BQ30" i="4"/>
  <c r="CA29" i="4"/>
  <c r="BZ29" i="4"/>
  <c r="BY29" i="4"/>
  <c r="BX29" i="4"/>
  <c r="BW29" i="4"/>
  <c r="BV29" i="4"/>
  <c r="BU29" i="4"/>
  <c r="BT29" i="4"/>
  <c r="BS29" i="4"/>
  <c r="BR29" i="4"/>
  <c r="BQ29" i="4"/>
  <c r="CA28" i="4"/>
  <c r="BZ28" i="4"/>
  <c r="BY28" i="4"/>
  <c r="BX28" i="4"/>
  <c r="BW28" i="4"/>
  <c r="BV28" i="4"/>
  <c r="BU28" i="4"/>
  <c r="BT28" i="4"/>
  <c r="BS28" i="4"/>
  <c r="BR28" i="4"/>
  <c r="BQ28" i="4"/>
  <c r="CA27" i="4"/>
  <c r="BZ27" i="4"/>
  <c r="BY27" i="4"/>
  <c r="BX27" i="4"/>
  <c r="BW27" i="4"/>
  <c r="BV27" i="4"/>
  <c r="BU27" i="4"/>
  <c r="BT27" i="4"/>
  <c r="BS27" i="4"/>
  <c r="BR27" i="4"/>
  <c r="BQ27" i="4"/>
  <c r="CA26" i="4"/>
  <c r="BZ26" i="4"/>
  <c r="BY26" i="4"/>
  <c r="BX26" i="4"/>
  <c r="BW26" i="4"/>
  <c r="BV26" i="4"/>
  <c r="BU26" i="4"/>
  <c r="BT26" i="4"/>
  <c r="BS26" i="4"/>
  <c r="BR26" i="4"/>
  <c r="BQ26" i="4"/>
  <c r="CA25" i="4"/>
  <c r="BZ25" i="4"/>
  <c r="BY25" i="4"/>
  <c r="BX25" i="4"/>
  <c r="BW25" i="4"/>
  <c r="BV25" i="4"/>
  <c r="BU25" i="4"/>
  <c r="BT25" i="4"/>
  <c r="BS25" i="4"/>
  <c r="BR25" i="4"/>
  <c r="BQ25" i="4"/>
  <c r="CA24" i="4"/>
  <c r="BZ24" i="4"/>
  <c r="BY24" i="4"/>
  <c r="BX24" i="4"/>
  <c r="BW24" i="4"/>
  <c r="BV24" i="4"/>
  <c r="BU24" i="4"/>
  <c r="BT24" i="4"/>
  <c r="BS24" i="4"/>
  <c r="BR24" i="4"/>
  <c r="BQ24" i="4"/>
  <c r="CA23" i="4"/>
  <c r="BZ23" i="4"/>
  <c r="BY23" i="4"/>
  <c r="BX23" i="4"/>
  <c r="BW23" i="4"/>
  <c r="BV23" i="4"/>
  <c r="BU23" i="4"/>
  <c r="BT23" i="4"/>
  <c r="BS23" i="4"/>
  <c r="BR23" i="4"/>
  <c r="BQ23" i="4"/>
  <c r="CA22" i="4"/>
  <c r="BZ22" i="4"/>
  <c r="BY22" i="4"/>
  <c r="BX22" i="4"/>
  <c r="BW22" i="4"/>
  <c r="BV22" i="4"/>
  <c r="BU22" i="4"/>
  <c r="BT22" i="4"/>
  <c r="BS22" i="4"/>
  <c r="BR22" i="4"/>
  <c r="BQ22" i="4"/>
  <c r="CA21" i="4"/>
  <c r="BZ21" i="4"/>
  <c r="BY21" i="4"/>
  <c r="BX21" i="4"/>
  <c r="BW21" i="4"/>
  <c r="BV21" i="4"/>
  <c r="BU21" i="4"/>
  <c r="BT21" i="4"/>
  <c r="BS21" i="4"/>
  <c r="BR21" i="4"/>
  <c r="BQ21" i="4"/>
  <c r="CA20" i="4"/>
  <c r="BZ20" i="4"/>
  <c r="BY20" i="4"/>
  <c r="BX20" i="4"/>
  <c r="BW20" i="4"/>
  <c r="BV20" i="4"/>
  <c r="BU20" i="4"/>
  <c r="BT20" i="4"/>
  <c r="BS20" i="4"/>
  <c r="BR20" i="4"/>
  <c r="BQ20" i="4"/>
  <c r="CA19" i="4"/>
  <c r="BZ19" i="4"/>
  <c r="BY19" i="4"/>
  <c r="BX19" i="4"/>
  <c r="BW19" i="4"/>
  <c r="BV19" i="4"/>
  <c r="BU19" i="4"/>
  <c r="BT19" i="4"/>
  <c r="BS19" i="4"/>
  <c r="BR19" i="4"/>
  <c r="BQ19" i="4"/>
  <c r="CA18" i="4"/>
  <c r="BZ18" i="4"/>
  <c r="BY18" i="4"/>
  <c r="BX18" i="4"/>
  <c r="BW18" i="4"/>
  <c r="BV18" i="4"/>
  <c r="BU18" i="4"/>
  <c r="BT18" i="4"/>
  <c r="BS18" i="4"/>
  <c r="BR18" i="4"/>
  <c r="BQ18" i="4"/>
  <c r="CA17" i="4"/>
  <c r="BZ17" i="4"/>
  <c r="BY17" i="4"/>
  <c r="BX17" i="4"/>
  <c r="BW17" i="4"/>
  <c r="BV17" i="4"/>
  <c r="BU17" i="4"/>
  <c r="BT17" i="4"/>
  <c r="BS17" i="4"/>
  <c r="BR17" i="4"/>
  <c r="BQ17" i="4"/>
  <c r="CA16" i="4"/>
  <c r="BZ16" i="4"/>
  <c r="BY16" i="4"/>
  <c r="BX16" i="4"/>
  <c r="BW16" i="4"/>
  <c r="BV16" i="4"/>
  <c r="BU16" i="4"/>
  <c r="BT16" i="4"/>
  <c r="BS16" i="4"/>
  <c r="BR16" i="4"/>
  <c r="BQ16" i="4"/>
  <c r="BQ9" i="4"/>
  <c r="BR9" i="4"/>
  <c r="BS9" i="4"/>
  <c r="BT9" i="4"/>
  <c r="BU9" i="4"/>
  <c r="BV9" i="4"/>
  <c r="BW9" i="4"/>
  <c r="BX9" i="4"/>
  <c r="BY9" i="4"/>
  <c r="BZ9" i="4"/>
  <c r="CA9" i="4"/>
  <c r="BQ10" i="4"/>
  <c r="BR10" i="4"/>
  <c r="BS10" i="4"/>
  <c r="BT10" i="4"/>
  <c r="BU10" i="4"/>
  <c r="BV10" i="4"/>
  <c r="BW10" i="4"/>
  <c r="BX10" i="4"/>
  <c r="BY10" i="4"/>
  <c r="BZ10" i="4"/>
  <c r="CA10" i="4"/>
  <c r="BQ11" i="4"/>
  <c r="BR11" i="4"/>
  <c r="BS11" i="4"/>
  <c r="BT11" i="4"/>
  <c r="BU11" i="4"/>
  <c r="BV11" i="4"/>
  <c r="BW11" i="4"/>
  <c r="BX11" i="4"/>
  <c r="BY11" i="4"/>
  <c r="BZ11" i="4"/>
  <c r="CA11" i="4"/>
  <c r="BQ12" i="4"/>
  <c r="BR12" i="4"/>
  <c r="BS12" i="4"/>
  <c r="BT12" i="4"/>
  <c r="BU12" i="4"/>
  <c r="BV12" i="4"/>
  <c r="BW12" i="4"/>
  <c r="BX12" i="4"/>
  <c r="BY12" i="4"/>
  <c r="BZ12" i="4"/>
  <c r="CA12" i="4"/>
  <c r="BQ13" i="4"/>
  <c r="BR13" i="4"/>
  <c r="BS13" i="4"/>
  <c r="BT13" i="4"/>
  <c r="BU13" i="4"/>
  <c r="BV13" i="4"/>
  <c r="BW13" i="4"/>
  <c r="BX13" i="4"/>
  <c r="BY13" i="4"/>
  <c r="BZ13" i="4"/>
  <c r="CA13" i="4"/>
  <c r="BR8" i="4"/>
  <c r="BS8" i="4"/>
  <c r="BT8" i="4"/>
  <c r="BU8" i="4"/>
  <c r="BV8" i="4"/>
  <c r="BW8" i="4"/>
  <c r="BX8" i="4"/>
  <c r="BY8" i="4"/>
  <c r="BZ8" i="4"/>
  <c r="CA8" i="4"/>
  <c r="Q77" i="10" l="1"/>
  <c r="P77" i="10"/>
  <c r="O77" i="10"/>
  <c r="N77" i="10"/>
  <c r="M77" i="10"/>
  <c r="L77" i="10"/>
  <c r="Q76" i="10"/>
  <c r="P76" i="10"/>
  <c r="O76" i="10"/>
  <c r="N76" i="10"/>
  <c r="M76" i="10"/>
  <c r="L76" i="10"/>
  <c r="Q15" i="10"/>
  <c r="P15" i="10"/>
  <c r="O15" i="10"/>
  <c r="N15" i="10"/>
  <c r="M15" i="10"/>
  <c r="L15" i="10"/>
  <c r="K15" i="10"/>
  <c r="AC21" i="11" l="1"/>
  <c r="AC21" i="10"/>
  <c r="AH8" i="10" s="1"/>
  <c r="AC20" i="10"/>
  <c r="AC20" i="11"/>
  <c r="AH1" i="11" l="1"/>
  <c r="AH11" i="11"/>
  <c r="AH3" i="11"/>
  <c r="AH10" i="11"/>
  <c r="AH36" i="11"/>
  <c r="AH36" i="10"/>
  <c r="AH6" i="10"/>
  <c r="AH26" i="10"/>
  <c r="AH10" i="10"/>
  <c r="AH3" i="10"/>
  <c r="AH25" i="10"/>
  <c r="AH11" i="10"/>
  <c r="AH7" i="10" s="1"/>
  <c r="T31" i="10" s="1"/>
  <c r="AH1" i="10"/>
  <c r="AH8" i="11"/>
  <c r="AH26" i="11"/>
  <c r="AH6" i="11"/>
  <c r="AH25" i="11"/>
  <c r="AJ30" i="10" l="1"/>
  <c r="AJ30" i="9"/>
  <c r="T40" i="9" s="1"/>
  <c r="AJ30" i="8"/>
  <c r="T40" i="8" s="1"/>
  <c r="AJ30" i="11"/>
  <c r="AI3" i="10" a="1"/>
  <c r="AI3" i="10" s="1"/>
  <c r="T27" i="10" s="1"/>
  <c r="AI1" i="10" a="1"/>
  <c r="AI1" i="10" s="1"/>
  <c r="T24" i="10" s="1"/>
  <c r="AI4" i="10" a="1"/>
  <c r="AI4" i="10" s="1"/>
  <c r="T28" i="10" s="1"/>
  <c r="AI2" i="10" a="1"/>
  <c r="AI2" i="10" s="1"/>
  <c r="T26" i="10" s="1"/>
  <c r="AI6" i="10" a="1"/>
  <c r="AI6" i="10" s="1"/>
  <c r="AI5" i="10" a="1"/>
  <c r="AI5" i="10" s="1"/>
  <c r="T29" i="10" s="1"/>
  <c r="AI11" i="10" a="1"/>
  <c r="AI11" i="10" s="1"/>
  <c r="T38" i="10" s="1"/>
  <c r="AI10" i="10" a="1"/>
  <c r="AI10" i="10" s="1"/>
  <c r="T37" i="10" s="1"/>
  <c r="AI8" i="10" a="1"/>
  <c r="AI8" i="10" s="1"/>
  <c r="AI9" i="10" a="1"/>
  <c r="AI9" i="10" s="1"/>
  <c r="AI11" i="11" a="1"/>
  <c r="AI11" i="11" s="1"/>
  <c r="T38" i="11" s="1"/>
  <c r="AI1" i="11" a="1"/>
  <c r="AI1" i="11" s="1"/>
  <c r="T24" i="11" s="1"/>
  <c r="AI4" i="11" a="1"/>
  <c r="AI4" i="11" s="1"/>
  <c r="T28" i="11" s="1"/>
  <c r="AI6" i="11" a="1"/>
  <c r="AI6" i="11" s="1"/>
  <c r="AI2" i="11" a="1"/>
  <c r="AI2" i="11" s="1"/>
  <c r="T26" i="11" s="1"/>
  <c r="AI5" i="11" a="1"/>
  <c r="AI5" i="11" s="1"/>
  <c r="T29" i="11" s="1"/>
  <c r="AI3" i="11" a="1"/>
  <c r="AI3" i="11" s="1"/>
  <c r="T27" i="11" s="1"/>
  <c r="AH7" i="11"/>
  <c r="T31" i="11" s="1"/>
  <c r="AI8" i="11" a="1"/>
  <c r="AI8" i="11" s="1"/>
  <c r="T34" i="11" s="1"/>
  <c r="AI10" i="11" a="1"/>
  <c r="AI10" i="11" s="1"/>
  <c r="T37" i="11" s="1"/>
  <c r="AI9" i="11" a="1"/>
  <c r="AI9" i="11" s="1"/>
  <c r="M11" i="8"/>
  <c r="M52" i="8"/>
  <c r="M51" i="8"/>
  <c r="M50" i="8"/>
  <c r="M49" i="8"/>
  <c r="M48" i="8"/>
  <c r="M47" i="8"/>
  <c r="M46" i="8"/>
  <c r="M45" i="8"/>
  <c r="M44" i="8"/>
  <c r="M43" i="8"/>
  <c r="M42" i="8"/>
  <c r="M41" i="8"/>
  <c r="M40" i="8"/>
  <c r="M39" i="8"/>
  <c r="M38" i="8"/>
  <c r="M37" i="8"/>
  <c r="M36" i="8"/>
  <c r="M35" i="8"/>
  <c r="M34" i="8"/>
  <c r="M33" i="8"/>
  <c r="M32" i="8"/>
  <c r="M31" i="8"/>
  <c r="M30" i="8"/>
  <c r="M29" i="8"/>
  <c r="M28" i="8"/>
  <c r="M27" i="8"/>
  <c r="M26" i="8"/>
  <c r="M25" i="8"/>
  <c r="M24" i="8"/>
  <c r="M23" i="8"/>
  <c r="M22" i="8"/>
  <c r="M21" i="8"/>
  <c r="M20" i="8"/>
  <c r="M19" i="8"/>
  <c r="M18" i="8"/>
  <c r="M17" i="8"/>
  <c r="M16" i="8"/>
  <c r="M15" i="8"/>
  <c r="M14" i="8"/>
  <c r="M13" i="8"/>
  <c r="M12" i="8"/>
  <c r="T36" i="11" l="1"/>
  <c r="T40" i="11" s="1"/>
  <c r="G77" i="10"/>
  <c r="G76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0" i="10"/>
  <c r="G51" i="10"/>
  <c r="G52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5" i="10"/>
  <c r="G66" i="10"/>
  <c r="G67" i="10"/>
  <c r="G68" i="10"/>
  <c r="G69" i="10"/>
  <c r="G70" i="10"/>
  <c r="G71" i="10"/>
  <c r="G72" i="10"/>
  <c r="G73" i="10"/>
  <c r="G74" i="10"/>
  <c r="G23" i="10"/>
  <c r="G18" i="10"/>
  <c r="G19" i="10"/>
  <c r="G20" i="10"/>
  <c r="G21" i="10"/>
  <c r="G17" i="10"/>
  <c r="L76" i="9" l="1"/>
  <c r="M76" i="9"/>
  <c r="N76" i="9"/>
  <c r="O76" i="9"/>
  <c r="P76" i="9"/>
  <c r="Q76" i="9"/>
  <c r="L77" i="9"/>
  <c r="M77" i="9"/>
  <c r="N77" i="9"/>
  <c r="O77" i="9"/>
  <c r="P77" i="9"/>
  <c r="Q77" i="9"/>
  <c r="K77" i="9"/>
  <c r="K76" i="9"/>
  <c r="K24" i="9"/>
  <c r="L24" i="9"/>
  <c r="M24" i="9"/>
  <c r="N24" i="9"/>
  <c r="O24" i="9"/>
  <c r="P24" i="9"/>
  <c r="Q24" i="9"/>
  <c r="K25" i="9"/>
  <c r="L25" i="9"/>
  <c r="M25" i="9"/>
  <c r="N25" i="9"/>
  <c r="O25" i="9"/>
  <c r="P25" i="9"/>
  <c r="Q25" i="9"/>
  <c r="K26" i="9"/>
  <c r="L26" i="9"/>
  <c r="M26" i="9"/>
  <c r="N26" i="9"/>
  <c r="O26" i="9"/>
  <c r="P26" i="9"/>
  <c r="Q26" i="9"/>
  <c r="K27" i="9"/>
  <c r="L27" i="9"/>
  <c r="M27" i="9"/>
  <c r="N27" i="9"/>
  <c r="O27" i="9"/>
  <c r="P27" i="9"/>
  <c r="Q27" i="9"/>
  <c r="K28" i="9"/>
  <c r="L28" i="9"/>
  <c r="M28" i="9"/>
  <c r="N28" i="9"/>
  <c r="O28" i="9"/>
  <c r="P28" i="9"/>
  <c r="Q28" i="9"/>
  <c r="K29" i="9"/>
  <c r="L29" i="9"/>
  <c r="M29" i="9"/>
  <c r="N29" i="9"/>
  <c r="O29" i="9"/>
  <c r="P29" i="9"/>
  <c r="Q29" i="9"/>
  <c r="K30" i="9"/>
  <c r="L30" i="9"/>
  <c r="M30" i="9"/>
  <c r="N30" i="9"/>
  <c r="O30" i="9"/>
  <c r="P30" i="9"/>
  <c r="Q30" i="9"/>
  <c r="K31" i="9"/>
  <c r="L31" i="9"/>
  <c r="M31" i="9"/>
  <c r="N31" i="9"/>
  <c r="O31" i="9"/>
  <c r="P31" i="9"/>
  <c r="Q31" i="9"/>
  <c r="K32" i="9"/>
  <c r="L32" i="9"/>
  <c r="M32" i="9"/>
  <c r="N32" i="9"/>
  <c r="O32" i="9"/>
  <c r="P32" i="9"/>
  <c r="Q32" i="9"/>
  <c r="K33" i="9"/>
  <c r="L33" i="9"/>
  <c r="M33" i="9"/>
  <c r="N33" i="9"/>
  <c r="O33" i="9"/>
  <c r="P33" i="9"/>
  <c r="Q33" i="9"/>
  <c r="K34" i="9"/>
  <c r="L34" i="9"/>
  <c r="M34" i="9"/>
  <c r="N34" i="9"/>
  <c r="O34" i="9"/>
  <c r="P34" i="9"/>
  <c r="Q34" i="9"/>
  <c r="K35" i="9"/>
  <c r="L35" i="9"/>
  <c r="M35" i="9"/>
  <c r="N35" i="9"/>
  <c r="O35" i="9"/>
  <c r="P35" i="9"/>
  <c r="Q35" i="9"/>
  <c r="K36" i="9"/>
  <c r="L36" i="9"/>
  <c r="M36" i="9"/>
  <c r="N36" i="9"/>
  <c r="O36" i="9"/>
  <c r="P36" i="9"/>
  <c r="Q36" i="9"/>
  <c r="K37" i="9"/>
  <c r="L37" i="9"/>
  <c r="M37" i="9"/>
  <c r="N37" i="9"/>
  <c r="O37" i="9"/>
  <c r="P37" i="9"/>
  <c r="Q37" i="9"/>
  <c r="K38" i="9"/>
  <c r="L38" i="9"/>
  <c r="M38" i="9"/>
  <c r="N38" i="9"/>
  <c r="O38" i="9"/>
  <c r="P38" i="9"/>
  <c r="Q38" i="9"/>
  <c r="K39" i="9"/>
  <c r="L39" i="9"/>
  <c r="M39" i="9"/>
  <c r="N39" i="9"/>
  <c r="O39" i="9"/>
  <c r="P39" i="9"/>
  <c r="Q39" i="9"/>
  <c r="K40" i="9"/>
  <c r="L40" i="9"/>
  <c r="M40" i="9"/>
  <c r="N40" i="9"/>
  <c r="O40" i="9"/>
  <c r="P40" i="9"/>
  <c r="Q40" i="9"/>
  <c r="K41" i="9"/>
  <c r="L41" i="9"/>
  <c r="M41" i="9"/>
  <c r="N41" i="9"/>
  <c r="O41" i="9"/>
  <c r="P41" i="9"/>
  <c r="Q41" i="9"/>
  <c r="K42" i="9"/>
  <c r="L42" i="9"/>
  <c r="M42" i="9"/>
  <c r="N42" i="9"/>
  <c r="O42" i="9"/>
  <c r="P42" i="9"/>
  <c r="Q42" i="9"/>
  <c r="K43" i="9"/>
  <c r="L43" i="9"/>
  <c r="M43" i="9"/>
  <c r="N43" i="9"/>
  <c r="O43" i="9"/>
  <c r="P43" i="9"/>
  <c r="Q43" i="9"/>
  <c r="K44" i="9"/>
  <c r="L44" i="9"/>
  <c r="M44" i="9"/>
  <c r="N44" i="9"/>
  <c r="O44" i="9"/>
  <c r="P44" i="9"/>
  <c r="Q44" i="9"/>
  <c r="K45" i="9"/>
  <c r="L45" i="9"/>
  <c r="M45" i="9"/>
  <c r="N45" i="9"/>
  <c r="O45" i="9"/>
  <c r="P45" i="9"/>
  <c r="Q45" i="9"/>
  <c r="K46" i="9"/>
  <c r="L46" i="9"/>
  <c r="M46" i="9"/>
  <c r="N46" i="9"/>
  <c r="O46" i="9"/>
  <c r="P46" i="9"/>
  <c r="Q46" i="9"/>
  <c r="K47" i="9"/>
  <c r="L47" i="9"/>
  <c r="M47" i="9"/>
  <c r="N47" i="9"/>
  <c r="O47" i="9"/>
  <c r="P47" i="9"/>
  <c r="Q47" i="9"/>
  <c r="K48" i="9"/>
  <c r="L48" i="9"/>
  <c r="M48" i="9"/>
  <c r="N48" i="9"/>
  <c r="O48" i="9"/>
  <c r="P48" i="9"/>
  <c r="Q48" i="9"/>
  <c r="K49" i="9"/>
  <c r="L49" i="9"/>
  <c r="M49" i="9"/>
  <c r="N49" i="9"/>
  <c r="O49" i="9"/>
  <c r="P49" i="9"/>
  <c r="Q49" i="9"/>
  <c r="K50" i="9"/>
  <c r="L50" i="9"/>
  <c r="M50" i="9"/>
  <c r="N50" i="9"/>
  <c r="O50" i="9"/>
  <c r="P50" i="9"/>
  <c r="Q50" i="9"/>
  <c r="K51" i="9"/>
  <c r="L51" i="9"/>
  <c r="M51" i="9"/>
  <c r="N51" i="9"/>
  <c r="O51" i="9"/>
  <c r="P51" i="9"/>
  <c r="Q51" i="9"/>
  <c r="K52" i="9"/>
  <c r="L52" i="9"/>
  <c r="M52" i="9"/>
  <c r="N52" i="9"/>
  <c r="O52" i="9"/>
  <c r="P52" i="9"/>
  <c r="Q52" i="9"/>
  <c r="K53" i="9"/>
  <c r="L53" i="9"/>
  <c r="M53" i="9"/>
  <c r="N53" i="9"/>
  <c r="O53" i="9"/>
  <c r="P53" i="9"/>
  <c r="Q53" i="9"/>
  <c r="K54" i="9"/>
  <c r="L54" i="9"/>
  <c r="M54" i="9"/>
  <c r="N54" i="9"/>
  <c r="O54" i="9"/>
  <c r="P54" i="9"/>
  <c r="Q54" i="9"/>
  <c r="K55" i="9"/>
  <c r="L55" i="9"/>
  <c r="M55" i="9"/>
  <c r="N55" i="9"/>
  <c r="O55" i="9"/>
  <c r="P55" i="9"/>
  <c r="Q55" i="9"/>
  <c r="K56" i="9"/>
  <c r="L56" i="9"/>
  <c r="M56" i="9"/>
  <c r="N56" i="9"/>
  <c r="O56" i="9"/>
  <c r="P56" i="9"/>
  <c r="Q56" i="9"/>
  <c r="K57" i="9"/>
  <c r="L57" i="9"/>
  <c r="M57" i="9"/>
  <c r="N57" i="9"/>
  <c r="O57" i="9"/>
  <c r="P57" i="9"/>
  <c r="Q57" i="9"/>
  <c r="K58" i="9"/>
  <c r="L58" i="9"/>
  <c r="M58" i="9"/>
  <c r="N58" i="9"/>
  <c r="O58" i="9"/>
  <c r="P58" i="9"/>
  <c r="Q58" i="9"/>
  <c r="K59" i="9"/>
  <c r="L59" i="9"/>
  <c r="M59" i="9"/>
  <c r="N59" i="9"/>
  <c r="O59" i="9"/>
  <c r="P59" i="9"/>
  <c r="Q59" i="9"/>
  <c r="K60" i="9"/>
  <c r="L60" i="9"/>
  <c r="M60" i="9"/>
  <c r="N60" i="9"/>
  <c r="O60" i="9"/>
  <c r="P60" i="9"/>
  <c r="Q60" i="9"/>
  <c r="K61" i="9"/>
  <c r="L61" i="9"/>
  <c r="M61" i="9"/>
  <c r="N61" i="9"/>
  <c r="O61" i="9"/>
  <c r="P61" i="9"/>
  <c r="Q61" i="9"/>
  <c r="K62" i="9"/>
  <c r="L62" i="9"/>
  <c r="M62" i="9"/>
  <c r="N62" i="9"/>
  <c r="O62" i="9"/>
  <c r="P62" i="9"/>
  <c r="Q62" i="9"/>
  <c r="K63" i="9"/>
  <c r="L63" i="9"/>
  <c r="M63" i="9"/>
  <c r="N63" i="9"/>
  <c r="O63" i="9"/>
  <c r="P63" i="9"/>
  <c r="Q63" i="9"/>
  <c r="K64" i="9"/>
  <c r="L64" i="9"/>
  <c r="M64" i="9"/>
  <c r="N64" i="9"/>
  <c r="O64" i="9"/>
  <c r="P64" i="9"/>
  <c r="Q64" i="9"/>
  <c r="K65" i="9"/>
  <c r="L65" i="9"/>
  <c r="M65" i="9"/>
  <c r="N65" i="9"/>
  <c r="O65" i="9"/>
  <c r="P65" i="9"/>
  <c r="Q65" i="9"/>
  <c r="K66" i="9"/>
  <c r="L66" i="9"/>
  <c r="M66" i="9"/>
  <c r="N66" i="9"/>
  <c r="O66" i="9"/>
  <c r="P66" i="9"/>
  <c r="Q66" i="9"/>
  <c r="K67" i="9"/>
  <c r="L67" i="9"/>
  <c r="M67" i="9"/>
  <c r="N67" i="9"/>
  <c r="O67" i="9"/>
  <c r="P67" i="9"/>
  <c r="Q67" i="9"/>
  <c r="K68" i="9"/>
  <c r="L68" i="9"/>
  <c r="M68" i="9"/>
  <c r="N68" i="9"/>
  <c r="O68" i="9"/>
  <c r="P68" i="9"/>
  <c r="Q68" i="9"/>
  <c r="K69" i="9"/>
  <c r="L69" i="9"/>
  <c r="M69" i="9"/>
  <c r="N69" i="9"/>
  <c r="O69" i="9"/>
  <c r="P69" i="9"/>
  <c r="Q69" i="9"/>
  <c r="K70" i="9"/>
  <c r="L70" i="9"/>
  <c r="M70" i="9"/>
  <c r="N70" i="9"/>
  <c r="O70" i="9"/>
  <c r="P70" i="9"/>
  <c r="Q70" i="9"/>
  <c r="K71" i="9"/>
  <c r="L71" i="9"/>
  <c r="M71" i="9"/>
  <c r="N71" i="9"/>
  <c r="O71" i="9"/>
  <c r="P71" i="9"/>
  <c r="Q71" i="9"/>
  <c r="K72" i="9"/>
  <c r="L72" i="9"/>
  <c r="M72" i="9"/>
  <c r="N72" i="9"/>
  <c r="O72" i="9"/>
  <c r="P72" i="9"/>
  <c r="Q72" i="9"/>
  <c r="K73" i="9"/>
  <c r="L73" i="9"/>
  <c r="M73" i="9"/>
  <c r="N73" i="9"/>
  <c r="O73" i="9"/>
  <c r="P73" i="9"/>
  <c r="Q73" i="9"/>
  <c r="K74" i="9"/>
  <c r="L74" i="9"/>
  <c r="M74" i="9"/>
  <c r="N74" i="9"/>
  <c r="O74" i="9"/>
  <c r="P74" i="9"/>
  <c r="Q74" i="9"/>
  <c r="L23" i="9"/>
  <c r="M23" i="9"/>
  <c r="N23" i="9"/>
  <c r="O23" i="9"/>
  <c r="P23" i="9"/>
  <c r="Q23" i="9"/>
  <c r="K23" i="9"/>
  <c r="K18" i="9"/>
  <c r="L18" i="9"/>
  <c r="M18" i="9"/>
  <c r="N18" i="9"/>
  <c r="O18" i="9"/>
  <c r="P18" i="9"/>
  <c r="Q18" i="9"/>
  <c r="K19" i="9"/>
  <c r="L19" i="9"/>
  <c r="M19" i="9"/>
  <c r="N19" i="9"/>
  <c r="O19" i="9"/>
  <c r="P19" i="9"/>
  <c r="Q19" i="9"/>
  <c r="K20" i="9"/>
  <c r="L20" i="9"/>
  <c r="M20" i="9"/>
  <c r="N20" i="9"/>
  <c r="O20" i="9"/>
  <c r="P20" i="9"/>
  <c r="Q20" i="9"/>
  <c r="K21" i="9"/>
  <c r="L21" i="9"/>
  <c r="M21" i="9"/>
  <c r="N21" i="9"/>
  <c r="O21" i="9"/>
  <c r="P21" i="9"/>
  <c r="Q21" i="9"/>
  <c r="L17" i="9"/>
  <c r="M17" i="9"/>
  <c r="N17" i="9"/>
  <c r="O17" i="9"/>
  <c r="P17" i="9"/>
  <c r="Q17" i="9"/>
  <c r="K17" i="9"/>
  <c r="L15" i="9"/>
  <c r="M15" i="9"/>
  <c r="N15" i="9"/>
  <c r="O15" i="9"/>
  <c r="P15" i="9"/>
  <c r="Q15" i="9"/>
  <c r="K15" i="9"/>
  <c r="K24" i="10"/>
  <c r="L24" i="10"/>
  <c r="M24" i="10"/>
  <c r="N24" i="10"/>
  <c r="O24" i="10"/>
  <c r="P24" i="10"/>
  <c r="Q24" i="10"/>
  <c r="K25" i="10"/>
  <c r="L25" i="10"/>
  <c r="M25" i="10"/>
  <c r="N25" i="10"/>
  <c r="O25" i="10"/>
  <c r="P25" i="10"/>
  <c r="Q25" i="10"/>
  <c r="K26" i="10"/>
  <c r="L26" i="10"/>
  <c r="M26" i="10"/>
  <c r="N26" i="10"/>
  <c r="O26" i="10"/>
  <c r="P26" i="10"/>
  <c r="Q26" i="10"/>
  <c r="K27" i="10"/>
  <c r="L27" i="10"/>
  <c r="M27" i="10"/>
  <c r="N27" i="10"/>
  <c r="O27" i="10"/>
  <c r="P27" i="10"/>
  <c r="Q27" i="10"/>
  <c r="K28" i="10"/>
  <c r="L28" i="10"/>
  <c r="M28" i="10"/>
  <c r="N28" i="10"/>
  <c r="O28" i="10"/>
  <c r="P28" i="10"/>
  <c r="Q28" i="10"/>
  <c r="K29" i="10"/>
  <c r="L29" i="10"/>
  <c r="M29" i="10"/>
  <c r="N29" i="10"/>
  <c r="O29" i="10"/>
  <c r="P29" i="10"/>
  <c r="Q29" i="10"/>
  <c r="K30" i="10"/>
  <c r="L30" i="10"/>
  <c r="M30" i="10"/>
  <c r="N30" i="10"/>
  <c r="O30" i="10"/>
  <c r="P30" i="10"/>
  <c r="Q30" i="10"/>
  <c r="K31" i="10"/>
  <c r="L31" i="10"/>
  <c r="M31" i="10"/>
  <c r="N31" i="10"/>
  <c r="O31" i="10"/>
  <c r="P31" i="10"/>
  <c r="Q31" i="10"/>
  <c r="K32" i="10"/>
  <c r="L32" i="10"/>
  <c r="M32" i="10"/>
  <c r="N32" i="10"/>
  <c r="O32" i="10"/>
  <c r="P32" i="10"/>
  <c r="Q32" i="10"/>
  <c r="K33" i="10"/>
  <c r="L33" i="10"/>
  <c r="M33" i="10"/>
  <c r="N33" i="10"/>
  <c r="O33" i="10"/>
  <c r="P33" i="10"/>
  <c r="Q33" i="10"/>
  <c r="K34" i="10"/>
  <c r="L34" i="10"/>
  <c r="M34" i="10"/>
  <c r="N34" i="10"/>
  <c r="O34" i="10"/>
  <c r="P34" i="10"/>
  <c r="Q34" i="10"/>
  <c r="K35" i="10"/>
  <c r="L35" i="10"/>
  <c r="M35" i="10"/>
  <c r="N35" i="10"/>
  <c r="O35" i="10"/>
  <c r="P35" i="10"/>
  <c r="Q35" i="10"/>
  <c r="K36" i="10"/>
  <c r="L36" i="10"/>
  <c r="M36" i="10"/>
  <c r="N36" i="10"/>
  <c r="O36" i="10"/>
  <c r="P36" i="10"/>
  <c r="Q36" i="10"/>
  <c r="K37" i="10"/>
  <c r="L37" i="10"/>
  <c r="M37" i="10"/>
  <c r="N37" i="10"/>
  <c r="O37" i="10"/>
  <c r="P37" i="10"/>
  <c r="Q37" i="10"/>
  <c r="K38" i="10"/>
  <c r="L38" i="10"/>
  <c r="M38" i="10"/>
  <c r="N38" i="10"/>
  <c r="O38" i="10"/>
  <c r="P38" i="10"/>
  <c r="Q38" i="10"/>
  <c r="K39" i="10"/>
  <c r="L39" i="10"/>
  <c r="M39" i="10"/>
  <c r="N39" i="10"/>
  <c r="O39" i="10"/>
  <c r="P39" i="10"/>
  <c r="Q39" i="10"/>
  <c r="K40" i="10"/>
  <c r="L40" i="10"/>
  <c r="M40" i="10"/>
  <c r="N40" i="10"/>
  <c r="O40" i="10"/>
  <c r="P40" i="10"/>
  <c r="Q40" i="10"/>
  <c r="K41" i="10"/>
  <c r="L41" i="10"/>
  <c r="M41" i="10"/>
  <c r="N41" i="10"/>
  <c r="O41" i="10"/>
  <c r="P41" i="10"/>
  <c r="Q41" i="10"/>
  <c r="K42" i="10"/>
  <c r="L42" i="10"/>
  <c r="M42" i="10"/>
  <c r="N42" i="10"/>
  <c r="O42" i="10"/>
  <c r="P42" i="10"/>
  <c r="Q42" i="10"/>
  <c r="K43" i="10"/>
  <c r="L43" i="10"/>
  <c r="M43" i="10"/>
  <c r="N43" i="10"/>
  <c r="O43" i="10"/>
  <c r="P43" i="10"/>
  <c r="Q43" i="10"/>
  <c r="K44" i="10"/>
  <c r="L44" i="10"/>
  <c r="M44" i="10"/>
  <c r="N44" i="10"/>
  <c r="O44" i="10"/>
  <c r="P44" i="10"/>
  <c r="Q44" i="10"/>
  <c r="K45" i="10"/>
  <c r="L45" i="10"/>
  <c r="M45" i="10"/>
  <c r="N45" i="10"/>
  <c r="O45" i="10"/>
  <c r="P45" i="10"/>
  <c r="Q45" i="10"/>
  <c r="K46" i="10"/>
  <c r="L46" i="10"/>
  <c r="M46" i="10"/>
  <c r="N46" i="10"/>
  <c r="O46" i="10"/>
  <c r="P46" i="10"/>
  <c r="Q46" i="10"/>
  <c r="K47" i="10"/>
  <c r="L47" i="10"/>
  <c r="M47" i="10"/>
  <c r="N47" i="10"/>
  <c r="O47" i="10"/>
  <c r="P47" i="10"/>
  <c r="Q47" i="10"/>
  <c r="K48" i="10"/>
  <c r="L48" i="10"/>
  <c r="M48" i="10"/>
  <c r="N48" i="10"/>
  <c r="O48" i="10"/>
  <c r="P48" i="10"/>
  <c r="Q48" i="10"/>
  <c r="K49" i="10"/>
  <c r="L49" i="10"/>
  <c r="M49" i="10"/>
  <c r="N49" i="10"/>
  <c r="O49" i="10"/>
  <c r="P49" i="10"/>
  <c r="Q49" i="10"/>
  <c r="K50" i="10"/>
  <c r="L50" i="10"/>
  <c r="M50" i="10"/>
  <c r="N50" i="10"/>
  <c r="O50" i="10"/>
  <c r="P50" i="10"/>
  <c r="Q50" i="10"/>
  <c r="K51" i="10"/>
  <c r="L51" i="10"/>
  <c r="M51" i="10"/>
  <c r="N51" i="10"/>
  <c r="O51" i="10"/>
  <c r="P51" i="10"/>
  <c r="Q51" i="10"/>
  <c r="K52" i="10"/>
  <c r="L52" i="10"/>
  <c r="M52" i="10"/>
  <c r="N52" i="10"/>
  <c r="O52" i="10"/>
  <c r="P52" i="10"/>
  <c r="Q52" i="10"/>
  <c r="K53" i="10"/>
  <c r="L53" i="10"/>
  <c r="M53" i="10"/>
  <c r="N53" i="10"/>
  <c r="O53" i="10"/>
  <c r="P53" i="10"/>
  <c r="Q53" i="10"/>
  <c r="K54" i="10"/>
  <c r="L54" i="10"/>
  <c r="M54" i="10"/>
  <c r="N54" i="10"/>
  <c r="O54" i="10"/>
  <c r="P54" i="10"/>
  <c r="Q54" i="10"/>
  <c r="K55" i="10"/>
  <c r="L55" i="10"/>
  <c r="M55" i="10"/>
  <c r="N55" i="10"/>
  <c r="O55" i="10"/>
  <c r="P55" i="10"/>
  <c r="Q55" i="10"/>
  <c r="K56" i="10"/>
  <c r="L56" i="10"/>
  <c r="M56" i="10"/>
  <c r="N56" i="10"/>
  <c r="O56" i="10"/>
  <c r="P56" i="10"/>
  <c r="Q56" i="10"/>
  <c r="K57" i="10"/>
  <c r="L57" i="10"/>
  <c r="M57" i="10"/>
  <c r="N57" i="10"/>
  <c r="O57" i="10"/>
  <c r="P57" i="10"/>
  <c r="Q57" i="10"/>
  <c r="K58" i="10"/>
  <c r="L58" i="10"/>
  <c r="M58" i="10"/>
  <c r="N58" i="10"/>
  <c r="O58" i="10"/>
  <c r="P58" i="10"/>
  <c r="Q58" i="10"/>
  <c r="K59" i="10"/>
  <c r="L59" i="10"/>
  <c r="M59" i="10"/>
  <c r="N59" i="10"/>
  <c r="O59" i="10"/>
  <c r="P59" i="10"/>
  <c r="Q59" i="10"/>
  <c r="K60" i="10"/>
  <c r="L60" i="10"/>
  <c r="M60" i="10"/>
  <c r="N60" i="10"/>
  <c r="O60" i="10"/>
  <c r="P60" i="10"/>
  <c r="Q60" i="10"/>
  <c r="K61" i="10"/>
  <c r="L61" i="10"/>
  <c r="M61" i="10"/>
  <c r="N61" i="10"/>
  <c r="O61" i="10"/>
  <c r="P61" i="10"/>
  <c r="Q61" i="10"/>
  <c r="K62" i="10"/>
  <c r="L62" i="10"/>
  <c r="M62" i="10"/>
  <c r="N62" i="10"/>
  <c r="O62" i="10"/>
  <c r="P62" i="10"/>
  <c r="Q62" i="10"/>
  <c r="K63" i="10"/>
  <c r="L63" i="10"/>
  <c r="M63" i="10"/>
  <c r="N63" i="10"/>
  <c r="O63" i="10"/>
  <c r="P63" i="10"/>
  <c r="Q63" i="10"/>
  <c r="K64" i="10"/>
  <c r="L64" i="10"/>
  <c r="M64" i="10"/>
  <c r="N64" i="10"/>
  <c r="O64" i="10"/>
  <c r="P64" i="10"/>
  <c r="Q64" i="10"/>
  <c r="K65" i="10"/>
  <c r="L65" i="10"/>
  <c r="M65" i="10"/>
  <c r="N65" i="10"/>
  <c r="O65" i="10"/>
  <c r="P65" i="10"/>
  <c r="Q65" i="10"/>
  <c r="K66" i="10"/>
  <c r="L66" i="10"/>
  <c r="M66" i="10"/>
  <c r="N66" i="10"/>
  <c r="O66" i="10"/>
  <c r="P66" i="10"/>
  <c r="Q66" i="10"/>
  <c r="K67" i="10"/>
  <c r="L67" i="10"/>
  <c r="M67" i="10"/>
  <c r="N67" i="10"/>
  <c r="O67" i="10"/>
  <c r="P67" i="10"/>
  <c r="Q67" i="10"/>
  <c r="K68" i="10"/>
  <c r="L68" i="10"/>
  <c r="M68" i="10"/>
  <c r="N68" i="10"/>
  <c r="O68" i="10"/>
  <c r="P68" i="10"/>
  <c r="Q68" i="10"/>
  <c r="K69" i="10"/>
  <c r="L69" i="10"/>
  <c r="M69" i="10"/>
  <c r="N69" i="10"/>
  <c r="O69" i="10"/>
  <c r="P69" i="10"/>
  <c r="Q69" i="10"/>
  <c r="K70" i="10"/>
  <c r="L70" i="10"/>
  <c r="M70" i="10"/>
  <c r="N70" i="10"/>
  <c r="O70" i="10"/>
  <c r="P70" i="10"/>
  <c r="Q70" i="10"/>
  <c r="K71" i="10"/>
  <c r="L71" i="10"/>
  <c r="M71" i="10"/>
  <c r="N71" i="10"/>
  <c r="O71" i="10"/>
  <c r="P71" i="10"/>
  <c r="Q71" i="10"/>
  <c r="K72" i="10"/>
  <c r="L72" i="10"/>
  <c r="M72" i="10"/>
  <c r="N72" i="10"/>
  <c r="O72" i="10"/>
  <c r="P72" i="10"/>
  <c r="Q72" i="10"/>
  <c r="K73" i="10"/>
  <c r="L73" i="10"/>
  <c r="M73" i="10"/>
  <c r="N73" i="10"/>
  <c r="O73" i="10"/>
  <c r="P73" i="10"/>
  <c r="Q73" i="10"/>
  <c r="K74" i="10"/>
  <c r="L74" i="10"/>
  <c r="M74" i="10"/>
  <c r="N74" i="10"/>
  <c r="O74" i="10"/>
  <c r="P74" i="10"/>
  <c r="Q74" i="10"/>
  <c r="L23" i="10"/>
  <c r="M23" i="10"/>
  <c r="N23" i="10"/>
  <c r="O23" i="10"/>
  <c r="P23" i="10"/>
  <c r="Q23" i="10"/>
  <c r="K18" i="10"/>
  <c r="L18" i="10"/>
  <c r="M18" i="10"/>
  <c r="N18" i="10"/>
  <c r="O18" i="10"/>
  <c r="P18" i="10"/>
  <c r="Q18" i="10"/>
  <c r="K19" i="10"/>
  <c r="L19" i="10"/>
  <c r="M19" i="10"/>
  <c r="N19" i="10"/>
  <c r="O19" i="10"/>
  <c r="P19" i="10"/>
  <c r="Q19" i="10"/>
  <c r="K20" i="10"/>
  <c r="L20" i="10"/>
  <c r="M20" i="10"/>
  <c r="N20" i="10"/>
  <c r="O20" i="10"/>
  <c r="P20" i="10"/>
  <c r="Q20" i="10"/>
  <c r="K21" i="10"/>
  <c r="L21" i="10"/>
  <c r="M21" i="10"/>
  <c r="N21" i="10"/>
  <c r="O21" i="10"/>
  <c r="P21" i="10"/>
  <c r="Q21" i="10"/>
  <c r="L17" i="10"/>
  <c r="M17" i="10"/>
  <c r="N17" i="10"/>
  <c r="O17" i="10"/>
  <c r="P17" i="10"/>
  <c r="Q17" i="10"/>
  <c r="K23" i="10" l="1"/>
  <c r="K17" i="10"/>
  <c r="E15" i="10"/>
  <c r="F15" i="10"/>
  <c r="G15" i="10"/>
  <c r="N11" i="8" l="1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6" i="8"/>
  <c r="N47" i="8"/>
  <c r="N48" i="8"/>
  <c r="N49" i="8"/>
  <c r="N50" i="8"/>
  <c r="N51" i="8"/>
  <c r="N52" i="8"/>
  <c r="F77" i="10"/>
  <c r="E77" i="10"/>
  <c r="D77" i="10"/>
  <c r="F76" i="10"/>
  <c r="E76" i="10"/>
  <c r="D76" i="10"/>
  <c r="F74" i="10"/>
  <c r="E74" i="10"/>
  <c r="D74" i="10"/>
  <c r="F73" i="10"/>
  <c r="E73" i="10"/>
  <c r="D73" i="10"/>
  <c r="F72" i="10"/>
  <c r="E72" i="10"/>
  <c r="D72" i="10"/>
  <c r="F71" i="10"/>
  <c r="E71" i="10"/>
  <c r="D71" i="10"/>
  <c r="F70" i="10"/>
  <c r="E70" i="10"/>
  <c r="D70" i="10"/>
  <c r="F69" i="10"/>
  <c r="E69" i="10"/>
  <c r="D69" i="10"/>
  <c r="F68" i="10"/>
  <c r="E68" i="10"/>
  <c r="D68" i="10"/>
  <c r="F67" i="10"/>
  <c r="E67" i="10"/>
  <c r="D67" i="10"/>
  <c r="F66" i="10"/>
  <c r="E66" i="10"/>
  <c r="D66" i="10"/>
  <c r="F65" i="10"/>
  <c r="E65" i="10"/>
  <c r="D65" i="10"/>
  <c r="F64" i="10"/>
  <c r="E64" i="10"/>
  <c r="D64" i="10"/>
  <c r="F63" i="10"/>
  <c r="E63" i="10"/>
  <c r="D63" i="10"/>
  <c r="F62" i="10"/>
  <c r="E62" i="10"/>
  <c r="D62" i="10"/>
  <c r="F61" i="10"/>
  <c r="E61" i="10"/>
  <c r="D61" i="10"/>
  <c r="F60" i="10"/>
  <c r="E60" i="10"/>
  <c r="D60" i="10"/>
  <c r="F59" i="10"/>
  <c r="E59" i="10"/>
  <c r="D59" i="10"/>
  <c r="F58" i="10"/>
  <c r="E58" i="10"/>
  <c r="D58" i="10"/>
  <c r="F57" i="10"/>
  <c r="E57" i="10"/>
  <c r="D57" i="10"/>
  <c r="F56" i="10"/>
  <c r="E56" i="10"/>
  <c r="D56" i="10"/>
  <c r="F55" i="10"/>
  <c r="E55" i="10"/>
  <c r="D55" i="10"/>
  <c r="F54" i="10"/>
  <c r="E54" i="10"/>
  <c r="D54" i="10"/>
  <c r="F53" i="10"/>
  <c r="E53" i="10"/>
  <c r="D53" i="10"/>
  <c r="F52" i="10"/>
  <c r="E52" i="10"/>
  <c r="D52" i="10"/>
  <c r="F51" i="10"/>
  <c r="E51" i="10"/>
  <c r="D51" i="10"/>
  <c r="F50" i="10"/>
  <c r="E50" i="10"/>
  <c r="D50" i="10"/>
  <c r="F49" i="10"/>
  <c r="E49" i="10"/>
  <c r="D49" i="10"/>
  <c r="F48" i="10"/>
  <c r="E48" i="10"/>
  <c r="D48" i="10"/>
  <c r="F47" i="10"/>
  <c r="E47" i="10"/>
  <c r="D47" i="10"/>
  <c r="F46" i="10"/>
  <c r="E46" i="10"/>
  <c r="D46" i="10"/>
  <c r="F45" i="10"/>
  <c r="E45" i="10"/>
  <c r="D45" i="10"/>
  <c r="F44" i="10"/>
  <c r="E44" i="10"/>
  <c r="D44" i="10"/>
  <c r="F43" i="10"/>
  <c r="E43" i="10"/>
  <c r="D43" i="10"/>
  <c r="F42" i="10"/>
  <c r="E42" i="10"/>
  <c r="D42" i="10"/>
  <c r="F41" i="10"/>
  <c r="E41" i="10"/>
  <c r="D41" i="10"/>
  <c r="F40" i="10"/>
  <c r="E40" i="10"/>
  <c r="D40" i="10"/>
  <c r="F39" i="10"/>
  <c r="E39" i="10"/>
  <c r="D39" i="10"/>
  <c r="F38" i="10"/>
  <c r="E38" i="10"/>
  <c r="D38" i="10"/>
  <c r="F37" i="10"/>
  <c r="E37" i="10"/>
  <c r="D37" i="10"/>
  <c r="F36" i="10"/>
  <c r="E36" i="10"/>
  <c r="D36" i="10"/>
  <c r="F35" i="10"/>
  <c r="E35" i="10"/>
  <c r="D35" i="10"/>
  <c r="F34" i="10"/>
  <c r="E34" i="10"/>
  <c r="D34" i="10"/>
  <c r="F33" i="10"/>
  <c r="E33" i="10"/>
  <c r="D33" i="10"/>
  <c r="F32" i="10"/>
  <c r="E32" i="10"/>
  <c r="D32" i="10"/>
  <c r="F31" i="10"/>
  <c r="E31" i="10"/>
  <c r="D31" i="10"/>
  <c r="F30" i="10"/>
  <c r="E30" i="10"/>
  <c r="D30" i="10"/>
  <c r="F29" i="10"/>
  <c r="E29" i="10"/>
  <c r="D29" i="10"/>
  <c r="F28" i="10"/>
  <c r="E28" i="10"/>
  <c r="D28" i="10"/>
  <c r="F27" i="10"/>
  <c r="E27" i="10"/>
  <c r="D27" i="10"/>
  <c r="F26" i="10"/>
  <c r="E26" i="10"/>
  <c r="D26" i="10"/>
  <c r="F25" i="10"/>
  <c r="E25" i="10"/>
  <c r="D25" i="10"/>
  <c r="F24" i="10"/>
  <c r="E24" i="10"/>
  <c r="D24" i="10"/>
  <c r="F23" i="10"/>
  <c r="E23" i="10"/>
  <c r="D23" i="10"/>
  <c r="F21" i="10"/>
  <c r="E21" i="10"/>
  <c r="D21" i="10"/>
  <c r="F20" i="10"/>
  <c r="E20" i="10"/>
  <c r="D20" i="10"/>
  <c r="F19" i="10"/>
  <c r="E19" i="10"/>
  <c r="D19" i="10"/>
  <c r="F18" i="10"/>
  <c r="E18" i="10"/>
  <c r="D18" i="10"/>
  <c r="F17" i="10"/>
  <c r="E17" i="10"/>
  <c r="D17" i="10"/>
  <c r="G77" i="9"/>
  <c r="F77" i="9"/>
  <c r="E77" i="9"/>
  <c r="D77" i="9"/>
  <c r="G76" i="9"/>
  <c r="F76" i="9"/>
  <c r="E76" i="9"/>
  <c r="D76" i="9"/>
  <c r="G74" i="9"/>
  <c r="F74" i="9"/>
  <c r="E74" i="9"/>
  <c r="D74" i="9"/>
  <c r="G73" i="9"/>
  <c r="F73" i="9"/>
  <c r="E73" i="9"/>
  <c r="D73" i="9"/>
  <c r="G72" i="9"/>
  <c r="F72" i="9"/>
  <c r="E72" i="9"/>
  <c r="D72" i="9"/>
  <c r="G71" i="9"/>
  <c r="F71" i="9"/>
  <c r="E71" i="9"/>
  <c r="D71" i="9"/>
  <c r="G70" i="9"/>
  <c r="F70" i="9"/>
  <c r="E70" i="9"/>
  <c r="D70" i="9"/>
  <c r="G69" i="9"/>
  <c r="F69" i="9"/>
  <c r="E69" i="9"/>
  <c r="D69" i="9"/>
  <c r="G68" i="9"/>
  <c r="F68" i="9"/>
  <c r="E68" i="9"/>
  <c r="D68" i="9"/>
  <c r="G67" i="9"/>
  <c r="F67" i="9"/>
  <c r="E67" i="9"/>
  <c r="D67" i="9"/>
  <c r="G66" i="9"/>
  <c r="F66" i="9"/>
  <c r="E66" i="9"/>
  <c r="D66" i="9"/>
  <c r="G65" i="9"/>
  <c r="F65" i="9"/>
  <c r="E65" i="9"/>
  <c r="D65" i="9"/>
  <c r="G64" i="9"/>
  <c r="F64" i="9"/>
  <c r="E64" i="9"/>
  <c r="D64" i="9"/>
  <c r="G63" i="9"/>
  <c r="F63" i="9"/>
  <c r="E63" i="9"/>
  <c r="D63" i="9"/>
  <c r="G62" i="9"/>
  <c r="F62" i="9"/>
  <c r="E62" i="9"/>
  <c r="D62" i="9"/>
  <c r="G61" i="9"/>
  <c r="F61" i="9"/>
  <c r="E61" i="9"/>
  <c r="D61" i="9"/>
  <c r="G60" i="9"/>
  <c r="F60" i="9"/>
  <c r="E60" i="9"/>
  <c r="D60" i="9"/>
  <c r="G59" i="9"/>
  <c r="F59" i="9"/>
  <c r="E59" i="9"/>
  <c r="D59" i="9"/>
  <c r="G58" i="9"/>
  <c r="F58" i="9"/>
  <c r="E58" i="9"/>
  <c r="D58" i="9"/>
  <c r="G57" i="9"/>
  <c r="F57" i="9"/>
  <c r="E57" i="9"/>
  <c r="D57" i="9"/>
  <c r="G56" i="9"/>
  <c r="F56" i="9"/>
  <c r="E56" i="9"/>
  <c r="D56" i="9"/>
  <c r="G55" i="9"/>
  <c r="F55" i="9"/>
  <c r="E55" i="9"/>
  <c r="D55" i="9"/>
  <c r="G54" i="9"/>
  <c r="F54" i="9"/>
  <c r="E54" i="9"/>
  <c r="D54" i="9"/>
  <c r="G53" i="9"/>
  <c r="F53" i="9"/>
  <c r="E53" i="9"/>
  <c r="D53" i="9"/>
  <c r="G52" i="9"/>
  <c r="F52" i="9"/>
  <c r="E52" i="9"/>
  <c r="D52" i="9"/>
  <c r="G51" i="9"/>
  <c r="F51" i="9"/>
  <c r="E51" i="9"/>
  <c r="D51" i="9"/>
  <c r="G50" i="9"/>
  <c r="F50" i="9"/>
  <c r="E50" i="9"/>
  <c r="D50" i="9"/>
  <c r="G49" i="9"/>
  <c r="F49" i="9"/>
  <c r="E49" i="9"/>
  <c r="D49" i="9"/>
  <c r="G48" i="9"/>
  <c r="F48" i="9"/>
  <c r="E48" i="9"/>
  <c r="D48" i="9"/>
  <c r="G47" i="9"/>
  <c r="F47" i="9"/>
  <c r="E47" i="9"/>
  <c r="D47" i="9"/>
  <c r="G46" i="9"/>
  <c r="F46" i="9"/>
  <c r="E46" i="9"/>
  <c r="D46" i="9"/>
  <c r="G45" i="9"/>
  <c r="F45" i="9"/>
  <c r="E45" i="9"/>
  <c r="D45" i="9"/>
  <c r="G44" i="9"/>
  <c r="F44" i="9"/>
  <c r="E44" i="9"/>
  <c r="D44" i="9"/>
  <c r="G43" i="9"/>
  <c r="F43" i="9"/>
  <c r="E43" i="9"/>
  <c r="D43" i="9"/>
  <c r="G42" i="9"/>
  <c r="F42" i="9"/>
  <c r="E42" i="9"/>
  <c r="D42" i="9"/>
  <c r="G41" i="9"/>
  <c r="F41" i="9"/>
  <c r="E41" i="9"/>
  <c r="D41" i="9"/>
  <c r="G40" i="9"/>
  <c r="F40" i="9"/>
  <c r="E40" i="9"/>
  <c r="D40" i="9"/>
  <c r="G39" i="9"/>
  <c r="F39" i="9"/>
  <c r="E39" i="9"/>
  <c r="D39" i="9"/>
  <c r="G38" i="9"/>
  <c r="F38" i="9"/>
  <c r="E38" i="9"/>
  <c r="D38" i="9"/>
  <c r="G37" i="9"/>
  <c r="F37" i="9"/>
  <c r="E37" i="9"/>
  <c r="D37" i="9"/>
  <c r="G36" i="9"/>
  <c r="F36" i="9"/>
  <c r="E36" i="9"/>
  <c r="D36" i="9"/>
  <c r="G35" i="9"/>
  <c r="F35" i="9"/>
  <c r="E35" i="9"/>
  <c r="D35" i="9"/>
  <c r="G34" i="9"/>
  <c r="F34" i="9"/>
  <c r="E34" i="9"/>
  <c r="D34" i="9"/>
  <c r="G33" i="9"/>
  <c r="F33" i="9"/>
  <c r="E33" i="9"/>
  <c r="D33" i="9"/>
  <c r="G32" i="9"/>
  <c r="F32" i="9"/>
  <c r="E32" i="9"/>
  <c r="D32" i="9"/>
  <c r="G31" i="9"/>
  <c r="F31" i="9"/>
  <c r="E31" i="9"/>
  <c r="D31" i="9"/>
  <c r="G30" i="9"/>
  <c r="F30" i="9"/>
  <c r="E30" i="9"/>
  <c r="D30" i="9"/>
  <c r="G29" i="9"/>
  <c r="F29" i="9"/>
  <c r="E29" i="9"/>
  <c r="D29" i="9"/>
  <c r="G28" i="9"/>
  <c r="F28" i="9"/>
  <c r="E28" i="9"/>
  <c r="D28" i="9"/>
  <c r="G27" i="9"/>
  <c r="F27" i="9"/>
  <c r="E27" i="9"/>
  <c r="D27" i="9"/>
  <c r="G26" i="9"/>
  <c r="F26" i="9"/>
  <c r="E26" i="9"/>
  <c r="D26" i="9"/>
  <c r="G25" i="9"/>
  <c r="F25" i="9"/>
  <c r="E25" i="9"/>
  <c r="D25" i="9"/>
  <c r="G24" i="9"/>
  <c r="F24" i="9"/>
  <c r="E24" i="9"/>
  <c r="D24" i="9"/>
  <c r="G23" i="9"/>
  <c r="F23" i="9"/>
  <c r="E23" i="9"/>
  <c r="D23" i="9"/>
  <c r="G21" i="9"/>
  <c r="F21" i="9"/>
  <c r="E21" i="9"/>
  <c r="D21" i="9"/>
  <c r="G20" i="9"/>
  <c r="F20" i="9"/>
  <c r="E20" i="9"/>
  <c r="D20" i="9"/>
  <c r="G19" i="9"/>
  <c r="F19" i="9"/>
  <c r="E19" i="9"/>
  <c r="D19" i="9"/>
  <c r="G18" i="9"/>
  <c r="F18" i="9"/>
  <c r="E18" i="9"/>
  <c r="D18" i="9"/>
  <c r="G17" i="9"/>
  <c r="F17" i="9"/>
  <c r="E17" i="9"/>
  <c r="D17" i="9"/>
  <c r="G15" i="9"/>
  <c r="D12" i="8"/>
  <c r="E12" i="8"/>
  <c r="F12" i="8"/>
  <c r="G12" i="8"/>
  <c r="H12" i="8"/>
  <c r="D13" i="8"/>
  <c r="E13" i="8"/>
  <c r="F13" i="8"/>
  <c r="G13" i="8"/>
  <c r="H13" i="8"/>
  <c r="D14" i="8"/>
  <c r="E14" i="8"/>
  <c r="F14" i="8"/>
  <c r="G14" i="8"/>
  <c r="H14" i="8"/>
  <c r="D15" i="8"/>
  <c r="E15" i="8"/>
  <c r="F15" i="8"/>
  <c r="G15" i="8"/>
  <c r="H15" i="8"/>
  <c r="D16" i="8"/>
  <c r="E16" i="8"/>
  <c r="F16" i="8"/>
  <c r="G16" i="8"/>
  <c r="H16" i="8"/>
  <c r="D17" i="8"/>
  <c r="E17" i="8"/>
  <c r="F17" i="8"/>
  <c r="G17" i="8"/>
  <c r="H17" i="8"/>
  <c r="D18" i="8"/>
  <c r="E18" i="8"/>
  <c r="F18" i="8"/>
  <c r="G18" i="8"/>
  <c r="H18" i="8"/>
  <c r="D19" i="8"/>
  <c r="E19" i="8"/>
  <c r="F19" i="8"/>
  <c r="G19" i="8"/>
  <c r="H19" i="8"/>
  <c r="D20" i="8"/>
  <c r="E20" i="8"/>
  <c r="F20" i="8"/>
  <c r="G20" i="8"/>
  <c r="H20" i="8"/>
  <c r="D21" i="8"/>
  <c r="E21" i="8"/>
  <c r="F21" i="8"/>
  <c r="G21" i="8"/>
  <c r="H21" i="8"/>
  <c r="D22" i="8"/>
  <c r="E22" i="8"/>
  <c r="F22" i="8"/>
  <c r="G22" i="8"/>
  <c r="H22" i="8"/>
  <c r="D23" i="8"/>
  <c r="E23" i="8"/>
  <c r="F23" i="8"/>
  <c r="G23" i="8"/>
  <c r="H23" i="8"/>
  <c r="D24" i="8"/>
  <c r="E24" i="8"/>
  <c r="F24" i="8"/>
  <c r="G24" i="8"/>
  <c r="H24" i="8"/>
  <c r="D25" i="8"/>
  <c r="E25" i="8"/>
  <c r="F25" i="8"/>
  <c r="G25" i="8"/>
  <c r="H25" i="8"/>
  <c r="D26" i="8"/>
  <c r="E26" i="8"/>
  <c r="F26" i="8"/>
  <c r="G26" i="8"/>
  <c r="H26" i="8"/>
  <c r="D27" i="8"/>
  <c r="E27" i="8"/>
  <c r="F27" i="8"/>
  <c r="G27" i="8"/>
  <c r="H27" i="8"/>
  <c r="D28" i="8"/>
  <c r="E28" i="8"/>
  <c r="F28" i="8"/>
  <c r="G28" i="8"/>
  <c r="H28" i="8"/>
  <c r="D29" i="8"/>
  <c r="E29" i="8"/>
  <c r="F29" i="8"/>
  <c r="G29" i="8"/>
  <c r="H29" i="8"/>
  <c r="D30" i="8"/>
  <c r="E30" i="8"/>
  <c r="F30" i="8"/>
  <c r="G30" i="8"/>
  <c r="H30" i="8"/>
  <c r="D31" i="8"/>
  <c r="E31" i="8"/>
  <c r="F31" i="8"/>
  <c r="G31" i="8"/>
  <c r="H31" i="8"/>
  <c r="D32" i="8"/>
  <c r="E32" i="8"/>
  <c r="F32" i="8"/>
  <c r="G32" i="8"/>
  <c r="H32" i="8"/>
  <c r="D33" i="8"/>
  <c r="E33" i="8"/>
  <c r="F33" i="8"/>
  <c r="G33" i="8"/>
  <c r="H33" i="8"/>
  <c r="D34" i="8"/>
  <c r="E34" i="8"/>
  <c r="F34" i="8"/>
  <c r="G34" i="8"/>
  <c r="H34" i="8"/>
  <c r="D35" i="8"/>
  <c r="E35" i="8"/>
  <c r="F35" i="8"/>
  <c r="G35" i="8"/>
  <c r="H35" i="8"/>
  <c r="D36" i="8"/>
  <c r="E36" i="8"/>
  <c r="F36" i="8"/>
  <c r="G36" i="8"/>
  <c r="H36" i="8"/>
  <c r="D37" i="8"/>
  <c r="E37" i="8"/>
  <c r="F37" i="8"/>
  <c r="G37" i="8"/>
  <c r="H37" i="8"/>
  <c r="D38" i="8"/>
  <c r="E38" i="8"/>
  <c r="F38" i="8"/>
  <c r="G38" i="8"/>
  <c r="H38" i="8"/>
  <c r="D39" i="8"/>
  <c r="E39" i="8"/>
  <c r="F39" i="8"/>
  <c r="G39" i="8"/>
  <c r="H39" i="8"/>
  <c r="D40" i="8"/>
  <c r="E40" i="8"/>
  <c r="F40" i="8"/>
  <c r="G40" i="8"/>
  <c r="H40" i="8"/>
  <c r="D41" i="8"/>
  <c r="E41" i="8"/>
  <c r="F41" i="8"/>
  <c r="G41" i="8"/>
  <c r="H41" i="8"/>
  <c r="D42" i="8"/>
  <c r="E42" i="8"/>
  <c r="F42" i="8"/>
  <c r="G42" i="8"/>
  <c r="H42" i="8"/>
  <c r="D43" i="8"/>
  <c r="E43" i="8"/>
  <c r="F43" i="8"/>
  <c r="G43" i="8"/>
  <c r="H43" i="8"/>
  <c r="D44" i="8"/>
  <c r="E44" i="8"/>
  <c r="F44" i="8"/>
  <c r="G44" i="8"/>
  <c r="H44" i="8"/>
  <c r="D45" i="8"/>
  <c r="E45" i="8"/>
  <c r="F45" i="8"/>
  <c r="G45" i="8"/>
  <c r="H45" i="8"/>
  <c r="D46" i="8"/>
  <c r="E46" i="8"/>
  <c r="F46" i="8"/>
  <c r="G46" i="8"/>
  <c r="H46" i="8"/>
  <c r="D47" i="8"/>
  <c r="E47" i="8"/>
  <c r="F47" i="8"/>
  <c r="G47" i="8"/>
  <c r="H47" i="8"/>
  <c r="D48" i="8"/>
  <c r="E48" i="8"/>
  <c r="F48" i="8"/>
  <c r="G48" i="8"/>
  <c r="H48" i="8"/>
  <c r="D49" i="8"/>
  <c r="E49" i="8"/>
  <c r="F49" i="8"/>
  <c r="G49" i="8"/>
  <c r="H49" i="8"/>
  <c r="D50" i="8"/>
  <c r="E50" i="8"/>
  <c r="F50" i="8"/>
  <c r="G50" i="8"/>
  <c r="H50" i="8"/>
  <c r="D51" i="8"/>
  <c r="E51" i="8"/>
  <c r="F51" i="8"/>
  <c r="G51" i="8"/>
  <c r="H51" i="8"/>
  <c r="D52" i="8"/>
  <c r="E52" i="8"/>
  <c r="F52" i="8"/>
  <c r="G52" i="8"/>
  <c r="H52" i="8"/>
  <c r="F15" i="9"/>
  <c r="E15" i="9"/>
  <c r="D15" i="9"/>
  <c r="H11" i="8"/>
  <c r="G11" i="8"/>
  <c r="F11" i="8"/>
  <c r="E11" i="8"/>
  <c r="D11" i="8"/>
  <c r="D15" i="10"/>
  <c r="AJ32" i="8" l="1"/>
  <c r="AJ32" i="9"/>
  <c r="AJ32" i="10"/>
  <c r="AJ32" i="11"/>
  <c r="T36" i="10" l="1"/>
  <c r="T40" i="10" s="1"/>
  <c r="T34" i="10"/>
</calcChain>
</file>

<file path=xl/sharedStrings.xml><?xml version="1.0" encoding="utf-8"?>
<sst xmlns="http://schemas.openxmlformats.org/spreadsheetml/2006/main" count="3976" uniqueCount="664">
  <si>
    <t>Non Legacy</t>
  </si>
  <si>
    <t>Legacy</t>
  </si>
  <si>
    <t>Strefa:</t>
  </si>
  <si>
    <t xml:space="preserve">Ceny z uwzględnieniem rabatu dla usługi </t>
  </si>
  <si>
    <t>TB Express Plus Letter</t>
  </si>
  <si>
    <t>TB Express Plus Pkg</t>
  </si>
  <si>
    <t>WW Express Plus Letter</t>
  </si>
  <si>
    <t>WW Express Plus Doc</t>
  </si>
  <si>
    <t>WW Express Plus Pkg</t>
  </si>
  <si>
    <t>within the EU</t>
  </si>
  <si>
    <t>outside the EU</t>
  </si>
  <si>
    <t xml:space="preserve">Dopłata paliwowa </t>
  </si>
  <si>
    <t>Waga</t>
  </si>
  <si>
    <t>Strefa 3</t>
  </si>
  <si>
    <t>Strefa 4</t>
  </si>
  <si>
    <t>Strefa 5</t>
  </si>
  <si>
    <t>Strefa 6</t>
  </si>
  <si>
    <t>Strefa 505</t>
  </si>
  <si>
    <t>Strefa 704</t>
  </si>
  <si>
    <t>Strefa 7</t>
  </si>
  <si>
    <t>Strefa 8</t>
  </si>
  <si>
    <t>Strefa 9</t>
  </si>
  <si>
    <t>Strefa 10</t>
  </si>
  <si>
    <t>Strefa 11</t>
  </si>
  <si>
    <t>Strefa 12</t>
  </si>
  <si>
    <t>Strefa 13</t>
  </si>
  <si>
    <t>Przeliczanie ciężaru wymiarowego</t>
  </si>
  <si>
    <t>UPS Envelope</t>
  </si>
  <si>
    <t>Ltr</t>
  </si>
  <si>
    <t>Wymiary</t>
  </si>
  <si>
    <t>Długość</t>
  </si>
  <si>
    <t>Wysokość</t>
  </si>
  <si>
    <t>Szerokość</t>
  </si>
  <si>
    <t>&gt;25</t>
  </si>
  <si>
    <t>&gt;100</t>
  </si>
  <si>
    <t>Documents</t>
  </si>
  <si>
    <t>&gt;70</t>
  </si>
  <si>
    <t>&gt;76</t>
  </si>
  <si>
    <t xml:space="preserve">  kg</t>
  </si>
  <si>
    <t xml:space="preserve">  cm</t>
  </si>
  <si>
    <t>cm</t>
  </si>
  <si>
    <t>Ciężar wymiarowy:</t>
  </si>
  <si>
    <t>kg</t>
  </si>
  <si>
    <t>Suma długości i obwodu:</t>
  </si>
  <si>
    <t>Non Docs</t>
  </si>
  <si>
    <t>Suma długości i obwodu przekracza maksymalne wymiary (400 cm)</t>
  </si>
  <si>
    <t>Długość paczki przekracza maksymalny wymiar (274 cm)</t>
  </si>
  <si>
    <t>Paczka nie zostanie przyjęta do przewozu ze względu na rozmiary, jeśli paczka taka znajdzie się w systemie małych paczek UPS, to naliczona zostanie dodatkowa opłata.</t>
  </si>
  <si>
    <t>Uwaga:</t>
  </si>
  <si>
    <t>Opłaty dodatkowe:</t>
  </si>
  <si>
    <t>Waga rzeczywista paczki jest większa niż 25 kg.</t>
  </si>
  <si>
    <t>Waga rzeczywista paczki jest większa niż 70 kg.</t>
  </si>
  <si>
    <t>Dłuższy bok przekracza 100 cm lub drugi dłuższy bok przekracza 76cm.</t>
  </si>
  <si>
    <t>Suma długości i obwodu wynosi więcej niż 300 cm, ale nie przekracza 400 cm.</t>
  </si>
  <si>
    <t>* W przypadku dużych paczek stosowana jest minimalna waga podlegająca opłacie wynosząca 40 kg.</t>
  </si>
  <si>
    <t>Waga gabarytowa: długość x wysokość x szerokość / 5000</t>
  </si>
  <si>
    <t>Maksymalna długość paczki wynosi 274 cm.</t>
  </si>
  <si>
    <t>Suma długości i obwodu paczki może wynosić maksymalnie 400 cm.</t>
  </si>
  <si>
    <t>Maksymalny ciężar rzeczywisty jednej paczki wynosi 70 kg*</t>
  </si>
  <si>
    <t>Paczki, podlegające opłacie "Rozmiary przekraczające dozwolone limity", których suma długości i obwodu przekracza 400 cm będą podlegać również opłacie dodatkowej za dużą paczkę</t>
  </si>
  <si>
    <t>Za KG</t>
  </si>
  <si>
    <t>Minimum</t>
  </si>
  <si>
    <t>Door to Door Rates</t>
  </si>
  <si>
    <t>Origin:</t>
  </si>
  <si>
    <t>Poland</t>
  </si>
  <si>
    <t>this year</t>
  </si>
  <si>
    <t>last year</t>
  </si>
  <si>
    <t>Service:</t>
  </si>
  <si>
    <t>Express Plus</t>
  </si>
  <si>
    <t>WW Express Plus</t>
  </si>
  <si>
    <t>Effective:</t>
  </si>
  <si>
    <t>Currency:</t>
  </si>
  <si>
    <t>PLZ (Zloti)</t>
  </si>
  <si>
    <t>Zone 1</t>
  </si>
  <si>
    <t>Zone 2</t>
  </si>
  <si>
    <t>Strefa 505
Zone 505</t>
  </si>
  <si>
    <t>Strefa 704
Zone 704</t>
  </si>
  <si>
    <t>Strefa 3
Zone 3</t>
  </si>
  <si>
    <t>Strefa 4
Zone 4</t>
  </si>
  <si>
    <t>Strefa 5
Zone 5</t>
  </si>
  <si>
    <t>Strefa 6
Zone 6</t>
  </si>
  <si>
    <t>Strefa 7
Zone 7</t>
  </si>
  <si>
    <t>Strefa 8
Zone 8</t>
  </si>
  <si>
    <t>Strefa 9
Zone 9</t>
  </si>
  <si>
    <t>Strefa 10
Zone 10</t>
  </si>
  <si>
    <t>Strefa 11
Zone 11</t>
  </si>
  <si>
    <t>Strefa 12
Zone 12</t>
  </si>
  <si>
    <t>Strefa 13
Zone 13</t>
  </si>
  <si>
    <t>Wzrost</t>
  </si>
  <si>
    <t>Zone 505</t>
  </si>
  <si>
    <t>Zone 704</t>
  </si>
  <si>
    <t>Zone 3</t>
  </si>
  <si>
    <t>Zone 4</t>
  </si>
  <si>
    <t>Zone 5</t>
  </si>
  <si>
    <t>Zone 6</t>
  </si>
  <si>
    <t>Zone 7</t>
  </si>
  <si>
    <t>Zone 8</t>
  </si>
  <si>
    <t>Zone 9</t>
  </si>
  <si>
    <t>Zone 10</t>
  </si>
  <si>
    <t>Zone 11</t>
  </si>
  <si>
    <t>Zone 12</t>
  </si>
  <si>
    <t>Zone 13</t>
  </si>
  <si>
    <t>Non Documents</t>
  </si>
  <si>
    <t>Multiplier</t>
  </si>
  <si>
    <t>TB Express Letter</t>
  </si>
  <si>
    <t>TB Express Pkg</t>
  </si>
  <si>
    <t>WW Express Letter</t>
  </si>
  <si>
    <t>WW Express Doc</t>
  </si>
  <si>
    <t>WW Express Pkg</t>
  </si>
  <si>
    <t>Strefa 14</t>
  </si>
  <si>
    <t>Express</t>
  </si>
  <si>
    <t>TB ExSaver Letters</t>
  </si>
  <si>
    <t>TB ExSaver Pkg</t>
  </si>
  <si>
    <t>WW ExSaver Letters</t>
  </si>
  <si>
    <t>WW ExSaver Doc</t>
  </si>
  <si>
    <t>WW ExSaver Pkg</t>
  </si>
  <si>
    <t>Express Saver</t>
  </si>
  <si>
    <t>TB Standard Single</t>
  </si>
  <si>
    <t>WW Standard Single</t>
  </si>
  <si>
    <t>Strefa 706</t>
  </si>
  <si>
    <t>Strefa 707</t>
  </si>
  <si>
    <t>Standard</t>
  </si>
  <si>
    <t>Strefa 706
Zone 706</t>
  </si>
  <si>
    <t>Strefa 707
Zone 707</t>
  </si>
  <si>
    <t>Expedited</t>
  </si>
  <si>
    <t>Strefa 90
Zone 90</t>
  </si>
  <si>
    <t>Strefa 1
Zone 1</t>
  </si>
  <si>
    <t>Strefa 2
Zone 2</t>
  </si>
  <si>
    <t>Strefa 201
Zone 201</t>
  </si>
  <si>
    <t>Express Freight</t>
  </si>
  <si>
    <t>70.00</t>
  </si>
  <si>
    <t>99.00</t>
  </si>
  <si>
    <t>299.00</t>
  </si>
  <si>
    <t>499.00</t>
  </si>
  <si>
    <t>999.00</t>
  </si>
  <si>
    <t>9999999.99</t>
  </si>
  <si>
    <t>Express Freight Midday</t>
  </si>
  <si>
    <t>Numer</t>
  </si>
  <si>
    <t>Ozn_Kraj</t>
  </si>
  <si>
    <t>Kraj</t>
  </si>
  <si>
    <t>WW Express Freight</t>
  </si>
  <si>
    <t>WW Express Freight Midday</t>
  </si>
  <si>
    <t>Wybierz kraj z listy</t>
  </si>
  <si>
    <t>------------------------------------------------------------</t>
  </si>
  <si>
    <t xml:space="preserve">          </t>
  </si>
  <si>
    <t>AF</t>
  </si>
  <si>
    <t>Afganistan</t>
  </si>
  <si>
    <t>Brak serwisu</t>
  </si>
  <si>
    <t>CF</t>
  </si>
  <si>
    <t>Afryka Centralna, Republika</t>
  </si>
  <si>
    <t>ZA</t>
  </si>
  <si>
    <t>Afryka Południowa (RPA)</t>
  </si>
  <si>
    <t>AL</t>
  </si>
  <si>
    <t>Albania</t>
  </si>
  <si>
    <t>DZ</t>
  </si>
  <si>
    <t>Algieria</t>
  </si>
  <si>
    <t>AS</t>
  </si>
  <si>
    <t>Amerykańskie Samoa</t>
  </si>
  <si>
    <t>AD</t>
  </si>
  <si>
    <t>Andora</t>
  </si>
  <si>
    <t>GB</t>
  </si>
  <si>
    <t>Anglia</t>
  </si>
  <si>
    <t>AO</t>
  </si>
  <si>
    <t>Angola</t>
  </si>
  <si>
    <t>AI</t>
  </si>
  <si>
    <t>Anguilla</t>
  </si>
  <si>
    <t>AG</t>
  </si>
  <si>
    <t>Antigua i Barbuda</t>
  </si>
  <si>
    <t>SA</t>
  </si>
  <si>
    <t>Arabia Saudyjska</t>
  </si>
  <si>
    <t>AR</t>
  </si>
  <si>
    <t>Argentyna</t>
  </si>
  <si>
    <t>AM</t>
  </si>
  <si>
    <t>Armenia</t>
  </si>
  <si>
    <t>AW</t>
  </si>
  <si>
    <t>Aruba</t>
  </si>
  <si>
    <t>AU</t>
  </si>
  <si>
    <t>Australia</t>
  </si>
  <si>
    <t>AT</t>
  </si>
  <si>
    <t>Austria</t>
  </si>
  <si>
    <t>AZ</t>
  </si>
  <si>
    <t>Azerbejdżan</t>
  </si>
  <si>
    <t>PT</t>
  </si>
  <si>
    <t>Azory</t>
  </si>
  <si>
    <t>BS</t>
  </si>
  <si>
    <t>Bahama Wyspy</t>
  </si>
  <si>
    <t>BH</t>
  </si>
  <si>
    <t>Bahrain</t>
  </si>
  <si>
    <t>BD</t>
  </si>
  <si>
    <t>Bangladesz</t>
  </si>
  <si>
    <t>BB</t>
  </si>
  <si>
    <t>Barbados</t>
  </si>
  <si>
    <t>Barbuda (Antigua)</t>
  </si>
  <si>
    <t>BE</t>
  </si>
  <si>
    <t>Belgia</t>
  </si>
  <si>
    <t>BZ</t>
  </si>
  <si>
    <t>Belize</t>
  </si>
  <si>
    <t>BJ</t>
  </si>
  <si>
    <t>Benin</t>
  </si>
  <si>
    <t>BM</t>
  </si>
  <si>
    <t>Bermudy</t>
  </si>
  <si>
    <t>BT</t>
  </si>
  <si>
    <t>Bhutan</t>
  </si>
  <si>
    <t>BY</t>
  </si>
  <si>
    <t>Białoruś</t>
  </si>
  <si>
    <t>MM</t>
  </si>
  <si>
    <t>Birma</t>
  </si>
  <si>
    <t>BO</t>
  </si>
  <si>
    <t>Boliwia</t>
  </si>
  <si>
    <t>BQ</t>
  </si>
  <si>
    <t>Bonaire</t>
  </si>
  <si>
    <t>BA</t>
  </si>
  <si>
    <t>Bośnia-Hercegowina</t>
  </si>
  <si>
    <t>BW</t>
  </si>
  <si>
    <t>Botswana</t>
  </si>
  <si>
    <t>BR</t>
  </si>
  <si>
    <t>Brazylia</t>
  </si>
  <si>
    <t>BN</t>
  </si>
  <si>
    <t>Brunei</t>
  </si>
  <si>
    <t>VG</t>
  </si>
  <si>
    <t>Bryt. Wyspy Dziewicze</t>
  </si>
  <si>
    <t>PS</t>
  </si>
  <si>
    <t>Brzeg Zachodni (Gaza)</t>
  </si>
  <si>
    <t>BG</t>
  </si>
  <si>
    <t>Bułgaria</t>
  </si>
  <si>
    <t>BF</t>
  </si>
  <si>
    <t>Burkina Faso</t>
  </si>
  <si>
    <t>BI</t>
  </si>
  <si>
    <t>Burundi</t>
  </si>
  <si>
    <t>ES</t>
  </si>
  <si>
    <t>Ceuta</t>
  </si>
  <si>
    <t>CL</t>
  </si>
  <si>
    <t>Chile</t>
  </si>
  <si>
    <t>CN</t>
  </si>
  <si>
    <t>Chiny (Ludowa Rep.)</t>
  </si>
  <si>
    <t>HR</t>
  </si>
  <si>
    <t>Chorwacja</t>
  </si>
  <si>
    <t>CK</t>
  </si>
  <si>
    <t>Cooka Wyspy</t>
  </si>
  <si>
    <t>CW</t>
  </si>
  <si>
    <t>Curaçao</t>
  </si>
  <si>
    <t>CY</t>
  </si>
  <si>
    <t>Cypr</t>
  </si>
  <si>
    <t>TD</t>
  </si>
  <si>
    <t>Czad</t>
  </si>
  <si>
    <t>ME</t>
  </si>
  <si>
    <t>Czarnogóra</t>
  </si>
  <si>
    <t>CZ</t>
  </si>
  <si>
    <t>Czechy</t>
  </si>
  <si>
    <t>DK</t>
  </si>
  <si>
    <t>Dania</t>
  </si>
  <si>
    <t>DM</t>
  </si>
  <si>
    <t>Dominika</t>
  </si>
  <si>
    <t>DO</t>
  </si>
  <si>
    <t>Dominikana, Republika</t>
  </si>
  <si>
    <t>DJ</t>
  </si>
  <si>
    <t>Dżibuti</t>
  </si>
  <si>
    <t>EG</t>
  </si>
  <si>
    <t>Egipt</t>
  </si>
  <si>
    <t>EC</t>
  </si>
  <si>
    <t>Ekwador</t>
  </si>
  <si>
    <t>ER</t>
  </si>
  <si>
    <t>Erytrea</t>
  </si>
  <si>
    <t>EE</t>
  </si>
  <si>
    <t>Estonia</t>
  </si>
  <si>
    <t>ET</t>
  </si>
  <si>
    <t>Etiopia</t>
  </si>
  <si>
    <t>FO</t>
  </si>
  <si>
    <t>Faroe Wyspy (Owcze)</t>
  </si>
  <si>
    <t>FJ</t>
  </si>
  <si>
    <t>Fidżi</t>
  </si>
  <si>
    <t>PH</t>
  </si>
  <si>
    <t>Filipiny</t>
  </si>
  <si>
    <t>FI</t>
  </si>
  <si>
    <t>Finlandia</t>
  </si>
  <si>
    <t>FR</t>
  </si>
  <si>
    <t>Francja</t>
  </si>
  <si>
    <t>GA</t>
  </si>
  <si>
    <t>Gabon</t>
  </si>
  <si>
    <t>GM</t>
  </si>
  <si>
    <t>Gambia</t>
  </si>
  <si>
    <t>Gaza (Brzeg Zachodni)</t>
  </si>
  <si>
    <t>GH</t>
  </si>
  <si>
    <t>Ghana</t>
  </si>
  <si>
    <t>GI</t>
  </si>
  <si>
    <t>Gibraltar</t>
  </si>
  <si>
    <t>GR</t>
  </si>
  <si>
    <t>Grecja</t>
  </si>
  <si>
    <t>GD</t>
  </si>
  <si>
    <t>Grenada</t>
  </si>
  <si>
    <t>GL</t>
  </si>
  <si>
    <t>Grenlandia</t>
  </si>
  <si>
    <t>GE</t>
  </si>
  <si>
    <t>Gruzja</t>
  </si>
  <si>
    <t>GU</t>
  </si>
  <si>
    <t>Guam</t>
  </si>
  <si>
    <t>GY</t>
  </si>
  <si>
    <t>Gujana</t>
  </si>
  <si>
    <t>GF</t>
  </si>
  <si>
    <t>Gujana Francuska</t>
  </si>
  <si>
    <t>GP</t>
  </si>
  <si>
    <t>Gwadelupa</t>
  </si>
  <si>
    <t>GT</t>
  </si>
  <si>
    <t>Gwatemala</t>
  </si>
  <si>
    <t>GN</t>
  </si>
  <si>
    <t>Gwinea</t>
  </si>
  <si>
    <t>GQ</t>
  </si>
  <si>
    <t>Gwinea Równikowa</t>
  </si>
  <si>
    <t>GW</t>
  </si>
  <si>
    <t>Gwinea-Bissau</t>
  </si>
  <si>
    <t>HT</t>
  </si>
  <si>
    <t>Haiti</t>
  </si>
  <si>
    <t>Hiszpania (z wyłączeniem Wysp Kanaryjskich oraz Ceuty i Melilli)</t>
  </si>
  <si>
    <t>NL</t>
  </si>
  <si>
    <t>Holandia</t>
  </si>
  <si>
    <t>HN</t>
  </si>
  <si>
    <t>Honduras</t>
  </si>
  <si>
    <t>HK</t>
  </si>
  <si>
    <t>Hong Kong</t>
  </si>
  <si>
    <t>IN</t>
  </si>
  <si>
    <t>Indie</t>
  </si>
  <si>
    <t>ID</t>
  </si>
  <si>
    <t>Indonezja</t>
  </si>
  <si>
    <t>IQ</t>
  </si>
  <si>
    <t>Irak</t>
  </si>
  <si>
    <t>IE</t>
  </si>
  <si>
    <t>Irlandia (Eire)</t>
  </si>
  <si>
    <t>Irlandia Północna</t>
  </si>
  <si>
    <t>IS</t>
  </si>
  <si>
    <t>Islandia</t>
  </si>
  <si>
    <t>IL</t>
  </si>
  <si>
    <t>Izrael</t>
  </si>
  <si>
    <t>JM</t>
  </si>
  <si>
    <t>Jamajka</t>
  </si>
  <si>
    <t>JP</t>
  </si>
  <si>
    <t>Japonia</t>
  </si>
  <si>
    <t>YE</t>
  </si>
  <si>
    <t>Jemen, Republika</t>
  </si>
  <si>
    <t>JO</t>
  </si>
  <si>
    <t>Jordania</t>
  </si>
  <si>
    <t>KY</t>
  </si>
  <si>
    <t>Kajmany</t>
  </si>
  <si>
    <t>KH</t>
  </si>
  <si>
    <t>Kambodża</t>
  </si>
  <si>
    <t>CM</t>
  </si>
  <si>
    <t>Kamerun</t>
  </si>
  <si>
    <t>CA</t>
  </si>
  <si>
    <t>Kanada</t>
  </si>
  <si>
    <t>QA</t>
  </si>
  <si>
    <t>Katar</t>
  </si>
  <si>
    <t>KZ</t>
  </si>
  <si>
    <t>Kazachstan</t>
  </si>
  <si>
    <t>KE</t>
  </si>
  <si>
    <t>Kenia</t>
  </si>
  <si>
    <t>KG</t>
  </si>
  <si>
    <t>Kirgistan</t>
  </si>
  <si>
    <t>KI</t>
  </si>
  <si>
    <t>Kiribati</t>
  </si>
  <si>
    <t>CO</t>
  </si>
  <si>
    <t>Kolumbia</t>
  </si>
  <si>
    <t>KM</t>
  </si>
  <si>
    <t>Komoros</t>
  </si>
  <si>
    <t>CG</t>
  </si>
  <si>
    <t>Kongo (Brazzaville)</t>
  </si>
  <si>
    <t>CD</t>
  </si>
  <si>
    <t>Kongo, Republika Demokratyczna</t>
  </si>
  <si>
    <t>KR</t>
  </si>
  <si>
    <t>Korea Południowa</t>
  </si>
  <si>
    <t>KV</t>
  </si>
  <si>
    <t>Kosowo</t>
  </si>
  <si>
    <t>FM</t>
  </si>
  <si>
    <t>Kosrae (Mikronezja, Federalne Stany)</t>
  </si>
  <si>
    <t>CR</t>
  </si>
  <si>
    <t>Kostaryka</t>
  </si>
  <si>
    <t>KW</t>
  </si>
  <si>
    <t>Kuwejt</t>
  </si>
  <si>
    <t>LA</t>
  </si>
  <si>
    <t>Laos</t>
  </si>
  <si>
    <t>LS</t>
  </si>
  <si>
    <t>Lesoto</t>
  </si>
  <si>
    <t>LB</t>
  </si>
  <si>
    <t>Liban</t>
  </si>
  <si>
    <t>LR</t>
  </si>
  <si>
    <t>Liberia</t>
  </si>
  <si>
    <t>LY</t>
  </si>
  <si>
    <t>Libia</t>
  </si>
  <si>
    <t>LI</t>
  </si>
  <si>
    <t>Liechtenstein</t>
  </si>
  <si>
    <t>LT</t>
  </si>
  <si>
    <t>Litwa</t>
  </si>
  <si>
    <t>LV</t>
  </si>
  <si>
    <t>Łotwa</t>
  </si>
  <si>
    <t>LU</t>
  </si>
  <si>
    <t>Luksemburg</t>
  </si>
  <si>
    <t>MO</t>
  </si>
  <si>
    <t>Macau (Makao)</t>
  </si>
  <si>
    <t>MK</t>
  </si>
  <si>
    <t>Macedonia Północna (d.FYROM)</t>
  </si>
  <si>
    <t>MG</t>
  </si>
  <si>
    <t>Madagaskar</t>
  </si>
  <si>
    <t>Madera</t>
  </si>
  <si>
    <t>MW</t>
  </si>
  <si>
    <t>Malawi</t>
  </si>
  <si>
    <t>MV</t>
  </si>
  <si>
    <t>Malediwy</t>
  </si>
  <si>
    <t>MY</t>
  </si>
  <si>
    <t>Malezja</t>
  </si>
  <si>
    <t>ML</t>
  </si>
  <si>
    <t>Mali</t>
  </si>
  <si>
    <t>MT</t>
  </si>
  <si>
    <t>Malta</t>
  </si>
  <si>
    <t>MA</t>
  </si>
  <si>
    <t>Maroko</t>
  </si>
  <si>
    <t>MH</t>
  </si>
  <si>
    <t>Marshalla Wyspy</t>
  </si>
  <si>
    <t>MQ</t>
  </si>
  <si>
    <t>Martynika</t>
  </si>
  <si>
    <t>MR</t>
  </si>
  <si>
    <t>Mauretania</t>
  </si>
  <si>
    <t>MU</t>
  </si>
  <si>
    <t>Mauritius</t>
  </si>
  <si>
    <t>YT</t>
  </si>
  <si>
    <t>Mayotte</t>
  </si>
  <si>
    <t>MX</t>
  </si>
  <si>
    <t>Meksyk</t>
  </si>
  <si>
    <t>Melilla</t>
  </si>
  <si>
    <t>Mikronezja (Federalne Stany)</t>
  </si>
  <si>
    <t>MD</t>
  </si>
  <si>
    <t>Mołdawia</t>
  </si>
  <si>
    <t>MC</t>
  </si>
  <si>
    <t>Monako</t>
  </si>
  <si>
    <t>MN</t>
  </si>
  <si>
    <t>Mongolia</t>
  </si>
  <si>
    <t>MS</t>
  </si>
  <si>
    <t>Montserrat</t>
  </si>
  <si>
    <t>MZ</t>
  </si>
  <si>
    <t>Mozambik</t>
  </si>
  <si>
    <t>NA</t>
  </si>
  <si>
    <t>Namibia</t>
  </si>
  <si>
    <t>NP</t>
  </si>
  <si>
    <t>Nepal</t>
  </si>
  <si>
    <t>KN</t>
  </si>
  <si>
    <t>Nevis (St. Kitts)</t>
  </si>
  <si>
    <t>DE</t>
  </si>
  <si>
    <t>Niemcy(Standard strefa 3)</t>
  </si>
  <si>
    <t>Niemcy(Standard strefa 4)</t>
  </si>
  <si>
    <t>NE</t>
  </si>
  <si>
    <t>Niger</t>
  </si>
  <si>
    <t>NG</t>
  </si>
  <si>
    <t>Nigeria</t>
  </si>
  <si>
    <t>NI</t>
  </si>
  <si>
    <t>Nikaragua</t>
  </si>
  <si>
    <t>NO</t>
  </si>
  <si>
    <t>Norwegia</t>
  </si>
  <si>
    <t>NC</t>
  </si>
  <si>
    <t>Nowa Kaledonia</t>
  </si>
  <si>
    <t>NZ</t>
  </si>
  <si>
    <t>Nowa Zelandia</t>
  </si>
  <si>
    <t>OM</t>
  </si>
  <si>
    <t>Oman</t>
  </si>
  <si>
    <t>PK</t>
  </si>
  <si>
    <t>Pakistan</t>
  </si>
  <si>
    <t>PW</t>
  </si>
  <si>
    <t>Palau</t>
  </si>
  <si>
    <t>PA</t>
  </si>
  <si>
    <t>Panama</t>
  </si>
  <si>
    <t>PG</t>
  </si>
  <si>
    <t>Papua Nowa Gwinea</t>
  </si>
  <si>
    <t>PY</t>
  </si>
  <si>
    <t>Paragwaj</t>
  </si>
  <si>
    <t>PE</t>
  </si>
  <si>
    <t>Peru</t>
  </si>
  <si>
    <t>PF</t>
  </si>
  <si>
    <t>Polinezja Francuska (Tahiti)</t>
  </si>
  <si>
    <t>MP</t>
  </si>
  <si>
    <t>Północne Mariany</t>
  </si>
  <si>
    <t>Ponape (Mikronezja, Federalne Stany)</t>
  </si>
  <si>
    <t>Portugalia (z wyłączeniem Azorów i Madery)</t>
  </si>
  <si>
    <t>PR</t>
  </si>
  <si>
    <t>Puerto Rico</t>
  </si>
  <si>
    <t>RE</t>
  </si>
  <si>
    <t>Reunion</t>
  </si>
  <si>
    <t>RU</t>
  </si>
  <si>
    <t>Rosja (Express strefa 7)</t>
  </si>
  <si>
    <t>Rosja (Express strefa 9)</t>
  </si>
  <si>
    <t>Rota (Północne Mariany)</t>
  </si>
  <si>
    <t>RO</t>
  </si>
  <si>
    <t>Rumunia</t>
  </si>
  <si>
    <t>RW</t>
  </si>
  <si>
    <t>Rwanda</t>
  </si>
  <si>
    <t>Saba</t>
  </si>
  <si>
    <t>Saipan (Północne Mariany)</t>
  </si>
  <si>
    <t>SB</t>
  </si>
  <si>
    <t>Salomona Wyspy</t>
  </si>
  <si>
    <t>SV</t>
  </si>
  <si>
    <t>Salwador</t>
  </si>
  <si>
    <t>WS</t>
  </si>
  <si>
    <t>Samoa</t>
  </si>
  <si>
    <t>SM</t>
  </si>
  <si>
    <t>San Marino</t>
  </si>
  <si>
    <t>SN</t>
  </si>
  <si>
    <t>Senegal</t>
  </si>
  <si>
    <t>RS</t>
  </si>
  <si>
    <t>Serbia</t>
  </si>
  <si>
    <t>SC</t>
  </si>
  <si>
    <t>Seszele</t>
  </si>
  <si>
    <t>SL</t>
  </si>
  <si>
    <t>Sierra Leone</t>
  </si>
  <si>
    <t>SG</t>
  </si>
  <si>
    <t>Singapur</t>
  </si>
  <si>
    <t>SK</t>
  </si>
  <si>
    <t>Słowacja</t>
  </si>
  <si>
    <t>SI</t>
  </si>
  <si>
    <t>Słowenia</t>
  </si>
  <si>
    <t>LK</t>
  </si>
  <si>
    <t>Sri Lanka</t>
  </si>
  <si>
    <t>BL</t>
  </si>
  <si>
    <t>St. Barthelemy</t>
  </si>
  <si>
    <t>St. Christopher (St. Kitts)</t>
  </si>
  <si>
    <t>VI</t>
  </si>
  <si>
    <t>St. Croix (Wyspy Dziewicze USA)</t>
  </si>
  <si>
    <t>St. Eustatius</t>
  </si>
  <si>
    <t>St. John (Wyspy Dziewicze USA)</t>
  </si>
  <si>
    <t>St. Kitts (St. Christopher)</t>
  </si>
  <si>
    <t>LC</t>
  </si>
  <si>
    <t>St. Lucia</t>
  </si>
  <si>
    <t>SX</t>
  </si>
  <si>
    <t>St. Maarten</t>
  </si>
  <si>
    <t>St. Martin (Gwadelupa)</t>
  </si>
  <si>
    <t>St. Thomas (Wyspy Dziewicze USA)</t>
  </si>
  <si>
    <t>VC</t>
  </si>
  <si>
    <t>St. Vincent i Grenadyny</t>
  </si>
  <si>
    <t>US</t>
  </si>
  <si>
    <t>Stany Zjednoczone Ameryki</t>
  </si>
  <si>
    <t>SR</t>
  </si>
  <si>
    <t>Surinam</t>
  </si>
  <si>
    <t>SZ</t>
  </si>
  <si>
    <t>Swaziland</t>
  </si>
  <si>
    <t>Szkocja</t>
  </si>
  <si>
    <t>CH</t>
  </si>
  <si>
    <t>Szwajcaria</t>
  </si>
  <si>
    <t>SE</t>
  </si>
  <si>
    <t>Szwecja</t>
  </si>
  <si>
    <t>TJ</t>
  </si>
  <si>
    <t>Tadżykistan</t>
  </si>
  <si>
    <t>Tahiti</t>
  </si>
  <si>
    <t>TH</t>
  </si>
  <si>
    <t>Tajlandia</t>
  </si>
  <si>
    <t>TW</t>
  </si>
  <si>
    <t>Tajwan</t>
  </si>
  <si>
    <t>TZ</t>
  </si>
  <si>
    <t>Tanzania</t>
  </si>
  <si>
    <t>TL</t>
  </si>
  <si>
    <t>Timor Wschodni</t>
  </si>
  <si>
    <t>Tinian (Północne Mariany)</t>
  </si>
  <si>
    <t>TG</t>
  </si>
  <si>
    <t>Togo</t>
  </si>
  <si>
    <t>TO</t>
  </si>
  <si>
    <t>Tonga</t>
  </si>
  <si>
    <t>Tortola (Bryt. Wyspy Dziewicze)</t>
  </si>
  <si>
    <t>Truk (Mikronezja, Federalne Stany)</t>
  </si>
  <si>
    <t>TT</t>
  </si>
  <si>
    <t>Trynidad i Tobago</t>
  </si>
  <si>
    <t>TN</t>
  </si>
  <si>
    <t>Tunezja</t>
  </si>
  <si>
    <t>TR</t>
  </si>
  <si>
    <t>Turcja</t>
  </si>
  <si>
    <t>TM</t>
  </si>
  <si>
    <t>Turkmenistan</t>
  </si>
  <si>
    <t>TC</t>
  </si>
  <si>
    <t>Turks i Caicos Wyspy</t>
  </si>
  <si>
    <t>TV</t>
  </si>
  <si>
    <t>Tuvalu</t>
  </si>
  <si>
    <t>UG</t>
  </si>
  <si>
    <t>Uganda</t>
  </si>
  <si>
    <t>UA</t>
  </si>
  <si>
    <t>Ukraina</t>
  </si>
  <si>
    <t>Union Island (ST. Vincent i Grenadyny)</t>
  </si>
  <si>
    <t>UY</t>
  </si>
  <si>
    <t>Urugwaj</t>
  </si>
  <si>
    <t>UZ</t>
  </si>
  <si>
    <t>Uzbekistan</t>
  </si>
  <si>
    <t>VU</t>
  </si>
  <si>
    <t>Vanuatu</t>
  </si>
  <si>
    <t>Virgin Gorda (Bryt. Wyspy Dziewicze)</t>
  </si>
  <si>
    <t>Walia</t>
  </si>
  <si>
    <t>WF</t>
  </si>
  <si>
    <t>Wallis i Futuna Wyspy</t>
  </si>
  <si>
    <t>HU</t>
  </si>
  <si>
    <t>Węgry</t>
  </si>
  <si>
    <t>VE</t>
  </si>
  <si>
    <t>Wenezuela</t>
  </si>
  <si>
    <t>VN</t>
  </si>
  <si>
    <t>Wietnam</t>
  </si>
  <si>
    <t>IT</t>
  </si>
  <si>
    <t>Włochy</t>
  </si>
  <si>
    <t>CI</t>
  </si>
  <si>
    <t xml:space="preserve">Wybrzeże Kości Słoniowej </t>
  </si>
  <si>
    <t>Wyspy Dziewicze USA</t>
  </si>
  <si>
    <t>IC</t>
  </si>
  <si>
    <t>Wyspy Kanaryjskie</t>
  </si>
  <si>
    <t>GG</t>
  </si>
  <si>
    <t>Wyspy Normandzkie (Guernsey)</t>
  </si>
  <si>
    <t>JE</t>
  </si>
  <si>
    <t>Wyspy Normandzkie (Jersey)</t>
  </si>
  <si>
    <t>CV</t>
  </si>
  <si>
    <t>Wyspy Zielonego Przylądka</t>
  </si>
  <si>
    <t>Yap (Mikronezja, Federalne Stany)</t>
  </si>
  <si>
    <t>ZM</t>
  </si>
  <si>
    <t>Zambia</t>
  </si>
  <si>
    <t>ZW</t>
  </si>
  <si>
    <t>Zimbabwe</t>
  </si>
  <si>
    <t>AE</t>
  </si>
  <si>
    <t>Zjednoczone Emiraty Arabskie</t>
  </si>
  <si>
    <t>Zwrot dokumentów</t>
  </si>
  <si>
    <t>Usługi dodatkowe</t>
  </si>
  <si>
    <t>Ubezpieczenie do 50.000 zł</t>
  </si>
  <si>
    <t>uwaga! Inne opłaty w obu plikach</t>
  </si>
  <si>
    <t>Ubezpieczenie - do 100.000 zł</t>
  </si>
  <si>
    <t>Ubezpieczenie - pow 100.000 zł</t>
  </si>
  <si>
    <t>Dopłata za przesyłki niesortowalne</t>
  </si>
  <si>
    <t>Strefa rozszerzona nadanie</t>
  </si>
  <si>
    <t>Strefa rozszerzona doręczenie</t>
  </si>
  <si>
    <t>Błędny/brak numeru rozliczenia</t>
  </si>
  <si>
    <t>Odmowa zapłaty</t>
  </si>
  <si>
    <t>Chargeback Surcharge</t>
  </si>
  <si>
    <t>Weryfikacja adresu</t>
  </si>
  <si>
    <t>Strefa podmiejska (tylko nadanie lub doręczenie)</t>
  </si>
  <si>
    <t>Strefa podmiejska (nadanie i doręczenie)</t>
  </si>
  <si>
    <t>Paleta niesortowalna 100x120</t>
  </si>
  <si>
    <t>Paleta niesortowalna 120x120</t>
  </si>
  <si>
    <t>Paleta niesortowalna 120x160</t>
  </si>
  <si>
    <t>Paleta &gt; 800 kg</t>
  </si>
  <si>
    <t>Zwrot palet</t>
  </si>
  <si>
    <t>Opóźnienie płatności</t>
  </si>
  <si>
    <t>Doręczenie do osoby prywatnej</t>
  </si>
  <si>
    <t>Doręczenie w sobotę</t>
  </si>
  <si>
    <t>Nadanie w godz 15:00 - 8:00 (Dedykowany Kurier Paletowy)</t>
  </si>
  <si>
    <t>Dopłata paliwowa</t>
  </si>
  <si>
    <t>Termin zwrotu pobrań</t>
  </si>
  <si>
    <t>Cykl zwrotu palet</t>
  </si>
  <si>
    <t>pobranie</t>
  </si>
  <si>
    <t>opłata dodatkowa za dużą paczkę</t>
  </si>
  <si>
    <t>tygodniowa opłata za usługę odbioru</t>
  </si>
  <si>
    <t>opłata za usługe odbioru</t>
  </si>
  <si>
    <t>strefa odległa</t>
  </si>
  <si>
    <t>opłata graniczna</t>
  </si>
  <si>
    <t xml:space="preserve"> zł</t>
  </si>
  <si>
    <t>OVERMAX</t>
  </si>
  <si>
    <r>
      <t xml:space="preserve">Opłaty za wysłanie przesyłki międzynarodowej usługą </t>
    </r>
    <r>
      <rPr>
        <b/>
        <sz val="10"/>
        <rFont val="Arial"/>
        <family val="2"/>
        <charset val="238"/>
      </rPr>
      <t>Express 9:00</t>
    </r>
  </si>
  <si>
    <r>
      <rPr>
        <b/>
        <sz val="10"/>
        <rFont val="Arial"/>
        <family val="2"/>
      </rPr>
      <t>EXPRESS 9:00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– Dostawa wczesnym rankiem dla najpilniejszych przesyłek</t>
    </r>
  </si>
  <si>
    <t>* Ograniczenia wymienione powyżej dotyczą większości paczek i miejsc przeznaczenia. Szczegółowe informacje można uzyskać w biurze obsługi klienta Riders.</t>
  </si>
  <si>
    <r>
      <rPr>
        <b/>
        <sz val="10"/>
        <rFont val="Arial"/>
        <family val="2"/>
      </rPr>
      <t>EXPRESS 12:00</t>
    </r>
    <r>
      <rPr>
        <sz val="8"/>
        <rFont val="Arial"/>
        <family val="2"/>
      </rPr>
      <t>– doręczenie następnego dnia rano na obszarze europy oraz gwarancja terminowego doręczenie na całym świecie.</t>
    </r>
  </si>
  <si>
    <r>
      <t>Opłaty za wysłanie przesyłki międzynarodowej usługą</t>
    </r>
    <r>
      <rPr>
        <b/>
        <sz val="10"/>
        <rFont val="Arial"/>
        <family val="2"/>
        <charset val="238"/>
      </rPr>
      <t xml:space="preserve"> ECONOMIC</t>
    </r>
  </si>
  <si>
    <t>Express 9</t>
  </si>
  <si>
    <t>Express 12</t>
  </si>
  <si>
    <t>STANDARD</t>
  </si>
  <si>
    <t>ECONOMIC</t>
  </si>
  <si>
    <r>
      <rPr>
        <b/>
        <sz val="10"/>
        <rFont val="Arial"/>
        <family val="2"/>
      </rPr>
      <t>ECONOMIC</t>
    </r>
    <r>
      <rPr>
        <sz val="8"/>
        <rFont val="Arial"/>
        <family val="2"/>
      </rPr>
      <t xml:space="preserve"> – doręczenie planowych przesyłek od 2 - 5 dni na obszarze Europy.</t>
    </r>
  </si>
  <si>
    <r>
      <t xml:space="preserve">Opłaty za wysłanie przesyłki międzynarodowej usługą </t>
    </r>
    <r>
      <rPr>
        <b/>
        <sz val="10"/>
        <rFont val="Arial"/>
        <family val="2"/>
        <charset val="238"/>
      </rPr>
      <t>STANDARD</t>
    </r>
  </si>
  <si>
    <r>
      <rPr>
        <b/>
        <sz val="10"/>
        <rFont val="Arial"/>
        <family val="2"/>
      </rPr>
      <t>STANDARD</t>
    </r>
    <r>
      <rPr>
        <sz val="8"/>
        <rFont val="Arial"/>
        <family val="2"/>
      </rPr>
      <t xml:space="preserve"> – doręczenie następnego dnia roboczego na obszarze Europy oraz szybka dostawa na całym świecie z gwarantowanym terminem doręczenia. </t>
    </r>
  </si>
  <si>
    <r>
      <t xml:space="preserve">Opłaty za wysłanie przesyłki międzynarodowej usługą </t>
    </r>
    <r>
      <rPr>
        <b/>
        <sz val="10"/>
        <rFont val="Arial"/>
        <family val="2"/>
        <charset val="238"/>
      </rPr>
      <t>Express 12:00</t>
    </r>
  </si>
  <si>
    <t>Envelope</t>
  </si>
  <si>
    <t xml:space="preserve"> Envelope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</si>
</sst>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(* #,##0.00_);_(* \(#,##0.00\);_(* &quot;-&quot;??_);_(@_)"/>
    <numFmt numFmtId="165" formatCode="_-* #,##0.00\ _z_ł_-;\-* #,##0.00\ _z_ł_-;_-* &quot;-&quot;??\ _z_ł_-;_-@_-"/>
    <numFmt numFmtId="166" formatCode="mmmm\ d\,\ yyyy"/>
    <numFmt numFmtId="167" formatCode="_(* #,##0.0_);_(* \(#,##0.0\);_(* &quot;-&quot;??_);_(@_)"/>
    <numFmt numFmtId="168" formatCode="_-* #,##0_-;\-* #,##0_-;_-* &quot;-&quot;??_-;_-@_-"/>
    <numFmt numFmtId="169" formatCode="0.0%"/>
  </numFmts>
  <fonts count="64" x14ac:knownFonts="1">
    <font>
      <sz val="10"/>
      <name val="Arial"/>
    </font>
    <font>
      <sz val="10"/>
      <name val="Arial"/>
      <family val="2"/>
      <charset val="238"/>
    </font>
    <font>
      <b/>
      <i/>
      <u/>
      <sz val="14"/>
      <color indexed="18"/>
      <name val="Arial"/>
      <family val="2"/>
    </font>
    <font>
      <sz val="10"/>
      <name val="Arial"/>
      <family val="2"/>
      <charset val="238"/>
    </font>
    <font>
      <sz val="10"/>
      <color indexed="18"/>
      <name val="Arial"/>
      <family val="2"/>
    </font>
    <font>
      <sz val="10"/>
      <color indexed="18"/>
      <name val="Times New Roman"/>
      <family val="1"/>
    </font>
    <font>
      <b/>
      <sz val="10"/>
      <color indexed="1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i/>
      <sz val="10"/>
      <color indexed="18"/>
      <name val="Arial"/>
      <family val="2"/>
    </font>
    <font>
      <sz val="12"/>
      <color indexed="18"/>
      <name val="Arial"/>
      <family val="2"/>
    </font>
    <font>
      <b/>
      <sz val="12"/>
      <color indexed="18"/>
      <name val="Arial"/>
      <family val="2"/>
    </font>
    <font>
      <sz val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color indexed="8"/>
      <name val="Times New Roman"/>
      <family val="1"/>
    </font>
    <font>
      <sz val="10"/>
      <name val="Times New Roman"/>
      <family val="1"/>
    </font>
    <font>
      <sz val="8"/>
      <color indexed="41"/>
      <name val="Arial"/>
      <family val="2"/>
      <charset val="238"/>
    </font>
    <font>
      <b/>
      <sz val="8"/>
      <color indexed="41"/>
      <name val="Arial"/>
      <family val="2"/>
      <charset val="238"/>
    </font>
    <font>
      <sz val="8"/>
      <color indexed="9"/>
      <name val="Arial"/>
      <family val="2"/>
      <charset val="238"/>
    </font>
    <font>
      <b/>
      <sz val="8"/>
      <color indexed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indexed="9"/>
      <name val="Arial Narrow"/>
      <family val="2"/>
    </font>
    <font>
      <sz val="9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10"/>
      <name val="Arial"/>
      <family val="2"/>
    </font>
    <font>
      <sz val="8"/>
      <color indexed="9"/>
      <name val="Arial"/>
      <family val="2"/>
    </font>
    <font>
      <sz val="10"/>
      <color rgb="FF00B0F0"/>
      <name val="Arial"/>
      <family val="2"/>
      <charset val="238"/>
    </font>
    <font>
      <b/>
      <sz val="10"/>
      <color rgb="FF00B0F0"/>
      <name val="Arial"/>
      <family val="2"/>
    </font>
    <font>
      <sz val="10"/>
      <color rgb="FF00B0F0"/>
      <name val="Arial"/>
      <family val="2"/>
    </font>
    <font>
      <sz val="10"/>
      <color rgb="FF00B0F0"/>
      <name val="Times New Roman"/>
      <family val="1"/>
    </font>
    <font>
      <b/>
      <i/>
      <sz val="10"/>
      <color rgb="FF00B0F0"/>
      <name val="Arial"/>
      <family val="2"/>
    </font>
    <font>
      <b/>
      <sz val="12"/>
      <color rgb="FF00B0F0"/>
      <name val="Arial"/>
      <family val="2"/>
    </font>
    <font>
      <b/>
      <sz val="8"/>
      <color rgb="FF351C15"/>
      <name val="Arial"/>
      <family val="2"/>
      <charset val="238"/>
    </font>
    <font>
      <sz val="8"/>
      <color rgb="FF351C15"/>
      <name val="Arial"/>
      <family val="2"/>
      <charset val="238"/>
    </font>
    <font>
      <sz val="8"/>
      <color theme="0"/>
      <name val="Arial"/>
      <family val="2"/>
      <charset val="238"/>
    </font>
    <font>
      <b/>
      <sz val="10"/>
      <color rgb="FF00B0F0"/>
      <name val="Arial"/>
      <family val="2"/>
      <charset val="238"/>
    </font>
    <font>
      <sz val="10"/>
      <color theme="4" tint="-0.499984740745262"/>
      <name val="Times New Roman"/>
      <family val="1"/>
    </font>
    <font>
      <sz val="10"/>
      <color theme="3" tint="-0.499984740745262"/>
      <name val="Times New Roman"/>
      <family val="1"/>
    </font>
    <font>
      <b/>
      <sz val="10"/>
      <color rgb="FF00B0F0"/>
      <name val="Times New Roman"/>
      <family val="1"/>
      <charset val="238"/>
    </font>
    <font>
      <sz val="9"/>
      <color rgb="FFFF0000"/>
      <name val="Arial"/>
      <family val="2"/>
      <charset val="238"/>
    </font>
    <font>
      <b/>
      <sz val="8"/>
      <color theme="0"/>
      <name val="Arial"/>
      <family val="2"/>
      <charset val="238"/>
    </font>
    <font>
      <b/>
      <sz val="9"/>
      <color theme="0"/>
      <name val="Arial"/>
      <family val="2"/>
      <charset val="238"/>
    </font>
    <font>
      <sz val="9"/>
      <color theme="0"/>
      <name val="Arial"/>
      <family val="2"/>
      <charset val="238"/>
    </font>
    <font>
      <b/>
      <sz val="8"/>
      <color theme="0"/>
      <name val="Arial"/>
      <family val="2"/>
    </font>
    <font>
      <b/>
      <sz val="10"/>
      <color theme="0"/>
      <name val="Arial"/>
      <family val="2"/>
    </font>
    <font>
      <b/>
      <sz val="10"/>
      <color theme="0"/>
      <name val="Arial"/>
      <family val="2"/>
      <charset val="238"/>
    </font>
    <font>
      <sz val="10"/>
      <color rgb="FFFF0000"/>
      <name val="Arial"/>
      <family val="2"/>
    </font>
    <font>
      <u/>
      <sz val="8"/>
      <color indexed="12"/>
      <name val="Arial"/>
      <family val="2"/>
      <charset val="238"/>
    </font>
    <font>
      <sz val="8"/>
      <name val="Arial"/>
      <family val="2"/>
    </font>
    <font>
      <b/>
      <sz val="10"/>
      <color rgb="FFFF0000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indexed="23"/>
      <name val="Arial"/>
      <family val="2"/>
      <charset val="238"/>
    </font>
    <font>
      <b/>
      <i/>
      <sz val="12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B500"/>
        <bgColor indexed="64"/>
      </patternFill>
    </fill>
    <fill>
      <patternFill patternType="solid">
        <fgColor rgb="FFD9D9D6"/>
        <bgColor indexed="43"/>
      </patternFill>
    </fill>
    <fill>
      <patternFill patternType="solid">
        <fgColor rgb="FFD9D9D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D3F16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43"/>
      </patternFill>
    </fill>
    <fill>
      <patternFill patternType="solid">
        <fgColor theme="4" tint="0.39997558519241921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3" fillId="0" borderId="0"/>
    <xf numFmtId="9" fontId="1" fillId="0" borderId="0" applyFont="0" applyFill="0" applyBorder="0" applyAlignment="0" applyProtection="0"/>
  </cellStyleXfs>
  <cellXfs count="305">
    <xf numFmtId="0" fontId="0" fillId="0" borderId="0" xfId="0"/>
    <xf numFmtId="0" fontId="2" fillId="2" borderId="0" xfId="8" applyFont="1" applyFill="1" applyAlignment="1">
      <alignment horizontal="left"/>
    </xf>
    <xf numFmtId="0" fontId="4" fillId="2" borderId="0" xfId="8" applyFont="1" applyFill="1"/>
    <xf numFmtId="0" fontId="4" fillId="2" borderId="0" xfId="8" applyFont="1" applyFill="1" applyAlignment="1">
      <alignment horizontal="centerContinuous"/>
    </xf>
    <xf numFmtId="0" fontId="5" fillId="2" borderId="0" xfId="8" applyFont="1" applyFill="1"/>
    <xf numFmtId="0" fontId="5" fillId="0" borderId="0" xfId="8" applyFont="1"/>
    <xf numFmtId="0" fontId="6" fillId="2" borderId="0" xfId="8" applyFont="1" applyFill="1"/>
    <xf numFmtId="43" fontId="7" fillId="2" borderId="0" xfId="8" applyNumberFormat="1" applyFont="1" applyFill="1"/>
    <xf numFmtId="0" fontId="7" fillId="2" borderId="0" xfId="8" applyFont="1" applyFill="1"/>
    <xf numFmtId="166" fontId="6" fillId="0" borderId="0" xfId="8" applyNumberFormat="1" applyFont="1" applyAlignment="1" applyProtection="1">
      <alignment horizontal="left"/>
      <protection locked="0"/>
    </xf>
    <xf numFmtId="0" fontId="9" fillId="2" borderId="0" xfId="8" applyFont="1" applyFill="1"/>
    <xf numFmtId="167" fontId="6" fillId="2" borderId="1" xfId="2" applyNumberFormat="1" applyFont="1" applyFill="1" applyBorder="1" applyAlignment="1">
      <alignment horizontal="right"/>
    </xf>
    <xf numFmtId="0" fontId="6" fillId="2" borderId="1" xfId="0" applyFont="1" applyFill="1" applyBorder="1" applyAlignment="1">
      <alignment horizontal="center" vertical="top" wrapText="1"/>
    </xf>
    <xf numFmtId="0" fontId="10" fillId="2" borderId="0" xfId="8" applyFont="1" applyFill="1"/>
    <xf numFmtId="0" fontId="11" fillId="2" borderId="0" xfId="8" applyFont="1" applyFill="1"/>
    <xf numFmtId="0" fontId="11" fillId="0" borderId="0" xfId="8" applyFont="1"/>
    <xf numFmtId="167" fontId="6" fillId="0" borderId="1" xfId="2" applyNumberFormat="1" applyFont="1" applyFill="1" applyBorder="1" applyAlignment="1">
      <alignment horizontal="right"/>
    </xf>
    <xf numFmtId="0" fontId="4" fillId="0" borderId="0" xfId="8" applyFont="1"/>
    <xf numFmtId="0" fontId="6" fillId="2" borderId="1" xfId="0" applyFont="1" applyFill="1" applyBorder="1" applyAlignment="1">
      <alignment horizontal="center" vertical="center" wrapText="1"/>
    </xf>
    <xf numFmtId="0" fontId="2" fillId="0" borderId="0" xfId="8" applyFont="1" applyAlignment="1">
      <alignment horizontal="left"/>
    </xf>
    <xf numFmtId="0" fontId="6" fillId="0" borderId="0" xfId="8" applyFont="1"/>
    <xf numFmtId="0" fontId="4" fillId="0" borderId="0" xfId="8" applyFont="1" applyAlignment="1">
      <alignment horizontal="centerContinuous"/>
    </xf>
    <xf numFmtId="0" fontId="6" fillId="0" borderId="0" xfId="8" applyFont="1" applyAlignment="1">
      <alignment horizontal="left"/>
    </xf>
    <xf numFmtId="0" fontId="7" fillId="0" borderId="0" xfId="8" applyFont="1"/>
    <xf numFmtId="3" fontId="8" fillId="0" borderId="0" xfId="8" applyNumberFormat="1" applyFont="1" applyAlignment="1" applyProtection="1">
      <alignment horizontal="left"/>
      <protection locked="0"/>
    </xf>
    <xf numFmtId="0" fontId="9" fillId="0" borderId="0" xfId="8" applyFont="1"/>
    <xf numFmtId="0" fontId="4" fillId="0" borderId="0" xfId="8" quotePrefix="1" applyFont="1" applyAlignment="1">
      <alignment horizontal="left"/>
    </xf>
    <xf numFmtId="0" fontId="10" fillId="0" borderId="0" xfId="8" applyFont="1"/>
    <xf numFmtId="167" fontId="8" fillId="0" borderId="1" xfId="5" applyNumberFormat="1" applyFont="1" applyFill="1" applyBorder="1" applyAlignment="1">
      <alignment horizontal="left" vertical="top"/>
    </xf>
    <xf numFmtId="0" fontId="6" fillId="0" borderId="1" xfId="8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6" fillId="0" borderId="2" xfId="8" applyFont="1" applyBorder="1" applyAlignment="1">
      <alignment horizontal="center" vertical="top" wrapText="1"/>
    </xf>
    <xf numFmtId="0" fontId="6" fillId="0" borderId="3" xfId="8" applyFont="1" applyBorder="1" applyAlignment="1">
      <alignment horizontal="center" vertical="top" wrapText="1"/>
    </xf>
    <xf numFmtId="0" fontId="6" fillId="0" borderId="4" xfId="8" applyFont="1" applyBorder="1" applyAlignment="1">
      <alignment horizontal="center" vertical="top" wrapText="1"/>
    </xf>
    <xf numFmtId="167" fontId="6" fillId="0" borderId="1" xfId="5" applyNumberFormat="1" applyFont="1" applyFill="1" applyBorder="1" applyAlignment="1">
      <alignment horizontal="right"/>
    </xf>
    <xf numFmtId="43" fontId="7" fillId="0" borderId="1" xfId="5" applyFont="1" applyFill="1" applyBorder="1"/>
    <xf numFmtId="167" fontId="6" fillId="0" borderId="0" xfId="5" applyNumberFormat="1" applyFont="1" applyFill="1" applyBorder="1" applyAlignment="1">
      <alignment horizontal="right"/>
    </xf>
    <xf numFmtId="43" fontId="7" fillId="0" borderId="0" xfId="5" applyFont="1" applyFill="1" applyBorder="1"/>
    <xf numFmtId="4" fontId="0" fillId="0" borderId="0" xfId="0" applyNumberFormat="1"/>
    <xf numFmtId="168" fontId="11" fillId="0" borderId="0" xfId="5" applyNumberFormat="1" applyFont="1" applyFill="1"/>
    <xf numFmtId="168" fontId="11" fillId="0" borderId="0" xfId="3" applyNumberFormat="1" applyFont="1" applyFill="1"/>
    <xf numFmtId="43" fontId="6" fillId="2" borderId="1" xfId="0" applyNumberFormat="1" applyFont="1" applyFill="1" applyBorder="1" applyAlignment="1">
      <alignment horizontal="center" vertical="center" wrapText="1"/>
    </xf>
    <xf numFmtId="168" fontId="11" fillId="0" borderId="0" xfId="4" applyNumberFormat="1" applyFont="1" applyFill="1"/>
    <xf numFmtId="168" fontId="11" fillId="0" borderId="0" xfId="6" applyNumberFormat="1" applyFont="1" applyFill="1"/>
    <xf numFmtId="168" fontId="11" fillId="0" borderId="0" xfId="0" applyNumberFormat="1" applyFont="1"/>
    <xf numFmtId="43" fontId="11" fillId="0" borderId="0" xfId="0" applyNumberFormat="1" applyFont="1"/>
    <xf numFmtId="0" fontId="12" fillId="3" borderId="0" xfId="0" applyFont="1" applyFill="1"/>
    <xf numFmtId="0" fontId="12" fillId="0" borderId="0" xfId="0" applyFont="1"/>
    <xf numFmtId="0" fontId="13" fillId="0" borderId="5" xfId="0" applyFont="1" applyBorder="1" applyAlignment="1">
      <alignment wrapText="1"/>
    </xf>
    <xf numFmtId="0" fontId="13" fillId="0" borderId="6" xfId="0" applyFont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" xfId="0" applyBorder="1"/>
    <xf numFmtId="0" fontId="1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15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left"/>
      <protection hidden="1"/>
    </xf>
    <xf numFmtId="167" fontId="17" fillId="2" borderId="7" xfId="2" applyNumberFormat="1" applyFont="1" applyFill="1" applyBorder="1" applyAlignment="1" applyProtection="1">
      <alignment horizontal="right"/>
      <protection hidden="1"/>
    </xf>
    <xf numFmtId="9" fontId="14" fillId="2" borderId="0" xfId="0" applyNumberFormat="1" applyFont="1" applyFill="1" applyProtection="1">
      <protection locked="0"/>
    </xf>
    <xf numFmtId="0" fontId="17" fillId="2" borderId="0" xfId="8" applyFont="1" applyFill="1" applyAlignment="1" applyProtection="1">
      <alignment horizontal="right"/>
      <protection hidden="1"/>
    </xf>
    <xf numFmtId="167" fontId="17" fillId="2" borderId="7" xfId="5" applyNumberFormat="1" applyFont="1" applyFill="1" applyBorder="1" applyAlignment="1" applyProtection="1">
      <alignment horizontal="right"/>
      <protection hidden="1"/>
    </xf>
    <xf numFmtId="167" fontId="17" fillId="2" borderId="0" xfId="5" applyNumberFormat="1" applyFont="1" applyFill="1" applyBorder="1" applyAlignment="1" applyProtection="1">
      <alignment horizontal="right"/>
      <protection hidden="1"/>
    </xf>
    <xf numFmtId="0" fontId="17" fillId="2" borderId="0" xfId="8" applyFont="1" applyFill="1" applyProtection="1">
      <protection hidden="1"/>
    </xf>
    <xf numFmtId="0" fontId="12" fillId="0" borderId="0" xfId="0" applyFont="1" applyAlignment="1">
      <alignment horizontal="center"/>
    </xf>
    <xf numFmtId="0" fontId="16" fillId="0" borderId="0" xfId="8" applyFont="1" applyAlignment="1" applyProtection="1">
      <alignment horizontal="center" vertical="top" wrapText="1"/>
      <protection hidden="1"/>
    </xf>
    <xf numFmtId="0" fontId="15" fillId="0" borderId="0" xfId="0" applyFont="1" applyProtection="1">
      <protection hidden="1"/>
    </xf>
    <xf numFmtId="0" fontId="1" fillId="0" borderId="0" xfId="0" applyFont="1" applyProtection="1">
      <protection hidden="1"/>
    </xf>
    <xf numFmtId="0" fontId="14" fillId="2" borderId="0" xfId="0" applyFont="1" applyFill="1" applyAlignment="1" applyProtection="1">
      <alignment horizontal="center"/>
      <protection hidden="1"/>
    </xf>
    <xf numFmtId="0" fontId="14" fillId="2" borderId="0" xfId="0" applyFont="1" applyFill="1" applyAlignment="1" applyProtection="1">
      <alignment vertical="top"/>
      <protection hidden="1"/>
    </xf>
    <xf numFmtId="4" fontId="19" fillId="0" borderId="0" xfId="0" applyNumberFormat="1" applyFont="1" applyAlignment="1">
      <alignment horizontal="center"/>
    </xf>
    <xf numFmtId="4" fontId="20" fillId="0" borderId="0" xfId="0" applyNumberFormat="1" applyFont="1" applyAlignment="1">
      <alignment horizontal="center"/>
    </xf>
    <xf numFmtId="0" fontId="16" fillId="4" borderId="7" xfId="8" applyFont="1" applyFill="1" applyBorder="1" applyAlignment="1" applyProtection="1">
      <alignment horizontal="center" vertical="top" wrapText="1"/>
      <protection locked="0"/>
    </xf>
    <xf numFmtId="0" fontId="21" fillId="6" borderId="0" xfId="0" applyFont="1" applyFill="1" applyAlignment="1">
      <alignment horizontal="left"/>
    </xf>
    <xf numFmtId="0" fontId="25" fillId="2" borderId="0" xfId="0" applyFont="1" applyFill="1" applyAlignment="1" applyProtection="1">
      <alignment horizontal="center"/>
      <protection hidden="1"/>
    </xf>
    <xf numFmtId="0" fontId="27" fillId="0" borderId="0" xfId="0" applyFont="1"/>
    <xf numFmtId="10" fontId="0" fillId="0" borderId="1" xfId="0" applyNumberFormat="1" applyBorder="1"/>
    <xf numFmtId="9" fontId="0" fillId="0" borderId="0" xfId="0" applyNumberFormat="1"/>
    <xf numFmtId="0" fontId="0" fillId="7" borderId="1" xfId="0" applyFill="1" applyBorder="1"/>
    <xf numFmtId="0" fontId="29" fillId="0" borderId="0" xfId="0" applyFont="1"/>
    <xf numFmtId="0" fontId="29" fillId="0" borderId="0" xfId="0" applyFont="1" applyAlignment="1">
      <alignment horizontal="center"/>
    </xf>
    <xf numFmtId="0" fontId="30" fillId="0" borderId="5" xfId="0" applyFont="1" applyBorder="1" applyAlignment="1">
      <alignment wrapText="1"/>
    </xf>
    <xf numFmtId="0" fontId="31" fillId="0" borderId="5" xfId="0" applyFont="1" applyBorder="1" applyAlignment="1">
      <alignment wrapText="1"/>
    </xf>
    <xf numFmtId="0" fontId="30" fillId="0" borderId="5" xfId="0" applyFont="1" applyBorder="1" applyAlignment="1">
      <alignment horizontal="center" wrapText="1"/>
    </xf>
    <xf numFmtId="0" fontId="29" fillId="0" borderId="5" xfId="0" applyFont="1" applyBorder="1" applyAlignment="1">
      <alignment horizontal="center"/>
    </xf>
    <xf numFmtId="0" fontId="30" fillId="0" borderId="6" xfId="0" applyFont="1" applyBorder="1" applyAlignment="1">
      <alignment wrapText="1"/>
    </xf>
    <xf numFmtId="0" fontId="29" fillId="0" borderId="6" xfId="0" quotePrefix="1" applyFont="1" applyBorder="1"/>
    <xf numFmtId="0" fontId="29" fillId="0" borderId="6" xfId="0" applyFont="1" applyBorder="1" applyAlignment="1">
      <alignment horizontal="center"/>
    </xf>
    <xf numFmtId="0" fontId="30" fillId="0" borderId="1" xfId="0" applyFont="1" applyBorder="1" applyAlignment="1">
      <alignment wrapText="1"/>
    </xf>
    <xf numFmtId="0" fontId="29" fillId="0" borderId="1" xfId="0" applyFont="1" applyBorder="1"/>
    <xf numFmtId="0" fontId="34" fillId="0" borderId="0" xfId="0" applyFont="1"/>
    <xf numFmtId="166" fontId="35" fillId="0" borderId="0" xfId="8" applyNumberFormat="1" applyFont="1" applyAlignment="1" applyProtection="1">
      <alignment horizontal="left"/>
      <protection locked="0"/>
    </xf>
    <xf numFmtId="0" fontId="36" fillId="2" borderId="0" xfId="8" applyFont="1" applyFill="1"/>
    <xf numFmtId="0" fontId="37" fillId="2" borderId="0" xfId="8" applyFont="1" applyFill="1"/>
    <xf numFmtId="0" fontId="38" fillId="2" borderId="0" xfId="8" applyFont="1" applyFill="1"/>
    <xf numFmtId="167" fontId="35" fillId="2" borderId="1" xfId="2" applyNumberFormat="1" applyFont="1" applyFill="1" applyBorder="1" applyAlignment="1">
      <alignment horizontal="right"/>
    </xf>
    <xf numFmtId="0" fontId="35" fillId="0" borderId="1" xfId="0" applyFont="1" applyBorder="1" applyAlignment="1">
      <alignment horizontal="center" vertical="top" wrapText="1"/>
    </xf>
    <xf numFmtId="4" fontId="37" fillId="0" borderId="0" xfId="0" applyNumberFormat="1" applyFont="1" applyAlignment="1">
      <alignment horizontal="center"/>
    </xf>
    <xf numFmtId="10" fontId="0" fillId="0" borderId="0" xfId="9" applyNumberFormat="1" applyFont="1"/>
    <xf numFmtId="0" fontId="35" fillId="2" borderId="1" xfId="0" applyFont="1" applyFill="1" applyBorder="1" applyAlignment="1">
      <alignment horizontal="center" vertical="top" wrapText="1"/>
    </xf>
    <xf numFmtId="167" fontId="35" fillId="0" borderId="1" xfId="2" applyNumberFormat="1" applyFont="1" applyFill="1" applyBorder="1" applyAlignment="1">
      <alignment horizontal="right"/>
    </xf>
    <xf numFmtId="0" fontId="35" fillId="2" borderId="1" xfId="0" applyFont="1" applyFill="1" applyBorder="1" applyAlignment="1">
      <alignment horizontal="center" vertical="center" wrapText="1"/>
    </xf>
    <xf numFmtId="0" fontId="36" fillId="0" borderId="0" xfId="8" applyFont="1"/>
    <xf numFmtId="3" fontId="35" fillId="0" borderId="0" xfId="8" applyNumberFormat="1" applyFont="1" applyAlignment="1" applyProtection="1">
      <alignment horizontal="left"/>
      <protection locked="0"/>
    </xf>
    <xf numFmtId="0" fontId="38" fillId="0" borderId="0" xfId="8" applyFont="1"/>
    <xf numFmtId="0" fontId="36" fillId="0" borderId="0" xfId="8" quotePrefix="1" applyFont="1" applyAlignment="1">
      <alignment horizontal="left"/>
    </xf>
    <xf numFmtId="167" fontId="35" fillId="0" borderId="1" xfId="5" applyNumberFormat="1" applyFont="1" applyFill="1" applyBorder="1" applyAlignment="1">
      <alignment horizontal="left" vertical="top"/>
    </xf>
    <xf numFmtId="0" fontId="35" fillId="0" borderId="1" xfId="8" applyFont="1" applyBorder="1" applyAlignment="1">
      <alignment horizontal="center" vertical="top" wrapText="1"/>
    </xf>
    <xf numFmtId="0" fontId="35" fillId="0" borderId="2" xfId="8" applyFont="1" applyBorder="1" applyAlignment="1">
      <alignment horizontal="center" vertical="top" wrapText="1"/>
    </xf>
    <xf numFmtId="0" fontId="35" fillId="0" borderId="3" xfId="8" applyFont="1" applyBorder="1" applyAlignment="1">
      <alignment horizontal="center" vertical="top" wrapText="1"/>
    </xf>
    <xf numFmtId="0" fontId="35" fillId="0" borderId="4" xfId="8" applyFont="1" applyBorder="1" applyAlignment="1">
      <alignment horizontal="center" vertical="top" wrapText="1"/>
    </xf>
    <xf numFmtId="167" fontId="35" fillId="0" borderId="1" xfId="5" applyNumberFormat="1" applyFont="1" applyFill="1" applyBorder="1" applyAlignment="1">
      <alignment horizontal="right"/>
    </xf>
    <xf numFmtId="43" fontId="36" fillId="0" borderId="1" xfId="5" applyFont="1" applyFill="1" applyBorder="1"/>
    <xf numFmtId="167" fontId="35" fillId="0" borderId="0" xfId="5" applyNumberFormat="1" applyFont="1" applyFill="1" applyBorder="1" applyAlignment="1">
      <alignment horizontal="right"/>
    </xf>
    <xf numFmtId="43" fontId="36" fillId="0" borderId="0" xfId="5" applyFont="1" applyFill="1" applyBorder="1"/>
    <xf numFmtId="0" fontId="39" fillId="0" borderId="0" xfId="8" applyFont="1"/>
    <xf numFmtId="168" fontId="39" fillId="0" borderId="0" xfId="5" applyNumberFormat="1" applyFont="1" applyFill="1"/>
    <xf numFmtId="168" fontId="39" fillId="0" borderId="0" xfId="3" applyNumberFormat="1" applyFont="1" applyFill="1"/>
    <xf numFmtId="10" fontId="4" fillId="0" borderId="0" xfId="9" applyNumberFormat="1" applyFont="1" applyFill="1"/>
    <xf numFmtId="43" fontId="35" fillId="2" borderId="1" xfId="0" applyNumberFormat="1" applyFont="1" applyFill="1" applyBorder="1" applyAlignment="1">
      <alignment horizontal="center" vertical="center" wrapText="1"/>
    </xf>
    <xf numFmtId="168" fontId="39" fillId="0" borderId="0" xfId="4" applyNumberFormat="1" applyFont="1" applyFill="1"/>
    <xf numFmtId="168" fontId="39" fillId="0" borderId="0" xfId="6" applyNumberFormat="1" applyFont="1" applyFill="1"/>
    <xf numFmtId="168" fontId="39" fillId="0" borderId="0" xfId="0" applyNumberFormat="1" applyFont="1"/>
    <xf numFmtId="43" fontId="39" fillId="0" borderId="0" xfId="0" applyNumberFormat="1" applyFont="1"/>
    <xf numFmtId="4" fontId="34" fillId="0" borderId="0" xfId="0" applyNumberFormat="1" applyFont="1"/>
    <xf numFmtId="0" fontId="0" fillId="0" borderId="5" xfId="0" applyBorder="1"/>
    <xf numFmtId="0" fontId="0" fillId="0" borderId="2" xfId="0" applyBorder="1"/>
    <xf numFmtId="9" fontId="0" fillId="0" borderId="4" xfId="0" applyNumberFormat="1" applyBorder="1"/>
    <xf numFmtId="0" fontId="14" fillId="0" borderId="0" xfId="0" applyFont="1"/>
    <xf numFmtId="0" fontId="22" fillId="8" borderId="10" xfId="0" applyFont="1" applyFill="1" applyBorder="1" applyAlignment="1">
      <alignment horizontal="left" wrapText="1"/>
    </xf>
    <xf numFmtId="43" fontId="12" fillId="0" borderId="0" xfId="5" applyFont="1" applyFill="1" applyBorder="1" applyProtection="1">
      <protection hidden="1"/>
    </xf>
    <xf numFmtId="0" fontId="25" fillId="2" borderId="0" xfId="0" applyFont="1" applyFill="1" applyProtection="1">
      <protection hidden="1"/>
    </xf>
    <xf numFmtId="0" fontId="12" fillId="2" borderId="0" xfId="0" applyFont="1" applyFill="1" applyProtection="1">
      <protection hidden="1"/>
    </xf>
    <xf numFmtId="0" fontId="26" fillId="2" borderId="0" xfId="0" applyFont="1" applyFill="1" applyAlignment="1" applyProtection="1">
      <alignment horizontal="left" wrapText="1"/>
      <protection hidden="1"/>
    </xf>
    <xf numFmtId="0" fontId="23" fillId="9" borderId="0" xfId="0" applyFont="1" applyFill="1" applyProtection="1">
      <protection hidden="1"/>
    </xf>
    <xf numFmtId="0" fontId="33" fillId="9" borderId="0" xfId="0" applyFont="1" applyFill="1" applyProtection="1">
      <protection hidden="1"/>
    </xf>
    <xf numFmtId="0" fontId="23" fillId="9" borderId="11" xfId="0" applyFont="1" applyFill="1" applyBorder="1" applyProtection="1">
      <protection hidden="1"/>
    </xf>
    <xf numFmtId="0" fontId="23" fillId="9" borderId="12" xfId="0" applyFont="1" applyFill="1" applyBorder="1" applyProtection="1">
      <protection hidden="1"/>
    </xf>
    <xf numFmtId="0" fontId="23" fillId="9" borderId="13" xfId="0" applyFont="1" applyFill="1" applyBorder="1" applyProtection="1">
      <protection hidden="1"/>
    </xf>
    <xf numFmtId="0" fontId="23" fillId="9" borderId="14" xfId="0" applyFont="1" applyFill="1" applyBorder="1" applyProtection="1">
      <protection hidden="1"/>
    </xf>
    <xf numFmtId="0" fontId="23" fillId="9" borderId="15" xfId="0" applyFont="1" applyFill="1" applyBorder="1" applyProtection="1">
      <protection hidden="1"/>
    </xf>
    <xf numFmtId="0" fontId="23" fillId="9" borderId="16" xfId="0" applyFont="1" applyFill="1" applyBorder="1" applyProtection="1">
      <protection hidden="1"/>
    </xf>
    <xf numFmtId="0" fontId="23" fillId="9" borderId="17" xfId="0" applyFont="1" applyFill="1" applyBorder="1" applyProtection="1">
      <protection hidden="1"/>
    </xf>
    <xf numFmtId="0" fontId="23" fillId="9" borderId="0" xfId="0" applyFont="1" applyFill="1" applyAlignment="1" applyProtection="1">
      <alignment horizontal="left"/>
      <protection hidden="1"/>
    </xf>
    <xf numFmtId="0" fontId="28" fillId="9" borderId="0" xfId="0" applyFont="1" applyFill="1"/>
    <xf numFmtId="0" fontId="26" fillId="2" borderId="0" xfId="0" applyFont="1" applyFill="1" applyAlignment="1" applyProtection="1">
      <alignment wrapText="1"/>
      <protection hidden="1"/>
    </xf>
    <xf numFmtId="164" fontId="1" fillId="2" borderId="0" xfId="1" applyFont="1" applyFill="1" applyBorder="1" applyProtection="1">
      <protection hidden="1"/>
    </xf>
    <xf numFmtId="0" fontId="40" fillId="10" borderId="7" xfId="8" applyFont="1" applyFill="1" applyBorder="1" applyAlignment="1" applyProtection="1">
      <alignment horizontal="center" vertical="top" wrapText="1"/>
      <protection locked="0"/>
    </xf>
    <xf numFmtId="43" fontId="12" fillId="11" borderId="7" xfId="5" applyFont="1" applyFill="1" applyBorder="1" applyProtection="1">
      <protection hidden="1"/>
    </xf>
    <xf numFmtId="0" fontId="29" fillId="12" borderId="1" xfId="0" applyFont="1" applyFill="1" applyBorder="1" applyAlignment="1">
      <alignment horizontal="center"/>
    </xf>
    <xf numFmtId="0" fontId="29" fillId="12" borderId="6" xfId="0" applyFont="1" applyFill="1" applyBorder="1" applyAlignment="1">
      <alignment horizontal="center"/>
    </xf>
    <xf numFmtId="0" fontId="27" fillId="0" borderId="1" xfId="0" applyFont="1" applyBorder="1"/>
    <xf numFmtId="0" fontId="29" fillId="0" borderId="6" xfId="0" applyFont="1" applyBorder="1"/>
    <xf numFmtId="0" fontId="29" fillId="13" borderId="1" xfId="0" applyFont="1" applyFill="1" applyBorder="1" applyAlignment="1">
      <alignment horizontal="center"/>
    </xf>
    <xf numFmtId="0" fontId="29" fillId="13" borderId="6" xfId="0" applyFont="1" applyFill="1" applyBorder="1" applyAlignment="1">
      <alignment horizontal="center"/>
    </xf>
    <xf numFmtId="43" fontId="35" fillId="2" borderId="0" xfId="0" applyNumberFormat="1" applyFont="1" applyFill="1" applyAlignment="1">
      <alignment horizontal="center" vertical="center" wrapText="1"/>
    </xf>
    <xf numFmtId="0" fontId="35" fillId="0" borderId="0" xfId="8" applyFont="1" applyAlignment="1">
      <alignment horizontal="left"/>
    </xf>
    <xf numFmtId="0" fontId="35" fillId="0" borderId="0" xfId="8" applyFont="1"/>
    <xf numFmtId="0" fontId="43" fillId="0" borderId="0" xfId="8" applyFont="1"/>
    <xf numFmtId="3" fontId="8" fillId="2" borderId="0" xfId="8" applyNumberFormat="1" applyFont="1" applyFill="1" applyProtection="1">
      <protection locked="0"/>
    </xf>
    <xf numFmtId="2" fontId="44" fillId="0" borderId="0" xfId="0" applyNumberFormat="1" applyFont="1" applyAlignment="1">
      <alignment horizontal="center"/>
    </xf>
    <xf numFmtId="4" fontId="44" fillId="0" borderId="0" xfId="0" applyNumberFormat="1" applyFont="1" applyAlignment="1">
      <alignment horizontal="center"/>
    </xf>
    <xf numFmtId="3" fontId="35" fillId="2" borderId="0" xfId="8" applyNumberFormat="1" applyFont="1" applyFill="1" applyProtection="1">
      <protection locked="0"/>
    </xf>
    <xf numFmtId="2" fontId="20" fillId="0" borderId="0" xfId="0" applyNumberFormat="1" applyFont="1" applyAlignment="1">
      <alignment horizontal="center"/>
    </xf>
    <xf numFmtId="0" fontId="46" fillId="2" borderId="0" xfId="8" applyFont="1" applyFill="1"/>
    <xf numFmtId="2" fontId="45" fillId="0" borderId="0" xfId="0" applyNumberFormat="1" applyFont="1" applyAlignment="1">
      <alignment horizontal="center"/>
    </xf>
    <xf numFmtId="4" fontId="45" fillId="0" borderId="0" xfId="0" applyNumberFormat="1" applyFont="1" applyAlignment="1">
      <alignment horizontal="center"/>
    </xf>
    <xf numFmtId="0" fontId="45" fillId="0" borderId="0" xfId="0" applyFont="1" applyAlignment="1">
      <alignment horizontal="center"/>
    </xf>
    <xf numFmtId="0" fontId="0" fillId="0" borderId="8" xfId="0" applyBorder="1"/>
    <xf numFmtId="0" fontId="12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0" xfId="0" applyFont="1" applyProtection="1">
      <protection hidden="1"/>
    </xf>
    <xf numFmtId="0" fontId="12" fillId="2" borderId="9" xfId="0" applyFont="1" applyFill="1" applyBorder="1" applyProtection="1">
      <protection hidden="1"/>
    </xf>
    <xf numFmtId="0" fontId="51" fillId="15" borderId="33" xfId="0" applyFont="1" applyFill="1" applyBorder="1" applyAlignment="1" applyProtection="1">
      <alignment horizontal="center" vertical="center"/>
      <protection hidden="1"/>
    </xf>
    <xf numFmtId="0" fontId="51" fillId="15" borderId="25" xfId="0" applyFont="1" applyFill="1" applyBorder="1" applyAlignment="1" applyProtection="1">
      <alignment horizontal="center" vertical="center"/>
      <protection hidden="1"/>
    </xf>
    <xf numFmtId="0" fontId="12" fillId="0" borderId="21" xfId="0" applyFont="1" applyBorder="1" applyProtection="1">
      <protection hidden="1"/>
    </xf>
    <xf numFmtId="2" fontId="52" fillId="15" borderId="24" xfId="0" applyNumberFormat="1" applyFont="1" applyFill="1" applyBorder="1" applyAlignment="1" applyProtection="1">
      <alignment vertical="center"/>
      <protection hidden="1"/>
    </xf>
    <xf numFmtId="2" fontId="52" fillId="15" borderId="32" xfId="0" applyNumberFormat="1" applyFont="1" applyFill="1" applyBorder="1" applyAlignment="1" applyProtection="1">
      <alignment vertical="center"/>
      <protection hidden="1"/>
    </xf>
    <xf numFmtId="0" fontId="23" fillId="16" borderId="0" xfId="0" applyFont="1" applyFill="1" applyProtection="1">
      <protection hidden="1"/>
    </xf>
    <xf numFmtId="43" fontId="42" fillId="0" borderId="0" xfId="5" applyFont="1" applyFill="1" applyBorder="1" applyProtection="1">
      <protection hidden="1"/>
    </xf>
    <xf numFmtId="0" fontId="24" fillId="16" borderId="0" xfId="0" applyFont="1" applyFill="1" applyAlignment="1" applyProtection="1">
      <alignment vertical="center"/>
      <protection hidden="1"/>
    </xf>
    <xf numFmtId="0" fontId="0" fillId="17" borderId="1" xfId="0" applyFill="1" applyBorder="1"/>
    <xf numFmtId="2" fontId="0" fillId="17" borderId="1" xfId="0" applyNumberFormat="1" applyFill="1" applyBorder="1"/>
    <xf numFmtId="0" fontId="0" fillId="17" borderId="8" xfId="0" applyFill="1" applyBorder="1"/>
    <xf numFmtId="166" fontId="6" fillId="16" borderId="0" xfId="8" applyNumberFormat="1" applyFont="1" applyFill="1" applyAlignment="1" applyProtection="1">
      <alignment horizontal="left"/>
      <protection locked="0"/>
    </xf>
    <xf numFmtId="0" fontId="50" fillId="18" borderId="1" xfId="0" applyFont="1" applyFill="1" applyBorder="1" applyAlignment="1">
      <alignment horizontal="center"/>
    </xf>
    <xf numFmtId="0" fontId="35" fillId="0" borderId="0" xfId="8" applyFont="1" applyAlignment="1">
      <alignment horizontal="center" vertical="top" wrapText="1"/>
    </xf>
    <xf numFmtId="0" fontId="35" fillId="2" borderId="0" xfId="0" applyFont="1" applyFill="1" applyAlignment="1">
      <alignment horizontal="center" vertical="center" wrapText="1"/>
    </xf>
    <xf numFmtId="0" fontId="35" fillId="2" borderId="0" xfId="0" applyFont="1" applyFill="1" applyAlignment="1">
      <alignment horizontal="center" vertical="top" wrapText="1"/>
    </xf>
    <xf numFmtId="0" fontId="35" fillId="0" borderId="0" xfId="0" applyFont="1" applyAlignment="1">
      <alignment horizontal="center" vertical="top" wrapText="1"/>
    </xf>
    <xf numFmtId="2" fontId="0" fillId="19" borderId="1" xfId="0" applyNumberFormat="1" applyFill="1" applyBorder="1"/>
    <xf numFmtId="9" fontId="0" fillId="19" borderId="4" xfId="0" applyNumberFormat="1" applyFill="1" applyBorder="1"/>
    <xf numFmtId="0" fontId="0" fillId="19" borderId="1" xfId="0" applyFill="1" applyBorder="1"/>
    <xf numFmtId="9" fontId="0" fillId="19" borderId="0" xfId="0" applyNumberFormat="1" applyFill="1"/>
    <xf numFmtId="0" fontId="0" fillId="19" borderId="0" xfId="0" applyFill="1"/>
    <xf numFmtId="0" fontId="0" fillId="19" borderId="8" xfId="0" applyFill="1" applyBorder="1"/>
    <xf numFmtId="0" fontId="0" fillId="20" borderId="1" xfId="0" applyFill="1" applyBorder="1"/>
    <xf numFmtId="0" fontId="48" fillId="21" borderId="7" xfId="8" applyFont="1" applyFill="1" applyBorder="1" applyAlignment="1" applyProtection="1">
      <alignment horizontal="center" vertical="top" wrapText="1"/>
      <protection locked="0"/>
    </xf>
    <xf numFmtId="0" fontId="47" fillId="0" borderId="1" xfId="0" applyFont="1" applyBorder="1"/>
    <xf numFmtId="0" fontId="47" fillId="0" borderId="1" xfId="0" applyFont="1" applyBorder="1" applyAlignment="1">
      <alignment wrapText="1"/>
    </xf>
    <xf numFmtId="2" fontId="19" fillId="0" borderId="0" xfId="0" applyNumberFormat="1" applyFont="1" applyAlignment="1">
      <alignment horizontal="center"/>
    </xf>
    <xf numFmtId="43" fontId="41" fillId="21" borderId="7" xfId="5" applyFont="1" applyFill="1" applyBorder="1" applyProtection="1">
      <protection hidden="1"/>
    </xf>
    <xf numFmtId="0" fontId="53" fillId="21" borderId="1" xfId="0" applyFont="1" applyFill="1" applyBorder="1"/>
    <xf numFmtId="0" fontId="47" fillId="13" borderId="1" xfId="0" applyFont="1" applyFill="1" applyBorder="1" applyAlignment="1">
      <alignment horizontal="center"/>
    </xf>
    <xf numFmtId="0" fontId="0" fillId="17" borderId="0" xfId="0" applyFill="1"/>
    <xf numFmtId="43" fontId="27" fillId="0" borderId="0" xfId="5" applyFont="1" applyFill="1" applyBorder="1"/>
    <xf numFmtId="10" fontId="0" fillId="0" borderId="0" xfId="0" applyNumberFormat="1"/>
    <xf numFmtId="0" fontId="25" fillId="2" borderId="0" xfId="0" applyFont="1" applyFill="1" applyAlignment="1" applyProtection="1">
      <alignment horizontal="left"/>
      <protection hidden="1"/>
    </xf>
    <xf numFmtId="0" fontId="17" fillId="2" borderId="0" xfId="1" applyNumberFormat="1" applyFont="1" applyFill="1" applyBorder="1" applyAlignment="1" applyProtection="1">
      <alignment horizontal="center" vertical="center"/>
      <protection hidden="1"/>
    </xf>
    <xf numFmtId="0" fontId="54" fillId="17" borderId="1" xfId="0" applyFont="1" applyFill="1" applyBorder="1"/>
    <xf numFmtId="0" fontId="54" fillId="17" borderId="8" xfId="0" applyFont="1" applyFill="1" applyBorder="1"/>
    <xf numFmtId="0" fontId="55" fillId="2" borderId="0" xfId="7" applyFont="1" applyFill="1" applyBorder="1" applyAlignment="1" applyProtection="1">
      <protection hidden="1"/>
    </xf>
    <xf numFmtId="0" fontId="27" fillId="17" borderId="1" xfId="0" applyFont="1" applyFill="1" applyBorder="1"/>
    <xf numFmtId="2" fontId="27" fillId="17" borderId="1" xfId="0" applyNumberFormat="1" applyFont="1" applyFill="1" applyBorder="1"/>
    <xf numFmtId="2" fontId="52" fillId="15" borderId="32" xfId="0" applyNumberFormat="1" applyFont="1" applyFill="1" applyBorder="1" applyAlignment="1" applyProtection="1">
      <alignment horizontal="center" vertical="center"/>
      <protection hidden="1"/>
    </xf>
    <xf numFmtId="2" fontId="52" fillId="15" borderId="24" xfId="0" applyNumberFormat="1" applyFont="1" applyFill="1" applyBorder="1" applyAlignment="1" applyProtection="1">
      <alignment horizontal="center" vertical="center"/>
      <protection hidden="1"/>
    </xf>
    <xf numFmtId="0" fontId="24" fillId="9" borderId="19" xfId="0" applyFont="1" applyFill="1" applyBorder="1" applyAlignment="1" applyProtection="1">
      <alignment horizontal="center"/>
      <protection hidden="1"/>
    </xf>
    <xf numFmtId="0" fontId="24" fillId="9" borderId="20" xfId="0" applyFont="1" applyFill="1" applyBorder="1" applyAlignment="1" applyProtection="1">
      <alignment horizontal="center"/>
      <protection hidden="1"/>
    </xf>
    <xf numFmtId="0" fontId="24" fillId="9" borderId="7" xfId="0" applyFont="1" applyFill="1" applyBorder="1" applyAlignment="1" applyProtection="1">
      <alignment horizontal="center"/>
      <protection hidden="1"/>
    </xf>
    <xf numFmtId="0" fontId="26" fillId="2" borderId="0" xfId="0" applyFont="1" applyFill="1" applyAlignment="1" applyProtection="1">
      <alignment horizontal="left" vertical="top" wrapText="1"/>
      <protection hidden="1"/>
    </xf>
    <xf numFmtId="0" fontId="58" fillId="2" borderId="0" xfId="0" applyFont="1" applyFill="1" applyAlignment="1" applyProtection="1">
      <alignment horizontal="left" vertical="top" wrapText="1"/>
      <protection hidden="1"/>
    </xf>
    <xf numFmtId="0" fontId="59" fillId="2" borderId="0" xfId="0" applyFont="1" applyFill="1" applyAlignment="1" applyProtection="1">
      <alignment horizontal="left" vertical="top" wrapText="1"/>
      <protection hidden="1"/>
    </xf>
    <xf numFmtId="0" fontId="58" fillId="2" borderId="0" xfId="0" applyFont="1" applyFill="1" applyAlignment="1" applyProtection="1">
      <alignment horizontal="left" vertical="top"/>
      <protection hidden="1"/>
    </xf>
    <xf numFmtId="0" fontId="61" fillId="2" borderId="0" xfId="0" applyFont="1" applyFill="1" applyAlignment="1" applyProtection="1">
      <alignment vertical="top" wrapText="1"/>
      <protection hidden="1"/>
    </xf>
    <xf numFmtId="0" fontId="26" fillId="2" borderId="0" xfId="0" applyFont="1" applyFill="1" applyAlignment="1" applyProtection="1">
      <alignment horizontal="left" vertical="top"/>
      <protection hidden="1"/>
    </xf>
    <xf numFmtId="0" fontId="57" fillId="2" borderId="0" xfId="0" applyFont="1" applyFill="1" applyAlignment="1" applyProtection="1">
      <alignment horizontal="center" vertical="center"/>
      <protection hidden="1"/>
    </xf>
    <xf numFmtId="0" fontId="12" fillId="16" borderId="0" xfId="0" applyFont="1" applyFill="1" applyAlignment="1" applyProtection="1">
      <alignment vertical="center"/>
      <protection hidden="1"/>
    </xf>
    <xf numFmtId="0" fontId="0" fillId="7" borderId="5" xfId="0" applyFill="1" applyBorder="1"/>
    <xf numFmtId="0" fontId="27" fillId="17" borderId="6" xfId="0" applyFont="1" applyFill="1" applyBorder="1"/>
    <xf numFmtId="2" fontId="27" fillId="22" borderId="1" xfId="0" applyNumberFormat="1" applyFont="1" applyFill="1" applyBorder="1" applyAlignment="1">
      <alignment horizontal="center"/>
    </xf>
    <xf numFmtId="0" fontId="0" fillId="22" borderId="1" xfId="0" applyFill="1" applyBorder="1"/>
    <xf numFmtId="2" fontId="27" fillId="22" borderId="1" xfId="0" applyNumberFormat="1" applyFont="1" applyFill="1" applyBorder="1"/>
    <xf numFmtId="2" fontId="0" fillId="22" borderId="1" xfId="0" applyNumberFormat="1" applyFill="1" applyBorder="1"/>
    <xf numFmtId="0" fontId="0" fillId="22" borderId="8" xfId="0" applyFill="1" applyBorder="1"/>
    <xf numFmtId="0" fontId="0" fillId="22" borderId="0" xfId="0" applyFill="1"/>
    <xf numFmtId="0" fontId="27" fillId="22" borderId="1" xfId="0" applyFont="1" applyFill="1" applyBorder="1"/>
    <xf numFmtId="0" fontId="63" fillId="0" borderId="0" xfId="0" applyFont="1" applyAlignment="1">
      <alignment horizontal="left" vertical="top"/>
    </xf>
    <xf numFmtId="10" fontId="12" fillId="2" borderId="0" xfId="0" applyNumberFormat="1" applyFont="1" applyFill="1" applyProtection="1">
      <protection locked="0"/>
    </xf>
    <xf numFmtId="0" fontId="12" fillId="2" borderId="0" xfId="8" applyFont="1" applyFill="1" applyProtection="1">
      <protection hidden="1"/>
    </xf>
    <xf numFmtId="164" fontId="12" fillId="2" borderId="0" xfId="1" applyFont="1" applyFill="1" applyProtection="1">
      <protection hidden="1"/>
    </xf>
    <xf numFmtId="164" fontId="12" fillId="2" borderId="0" xfId="0" applyNumberFormat="1" applyFont="1" applyFill="1" applyProtection="1">
      <protection hidden="1"/>
    </xf>
    <xf numFmtId="9" fontId="12" fillId="2" borderId="0" xfId="0" applyNumberFormat="1" applyFont="1" applyFill="1" applyProtection="1">
      <protection hidden="1"/>
    </xf>
    <xf numFmtId="169" fontId="12" fillId="2" borderId="0" xfId="0" applyNumberFormat="1" applyFont="1" applyFill="1" applyProtection="1">
      <protection hidden="1"/>
    </xf>
    <xf numFmtId="10" fontId="14" fillId="2" borderId="0" xfId="0" applyNumberFormat="1" applyFont="1" applyFill="1" applyProtection="1">
      <protection hidden="1"/>
    </xf>
    <xf numFmtId="0" fontId="13" fillId="2" borderId="0" xfId="0" applyFont="1" applyFill="1" applyProtection="1">
      <protection hidden="1"/>
    </xf>
    <xf numFmtId="43" fontId="12" fillId="12" borderId="7" xfId="2" applyNumberFormat="1" applyFont="1" applyFill="1" applyBorder="1" applyProtection="1">
      <protection hidden="1"/>
    </xf>
    <xf numFmtId="43" fontId="12" fillId="5" borderId="7" xfId="2" applyNumberFormat="1" applyFont="1" applyFill="1" applyBorder="1" applyProtection="1">
      <protection hidden="1"/>
    </xf>
    <xf numFmtId="0" fontId="1" fillId="0" borderId="0" xfId="0" applyFont="1"/>
    <xf numFmtId="0" fontId="14" fillId="14" borderId="1" xfId="0" applyFont="1" applyFill="1" applyBorder="1"/>
    <xf numFmtId="0" fontId="14" fillId="3" borderId="1" xfId="0" applyFont="1" applyFill="1" applyBorder="1"/>
    <xf numFmtId="169" fontId="14" fillId="2" borderId="0" xfId="0" applyNumberFormat="1" applyFont="1" applyFill="1" applyProtection="1">
      <protection locked="0"/>
    </xf>
    <xf numFmtId="169" fontId="12" fillId="2" borderId="0" xfId="0" applyNumberFormat="1" applyFont="1" applyFill="1" applyProtection="1">
      <protection locked="0"/>
    </xf>
    <xf numFmtId="167" fontId="48" fillId="23" borderId="7" xfId="5" applyNumberFormat="1" applyFont="1" applyFill="1" applyBorder="1" applyAlignment="1" applyProtection="1">
      <alignment horizontal="center" vertical="top"/>
      <protection hidden="1"/>
    </xf>
    <xf numFmtId="0" fontId="48" fillId="23" borderId="7" xfId="8" applyFont="1" applyFill="1" applyBorder="1" applyAlignment="1" applyProtection="1">
      <alignment horizontal="center" vertical="top" wrapText="1"/>
      <protection locked="0"/>
    </xf>
    <xf numFmtId="0" fontId="12" fillId="23" borderId="0" xfId="0" applyFont="1" applyFill="1" applyProtection="1">
      <protection hidden="1"/>
    </xf>
    <xf numFmtId="43" fontId="41" fillId="20" borderId="7" xfId="5" applyFont="1" applyFill="1" applyBorder="1" applyProtection="1">
      <protection hidden="1"/>
    </xf>
    <xf numFmtId="43" fontId="12" fillId="24" borderId="7" xfId="5" applyFont="1" applyFill="1" applyBorder="1" applyProtection="1">
      <protection hidden="1"/>
    </xf>
    <xf numFmtId="0" fontId="12" fillId="16" borderId="0" xfId="0" applyFont="1" applyFill="1" applyProtection="1">
      <protection hidden="1"/>
    </xf>
    <xf numFmtId="43" fontId="42" fillId="20" borderId="7" xfId="5" applyFont="1" applyFill="1" applyBorder="1" applyProtection="1">
      <protection hidden="1"/>
    </xf>
    <xf numFmtId="43" fontId="12" fillId="20" borderId="7" xfId="5" applyFont="1" applyFill="1" applyBorder="1" applyProtection="1">
      <protection hidden="1"/>
    </xf>
    <xf numFmtId="0" fontId="1" fillId="23" borderId="0" xfId="0" applyFont="1" applyFill="1" applyProtection="1">
      <protection hidden="1"/>
    </xf>
    <xf numFmtId="164" fontId="1" fillId="23" borderId="0" xfId="1" applyFont="1" applyFill="1" applyBorder="1" applyProtection="1">
      <protection hidden="1"/>
    </xf>
    <xf numFmtId="164" fontId="14" fillId="23" borderId="0" xfId="1" applyFont="1" applyFill="1" applyBorder="1" applyProtection="1">
      <protection hidden="1"/>
    </xf>
    <xf numFmtId="0" fontId="49" fillId="23" borderId="18" xfId="0" applyFont="1" applyFill="1" applyBorder="1" applyAlignment="1">
      <alignment horizontal="center" wrapText="1"/>
    </xf>
    <xf numFmtId="0" fontId="50" fillId="25" borderId="1" xfId="0" applyFont="1" applyFill="1" applyBorder="1" applyAlignment="1">
      <alignment horizontal="center"/>
    </xf>
    <xf numFmtId="0" fontId="24" fillId="15" borderId="23" xfId="0" applyFont="1" applyFill="1" applyBorder="1" applyAlignment="1" applyProtection="1">
      <alignment horizontal="center" vertical="center"/>
      <protection hidden="1"/>
    </xf>
    <xf numFmtId="0" fontId="24" fillId="15" borderId="24" xfId="0" applyFont="1" applyFill="1" applyBorder="1" applyAlignment="1" applyProtection="1">
      <alignment horizontal="center" vertical="center"/>
      <protection hidden="1"/>
    </xf>
    <xf numFmtId="0" fontId="24" fillId="15" borderId="25" xfId="0" applyFont="1" applyFill="1" applyBorder="1" applyAlignment="1" applyProtection="1">
      <alignment horizontal="center" vertical="center"/>
      <protection hidden="1"/>
    </xf>
    <xf numFmtId="0" fontId="24" fillId="15" borderId="26" xfId="0" applyFont="1" applyFill="1" applyBorder="1" applyAlignment="1" applyProtection="1">
      <alignment horizontal="center" vertical="center"/>
      <protection hidden="1"/>
    </xf>
    <xf numFmtId="0" fontId="24" fillId="15" borderId="11" xfId="0" applyFont="1" applyFill="1" applyBorder="1" applyAlignment="1" applyProtection="1">
      <alignment horizontal="center" vertical="center"/>
      <protection hidden="1"/>
    </xf>
    <xf numFmtId="0" fontId="24" fillId="15" borderId="27" xfId="0" applyFont="1" applyFill="1" applyBorder="1" applyAlignment="1" applyProtection="1">
      <alignment horizontal="center" vertical="center"/>
      <protection hidden="1"/>
    </xf>
    <xf numFmtId="0" fontId="24" fillId="15" borderId="30" xfId="0" applyFont="1" applyFill="1" applyBorder="1" applyAlignment="1" applyProtection="1">
      <alignment horizontal="center"/>
      <protection hidden="1"/>
    </xf>
    <xf numFmtId="0" fontId="24" fillId="15" borderId="22" xfId="0" applyFont="1" applyFill="1" applyBorder="1" applyAlignment="1" applyProtection="1">
      <alignment horizontal="center"/>
      <protection hidden="1"/>
    </xf>
    <xf numFmtId="0" fontId="24" fillId="15" borderId="34" xfId="0" applyFont="1" applyFill="1" applyBorder="1" applyAlignment="1" applyProtection="1">
      <alignment horizontal="center"/>
      <protection hidden="1"/>
    </xf>
    <xf numFmtId="0" fontId="25" fillId="0" borderId="28" xfId="0" applyFont="1" applyBorder="1" applyAlignment="1" applyProtection="1">
      <alignment horizontal="center"/>
      <protection hidden="1"/>
    </xf>
    <xf numFmtId="0" fontId="25" fillId="0" borderId="7" xfId="0" applyFont="1" applyBorder="1" applyAlignment="1" applyProtection="1">
      <alignment horizontal="center"/>
      <protection hidden="1"/>
    </xf>
    <xf numFmtId="0" fontId="25" fillId="0" borderId="20" xfId="0" applyFont="1" applyBorder="1" applyAlignment="1" applyProtection="1">
      <alignment horizontal="center"/>
      <protection hidden="1"/>
    </xf>
    <xf numFmtId="0" fontId="24" fillId="15" borderId="35" xfId="8" applyFont="1" applyFill="1" applyBorder="1" applyAlignment="1" applyProtection="1">
      <alignment horizontal="center" vertical="top" wrapText="1"/>
      <protection locked="0" hidden="1"/>
    </xf>
    <xf numFmtId="0" fontId="24" fillId="15" borderId="22" xfId="8" applyFont="1" applyFill="1" applyBorder="1" applyAlignment="1" applyProtection="1">
      <alignment horizontal="center" vertical="top" wrapText="1"/>
      <protection locked="0" hidden="1"/>
    </xf>
    <xf numFmtId="0" fontId="24" fillId="15" borderId="34" xfId="8" applyFont="1" applyFill="1" applyBorder="1" applyAlignment="1" applyProtection="1">
      <alignment horizontal="center" vertical="top" wrapText="1"/>
      <protection locked="0" hidden="1"/>
    </xf>
    <xf numFmtId="0" fontId="24" fillId="15" borderId="36" xfId="8" applyFont="1" applyFill="1" applyBorder="1" applyAlignment="1" applyProtection="1">
      <alignment horizontal="center" vertical="top" wrapText="1"/>
      <protection locked="0" hidden="1"/>
    </xf>
    <xf numFmtId="0" fontId="25" fillId="0" borderId="19" xfId="0" applyFont="1" applyBorder="1" applyAlignment="1" applyProtection="1">
      <alignment horizontal="center"/>
      <protection hidden="1"/>
    </xf>
    <xf numFmtId="0" fontId="25" fillId="0" borderId="29" xfId="0" applyFont="1" applyBorder="1" applyAlignment="1" applyProtection="1">
      <alignment horizontal="center"/>
      <protection hidden="1"/>
    </xf>
    <xf numFmtId="0" fontId="51" fillId="15" borderId="31" xfId="0" applyFont="1" applyFill="1" applyBorder="1" applyAlignment="1" applyProtection="1">
      <alignment horizontal="center" vertical="center"/>
      <protection hidden="1"/>
    </xf>
    <xf numFmtId="0" fontId="51" fillId="15" borderId="32" xfId="0" applyFont="1" applyFill="1" applyBorder="1" applyAlignment="1" applyProtection="1">
      <alignment horizontal="center" vertical="center"/>
      <protection hidden="1"/>
    </xf>
    <xf numFmtId="0" fontId="25" fillId="2" borderId="30" xfId="0" applyFont="1" applyFill="1" applyBorder="1" applyAlignment="1" applyProtection="1">
      <alignment horizontal="center"/>
      <protection hidden="1"/>
    </xf>
    <xf numFmtId="0" fontId="25" fillId="2" borderId="22" xfId="0" applyFont="1" applyFill="1" applyBorder="1" applyAlignment="1" applyProtection="1">
      <alignment horizontal="center"/>
      <protection hidden="1"/>
    </xf>
    <xf numFmtId="0" fontId="25" fillId="0" borderId="22" xfId="0" applyFont="1" applyBorder="1" applyAlignment="1" applyProtection="1">
      <alignment horizontal="center"/>
      <protection hidden="1"/>
    </xf>
    <xf numFmtId="0" fontId="25" fillId="0" borderId="36" xfId="0" applyFont="1" applyBorder="1" applyAlignment="1" applyProtection="1">
      <alignment horizontal="center"/>
      <protection hidden="1"/>
    </xf>
    <xf numFmtId="0" fontId="51" fillId="15" borderId="23" xfId="0" applyFont="1" applyFill="1" applyBorder="1" applyAlignment="1" applyProtection="1">
      <alignment horizontal="center" vertical="center"/>
      <protection hidden="1"/>
    </xf>
    <xf numFmtId="0" fontId="51" fillId="15" borderId="24" xfId="0" applyFont="1" applyFill="1" applyBorder="1" applyAlignment="1" applyProtection="1">
      <alignment horizontal="center" vertical="center"/>
      <protection hidden="1"/>
    </xf>
    <xf numFmtId="0" fontId="26" fillId="2" borderId="0" xfId="0" applyFont="1" applyFill="1" applyAlignment="1" applyProtection="1">
      <alignment horizontal="left" vertical="top"/>
      <protection hidden="1"/>
    </xf>
    <xf numFmtId="0" fontId="58" fillId="2" borderId="0" xfId="0" applyFont="1" applyFill="1" applyAlignment="1" applyProtection="1">
      <alignment horizontal="left" vertical="top" wrapText="1"/>
      <protection hidden="1"/>
    </xf>
    <xf numFmtId="0" fontId="59" fillId="2" borderId="0" xfId="0" applyFont="1" applyFill="1" applyAlignment="1" applyProtection="1">
      <alignment horizontal="left" vertical="top"/>
      <protection hidden="1"/>
    </xf>
    <xf numFmtId="0" fontId="57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Alignment="1" applyProtection="1">
      <alignment horizontal="left" vertical="top" wrapText="1"/>
      <protection hidden="1"/>
    </xf>
    <xf numFmtId="0" fontId="25" fillId="2" borderId="0" xfId="0" applyFont="1" applyFill="1" applyAlignment="1" applyProtection="1">
      <alignment horizontal="left" wrapText="1"/>
      <protection hidden="1"/>
    </xf>
    <xf numFmtId="0" fontId="26" fillId="2" borderId="0" xfId="0" applyFont="1" applyFill="1" applyAlignment="1" applyProtection="1">
      <alignment horizontal="left" wrapText="1"/>
      <protection hidden="1"/>
    </xf>
    <xf numFmtId="0" fontId="27" fillId="2" borderId="0" xfId="0" applyFont="1" applyFill="1" applyAlignment="1" applyProtection="1">
      <alignment horizontal="left" vertical="top" wrapText="1"/>
      <protection hidden="1"/>
    </xf>
    <xf numFmtId="0" fontId="62" fillId="2" borderId="0" xfId="0" applyFont="1" applyFill="1" applyAlignment="1" applyProtection="1">
      <alignment horizontal="center"/>
      <protection hidden="1"/>
    </xf>
    <xf numFmtId="0" fontId="12" fillId="2" borderId="0" xfId="0" applyFont="1" applyFill="1" applyAlignment="1" applyProtection="1">
      <alignment horizontal="left" wrapText="1"/>
      <protection hidden="1"/>
    </xf>
    <xf numFmtId="0" fontId="26" fillId="2" borderId="0" xfId="0" applyFont="1" applyFill="1" applyAlignment="1" applyProtection="1">
      <alignment horizontal="center" vertical="top"/>
      <protection hidden="1"/>
    </xf>
    <xf numFmtId="0" fontId="60" fillId="2" borderId="0" xfId="0" applyFont="1" applyFill="1" applyAlignment="1" applyProtection="1">
      <alignment horizontal="left" vertical="top"/>
      <protection hidden="1"/>
    </xf>
    <xf numFmtId="0" fontId="58" fillId="2" borderId="0" xfId="0" applyFont="1" applyFill="1" applyAlignment="1" applyProtection="1">
      <alignment horizontal="left" vertical="top"/>
      <protection hidden="1"/>
    </xf>
    <xf numFmtId="0" fontId="58" fillId="0" borderId="0" xfId="0" applyFont="1" applyAlignment="1" applyProtection="1">
      <alignment horizontal="left" vertical="top" wrapText="1"/>
      <protection hidden="1"/>
    </xf>
    <xf numFmtId="2" fontId="52" fillId="15" borderId="32" xfId="0" applyNumberFormat="1" applyFont="1" applyFill="1" applyBorder="1" applyAlignment="1" applyProtection="1">
      <alignment horizontal="center" vertical="center"/>
      <protection hidden="1"/>
    </xf>
    <xf numFmtId="2" fontId="52" fillId="15" borderId="24" xfId="0" applyNumberFormat="1" applyFont="1" applyFill="1" applyBorder="1" applyAlignment="1" applyProtection="1">
      <alignment horizontal="center" vertical="center"/>
      <protection hidden="1"/>
    </xf>
  </cellXfs>
  <cellStyles count="10">
    <cellStyle name="Comma_nowe ceny 01.2004" xfId="2" xr:uid="{00000000-0005-0000-0000-000001000000}"/>
    <cellStyle name="Comma_PL 2004 TB Express Saver v4" xfId="3" xr:uid="{00000000-0005-0000-0000-000002000000}"/>
    <cellStyle name="Comma_PL 2004 TB Express v4" xfId="4" xr:uid="{00000000-0005-0000-0000-000003000000}"/>
    <cellStyle name="Comma_PL Jan 2004 WW Express v6" xfId="5" xr:uid="{00000000-0005-0000-0000-000004000000}"/>
    <cellStyle name="Comma_PL May 2004 WW Express v3" xfId="6" xr:uid="{00000000-0005-0000-0000-000005000000}"/>
    <cellStyle name="Dziesiętny" xfId="1" builtinId="3"/>
    <cellStyle name="Hiperłącze" xfId="7" builtinId="8"/>
    <cellStyle name="Normal_nowe ceny 01.2004" xfId="8" xr:uid="{00000000-0005-0000-0000-000008000000}"/>
    <cellStyle name="Normalny" xfId="0" builtinId="0"/>
    <cellStyle name="Procentowy" xfId="9" builtinId="5"/>
  </cellStyles>
  <dxfs count="6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b/>
        <i val="0"/>
        <color rgb="FF993300"/>
      </font>
      <fill>
        <patternFill>
          <bgColor theme="0" tint="-0.24994659260841701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b/>
        <i val="0"/>
        <color rgb="FF993300"/>
      </font>
      <fill>
        <patternFill>
          <bgColor theme="0" tint="-0.24994659260841701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993300"/>
      <color rgb="FF7D3F16"/>
      <color rgb="FF0092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Drop" dropLines="15" dropStyle="combo" dx="22" fmlaLink="'Kraje Strefy_klienci&quot;NonLegacy&quot;'!$A$1" fmlaRange="'Kraje Strefy_klienci&quot;NonLegacy&quot;'!$D$3:$D$253" sel="1" val="0"/>
</file>

<file path=xl/ctrlProps/ctrlProp2.xml><?xml version="1.0" encoding="utf-8"?>
<formControlPr xmlns="http://schemas.microsoft.com/office/spreadsheetml/2009/9/main" objectType="Drop" dropLines="15" dropStyle="combo" dx="22" fmlaLink="'Kraje Strefy_klienci&quot;NonLegacy&quot;'!$A$1" fmlaRange="'Kraje Strefy_klienci&quot;NonLegacy&quot;'!$D$3:$D$253" sel="1" val="0"/>
</file>

<file path=xl/ctrlProps/ctrlProp3.xml><?xml version="1.0" encoding="utf-8"?>
<formControlPr xmlns="http://schemas.microsoft.com/office/spreadsheetml/2009/9/main" objectType="Drop" dropLines="15" dropStyle="combo" dx="22" fmlaLink="'Kraje Strefy_klienci&quot;NonLegacy&quot;'!$A$1" fmlaRange="'Kraje Strefy_klienci&quot;NonLegacy&quot;'!$D$3:$D$253" sel="1" val="221"/>
</file>

<file path=xl/ctrlProps/ctrlProp4.xml><?xml version="1.0" encoding="utf-8"?>
<formControlPr xmlns="http://schemas.microsoft.com/office/spreadsheetml/2009/9/main" objectType="Drop" dropLines="15" dropStyle="combo" dx="22" fmlaLink="'Kraje Strefy_klienci&quot;NonLegacy&quot;'!$A$1" fmlaRange="'Kraje Strefy_klienci&quot;NonLegacy&quot;'!$D$3:$D$253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2</xdr:row>
          <xdr:rowOff>133350</xdr:rowOff>
        </xdr:from>
        <xdr:to>
          <xdr:col>4</xdr:col>
          <xdr:colOff>85725</xdr:colOff>
          <xdr:row>4</xdr:row>
          <xdr:rowOff>19050</xdr:rowOff>
        </xdr:to>
        <xdr:sp macro="" textlink="">
          <xdr:nvSpPr>
            <xdr:cNvPr id="5121" name="Drop Dow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304800</xdr:colOff>
      <xdr:row>2</xdr:row>
      <xdr:rowOff>19050</xdr:rowOff>
    </xdr:from>
    <xdr:to>
      <xdr:col>15</xdr:col>
      <xdr:colOff>428625</xdr:colOff>
      <xdr:row>4</xdr:row>
      <xdr:rowOff>85725</xdr:rowOff>
    </xdr:to>
    <xdr:pic>
      <xdr:nvPicPr>
        <xdr:cNvPr id="4" name="Obraz 1" descr="logo-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81775" y="342900"/>
          <a:ext cx="17907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2</xdr:row>
          <xdr:rowOff>133350</xdr:rowOff>
        </xdr:from>
        <xdr:to>
          <xdr:col>3</xdr:col>
          <xdr:colOff>609600</xdr:colOff>
          <xdr:row>4</xdr:row>
          <xdr:rowOff>19050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371475</xdr:colOff>
      <xdr:row>3</xdr:row>
      <xdr:rowOff>9525</xdr:rowOff>
    </xdr:from>
    <xdr:to>
      <xdr:col>16</xdr:col>
      <xdr:colOff>409575</xdr:colOff>
      <xdr:row>5</xdr:row>
      <xdr:rowOff>85725</xdr:rowOff>
    </xdr:to>
    <xdr:pic>
      <xdr:nvPicPr>
        <xdr:cNvPr id="5" name="Obraz 1" descr="logo-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476250"/>
          <a:ext cx="17907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2</xdr:row>
          <xdr:rowOff>133350</xdr:rowOff>
        </xdr:from>
        <xdr:to>
          <xdr:col>4</xdr:col>
          <xdr:colOff>28575</xdr:colOff>
          <xdr:row>4</xdr:row>
          <xdr:rowOff>19050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4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447675</xdr:colOff>
      <xdr:row>3</xdr:row>
      <xdr:rowOff>9525</xdr:rowOff>
    </xdr:from>
    <xdr:to>
      <xdr:col>16</xdr:col>
      <xdr:colOff>495300</xdr:colOff>
      <xdr:row>5</xdr:row>
      <xdr:rowOff>85725</xdr:rowOff>
    </xdr:to>
    <xdr:pic>
      <xdr:nvPicPr>
        <xdr:cNvPr id="5" name="Obraz 1" descr="logo-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6175" y="476250"/>
          <a:ext cx="17907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114300</xdr:rowOff>
        </xdr:from>
        <xdr:to>
          <xdr:col>4</xdr:col>
          <xdr:colOff>552450</xdr:colOff>
          <xdr:row>3</xdr:row>
          <xdr:rowOff>152400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7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228600</xdr:colOff>
      <xdr:row>2</xdr:row>
      <xdr:rowOff>19050</xdr:rowOff>
    </xdr:from>
    <xdr:to>
      <xdr:col>10</xdr:col>
      <xdr:colOff>514350</xdr:colOff>
      <xdr:row>3</xdr:row>
      <xdr:rowOff>100164</xdr:rowOff>
    </xdr:to>
    <xdr:pic>
      <xdr:nvPicPr>
        <xdr:cNvPr id="5" name="Obraz 1" descr="logo-1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81575" y="342900"/>
          <a:ext cx="1114425" cy="243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ps.com/pl/pl/support/shipping-support/shipping-costs-rates/fuel-surcharges.page" TargetMode="Externa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ups.com/pl/pl/support/shipping-support/shipping-costs-rates/fuel-surcharges.page" TargetMode="External"/><Relationship Id="rId5" Type="http://schemas.openxmlformats.org/officeDocument/2006/relationships/ctrlProp" Target="../ctrlProps/ctrlProp2.xml"/><Relationship Id="rId4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ups.com/pl/pl/support/shipping-support/shipping-costs-rates/fuel-surcharges.page" TargetMode="External"/><Relationship Id="rId5" Type="http://schemas.openxmlformats.org/officeDocument/2006/relationships/ctrlProp" Target="../ctrlProps/ctrlProp3.xml"/><Relationship Id="rId4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ups.com/pl/pl/support/shipping-support/shipping-costs-rates/fuel-surcharges.page" TargetMode="External"/><Relationship Id="rId5" Type="http://schemas.openxmlformats.org/officeDocument/2006/relationships/ctrlProp" Target="../ctrlProps/ctrlProp4.xml"/><Relationship Id="rId4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D9D9D6"/>
  </sheetPr>
  <dimension ref="B1:AP96"/>
  <sheetViews>
    <sheetView showGridLines="0" showRowColHeaders="0" zoomScaleNormal="100" workbookViewId="0">
      <selection activeCell="T26" sqref="T26:AF26"/>
    </sheetView>
  </sheetViews>
  <sheetFormatPr defaultColWidth="9.28515625" defaultRowHeight="12.75" x14ac:dyDescent="0.2"/>
  <cols>
    <col min="1" max="1" width="2" style="54" customWidth="1"/>
    <col min="2" max="2" width="11.7109375" style="54" customWidth="1"/>
    <col min="3" max="3" width="9.28515625" style="54"/>
    <col min="4" max="6" width="8.7109375" style="54" customWidth="1"/>
    <col min="7" max="7" width="9.28515625" style="64" customWidth="1"/>
    <col min="8" max="8" width="8.28515625" style="64" customWidth="1"/>
    <col min="9" max="9" width="1.28515625" style="64" customWidth="1"/>
    <col min="10" max="10" width="8.7109375" style="64" bestFit="1" customWidth="1"/>
    <col min="11" max="13" width="8.7109375" style="54" customWidth="1"/>
    <col min="14" max="15" width="8.140625" style="54" customWidth="1"/>
    <col min="16" max="16" width="8.28515625" style="54" customWidth="1"/>
    <col min="17" max="17" width="8" style="54" hidden="1" customWidth="1"/>
    <col min="18" max="18" width="0.140625" style="54" customWidth="1"/>
    <col min="19" max="19" width="4.5703125" style="54" customWidth="1"/>
    <col min="20" max="20" width="3.7109375" style="54" customWidth="1"/>
    <col min="21" max="21" width="13.5703125" style="54" customWidth="1"/>
    <col min="22" max="22" width="3.28515625" style="54" customWidth="1"/>
    <col min="23" max="23" width="1.7109375" style="54" customWidth="1"/>
    <col min="24" max="24" width="13.7109375" style="54" customWidth="1"/>
    <col min="25" max="25" width="3.28515625" style="54" customWidth="1"/>
    <col min="26" max="26" width="1.7109375" style="54" customWidth="1"/>
    <col min="27" max="27" width="12.28515625" style="54" customWidth="1"/>
    <col min="28" max="28" width="3.28515625" style="54" customWidth="1"/>
    <col min="29" max="29" width="10" style="54" customWidth="1"/>
    <col min="30" max="30" width="4.7109375" style="54" customWidth="1"/>
    <col min="31" max="31" width="3.42578125" style="54" bestFit="1" customWidth="1"/>
    <col min="33" max="33" width="5.140625" style="142" hidden="1" customWidth="1"/>
    <col min="34" max="34" width="5.42578125" style="142" hidden="1" customWidth="1"/>
    <col min="35" max="35" width="5.140625" style="142" hidden="1" customWidth="1"/>
    <col min="36" max="36" width="114.42578125" style="142" hidden="1" customWidth="1"/>
    <col min="37" max="37" width="4" style="142" hidden="1" customWidth="1"/>
    <col min="38" max="40" width="1.7109375" style="142" hidden="1" customWidth="1"/>
    <col min="41" max="41" width="3.28515625" style="142" hidden="1" customWidth="1"/>
    <col min="42" max="42" width="2.85546875" style="54" hidden="1" customWidth="1"/>
    <col min="43" max="16384" width="9.28515625" style="54"/>
  </cols>
  <sheetData>
    <row r="1" spans="2:42" ht="12.75" customHeight="1" x14ac:dyDescent="0.2">
      <c r="B1" s="130"/>
      <c r="C1" s="130"/>
      <c r="D1" s="130"/>
      <c r="E1" s="130"/>
      <c r="F1" s="130"/>
      <c r="G1" s="167"/>
      <c r="H1" s="167"/>
      <c r="I1" s="167"/>
      <c r="J1" s="167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76"/>
      <c r="AG1" s="132"/>
      <c r="AH1" s="132" t="str">
        <f>IF($AJ$16="Y",$AJ$28,IF($AJ$17="Y",$AJ$28,IF($W$18&gt;274,$AJ$28,IF($AC$21&gt;400,$AJ$28,IF(AND($AC$21&gt;300,$AC$21&lt;=400),$AJ$28,IF($AO$17&gt;0,$AJ$28,""))))))</f>
        <v/>
      </c>
      <c r="AI1" s="132" t="e">
        <f t="array" ref="AI1">INDEX($AH$1:$AH$6, SMALL(IF((($AH$1:$AH$6)=""), "", ROW($AH$1:$AH$6)-MIN(ROW($AH$1:$AH$6))+1), ROW($A$1)))</f>
        <v>#NUM!</v>
      </c>
      <c r="AJ1" s="132"/>
      <c r="AK1" s="132"/>
      <c r="AL1" s="132"/>
      <c r="AM1" s="132"/>
      <c r="AN1" s="132"/>
      <c r="AO1" s="132"/>
      <c r="AP1" s="130"/>
    </row>
    <row r="2" spans="2:42" ht="12.75" customHeight="1" x14ac:dyDescent="0.2">
      <c r="B2" s="52" t="s">
        <v>649</v>
      </c>
      <c r="C2" s="130"/>
      <c r="D2" s="130"/>
      <c r="E2" s="130"/>
      <c r="F2" s="130"/>
      <c r="G2" s="167"/>
      <c r="H2" s="167"/>
      <c r="I2" s="167"/>
      <c r="J2" s="167"/>
      <c r="K2" s="130"/>
      <c r="L2" s="130"/>
      <c r="M2" s="130"/>
      <c r="N2" s="130"/>
      <c r="O2" s="130"/>
      <c r="P2" s="130"/>
      <c r="Q2" s="130"/>
      <c r="R2" s="294" t="s">
        <v>650</v>
      </c>
      <c r="S2" s="294"/>
      <c r="T2" s="294"/>
      <c r="U2" s="294"/>
      <c r="V2" s="294"/>
      <c r="W2" s="294"/>
      <c r="X2" s="294"/>
      <c r="Y2" s="294"/>
      <c r="Z2" s="294"/>
      <c r="AA2" s="294"/>
      <c r="AB2" s="294"/>
      <c r="AC2" s="294"/>
      <c r="AD2" s="294"/>
      <c r="AE2" s="294"/>
      <c r="AG2" s="132"/>
      <c r="AH2" s="132" t="str">
        <f>IF($AJ$16="Y",$AJ$33,IF($AJ$17="Y",$AJ$34,""))</f>
        <v/>
      </c>
      <c r="AI2" s="132" t="e">
        <f t="array" ref="AI2">INDEX($AH$1:$AH$6, SMALL(IF((($AH$1:$AH$6)=""), "", ROW($AH$1:$AH$6)-MIN(ROW($AH$1:$AH$6))+1), ROW($A$2)))</f>
        <v>#NUM!</v>
      </c>
      <c r="AJ2" s="132"/>
      <c r="AK2" s="132"/>
      <c r="AL2" s="132"/>
      <c r="AM2" s="132"/>
      <c r="AN2" s="132"/>
      <c r="AO2" s="132"/>
      <c r="AP2" s="130"/>
    </row>
    <row r="3" spans="2:42" x14ac:dyDescent="0.2">
      <c r="B3" s="52"/>
      <c r="C3" s="130"/>
      <c r="D3" s="130"/>
      <c r="E3" s="130"/>
      <c r="F3" s="130"/>
      <c r="G3" s="72" t="s">
        <v>0</v>
      </c>
      <c r="H3" s="72" t="s">
        <v>1</v>
      </c>
      <c r="I3" s="205"/>
      <c r="J3" s="205"/>
      <c r="K3" s="130"/>
      <c r="L3" s="130"/>
      <c r="M3" s="130"/>
      <c r="N3" s="130"/>
      <c r="O3" s="130"/>
      <c r="P3" s="130"/>
      <c r="Q3" s="130"/>
      <c r="R3" s="294"/>
      <c r="S3" s="294"/>
      <c r="T3" s="294"/>
      <c r="U3" s="294"/>
      <c r="V3" s="294"/>
      <c r="W3" s="294"/>
      <c r="X3" s="294"/>
      <c r="Y3" s="294"/>
      <c r="Z3" s="294"/>
      <c r="AA3" s="294"/>
      <c r="AB3" s="294"/>
      <c r="AC3" s="294"/>
      <c r="AD3" s="294"/>
      <c r="AE3" s="294"/>
      <c r="AG3" s="132"/>
      <c r="AH3" s="132" t="str">
        <f>IF($AC$21&gt;400,$AJ$25,"")</f>
        <v/>
      </c>
      <c r="AI3" s="132" t="e">
        <f t="array" ref="AI3">INDEX($AH$1:$AH$6, SMALL(IF((($AH$1:$AH$6)=""), "", ROW($AH$1:$AH$6)-MIN(ROW($AH$1:$AH$6))+1), ROW($A$3)))</f>
        <v>#NUM!</v>
      </c>
      <c r="AJ3" s="132"/>
      <c r="AK3" s="132"/>
      <c r="AL3" s="132"/>
      <c r="AM3" s="132"/>
      <c r="AN3" s="132"/>
      <c r="AO3" s="132"/>
      <c r="AP3" s="130"/>
    </row>
    <row r="4" spans="2:42" x14ac:dyDescent="0.2">
      <c r="B4" s="52"/>
      <c r="C4" s="130"/>
      <c r="D4" s="130"/>
      <c r="E4" s="130"/>
      <c r="F4" s="52" t="s">
        <v>2</v>
      </c>
      <c r="G4" s="206">
        <f>VLOOKUP('Kraje Strefy_klienci"NonLegacy"'!A1,'Kraje Strefy_klienci"NonLegacy"'!B:I,4,0)</f>
        <v>0</v>
      </c>
      <c r="H4" s="206">
        <f>IF($G$4=704,505,$G$4)</f>
        <v>0</v>
      </c>
      <c r="I4" s="65"/>
      <c r="J4" s="206"/>
      <c r="K4" s="130"/>
      <c r="L4" s="130"/>
      <c r="M4" s="130"/>
      <c r="N4" s="130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0"/>
      <c r="AD4" s="130"/>
      <c r="AE4" s="176"/>
      <c r="AG4" s="132"/>
      <c r="AH4" s="132" t="str">
        <f>IF(OR($W$18&gt;274,$AA$18&gt;274,$AD$18&gt;274),$AJ$26,"")</f>
        <v/>
      </c>
      <c r="AI4" s="133" t="e">
        <f t="array" ref="AI4">INDEX($AH$1:$AH$6, SMALL(IF((($AH$1:$AH$6)=""), "", ROW($AH$1:$AH$6)-MIN(ROW($AH$1:$AH$6))+1), ROW($A$4)))</f>
        <v>#NUM!</v>
      </c>
      <c r="AJ4" s="132"/>
      <c r="AK4" s="132"/>
      <c r="AL4" s="132"/>
      <c r="AM4" s="132"/>
      <c r="AN4" s="132"/>
      <c r="AO4" s="132"/>
      <c r="AP4" s="130"/>
    </row>
    <row r="5" spans="2:42" ht="13.15" customHeight="1" x14ac:dyDescent="0.2">
      <c r="B5" s="52"/>
      <c r="C5" s="130"/>
      <c r="D5" s="130"/>
      <c r="E5" s="130"/>
      <c r="F5" s="52"/>
      <c r="G5" s="65"/>
      <c r="H5" s="65"/>
      <c r="I5" s="65"/>
      <c r="J5" s="65"/>
      <c r="K5" s="55"/>
      <c r="L5" s="130"/>
      <c r="M5" s="130"/>
      <c r="N5" s="130"/>
      <c r="O5" s="130"/>
      <c r="P5" s="130"/>
      <c r="Q5" s="130"/>
      <c r="R5" s="295" t="str">
        <f>"UWAGA !!! Dla przesyłek z/do Anglii, Walii i Szkocji do cen w serwisie TB należy doliczyć opłatę graniczną (border fee) w wysokości: "&amp;ud!B36&amp;ud!C36</f>
        <v>UWAGA !!! Dla przesyłek z/do Anglii, Walii i Szkocji do cen w serwisie TB należy doliczyć opłatę graniczną (border fee) w wysokości: 8.8 zł</v>
      </c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5"/>
      <c r="AD5" s="295"/>
      <c r="AE5" s="130"/>
      <c r="AG5" s="132"/>
      <c r="AH5" s="132" t="str">
        <f>IF($AO$17&gt;0,$AJ$35,"")</f>
        <v/>
      </c>
      <c r="AI5" s="132" t="e">
        <f t="array" ref="AI5">INDEX($AH$1:$AH$6, SMALL(IF((($AH$1:$AH$6)=""), "", ROW($AH$1:$AH$6)-MIN(ROW($AH$1:$AH$6))+1), ROW($A$5)))</f>
        <v>#NUM!</v>
      </c>
      <c r="AJ5" s="132"/>
      <c r="AK5" s="132"/>
      <c r="AL5" s="132"/>
      <c r="AM5" s="132"/>
      <c r="AN5" s="132"/>
      <c r="AO5" s="132"/>
      <c r="AP5" s="130"/>
    </row>
    <row r="6" spans="2:42" ht="12.75" customHeight="1" x14ac:dyDescent="0.2">
      <c r="B6" s="53" t="s">
        <v>3</v>
      </c>
      <c r="C6" s="67"/>
      <c r="D6" s="67"/>
      <c r="E6" s="130"/>
      <c r="F6" s="53"/>
      <c r="G6" s="53" t="s">
        <v>4</v>
      </c>
      <c r="H6" s="167"/>
      <c r="I6" s="167"/>
      <c r="J6" s="167"/>
      <c r="K6" s="57">
        <v>0</v>
      </c>
      <c r="L6" s="130"/>
      <c r="M6" s="130"/>
      <c r="N6" s="130"/>
      <c r="O6" s="130"/>
      <c r="P6" s="130"/>
      <c r="Q6" s="130"/>
      <c r="R6" s="295"/>
      <c r="S6" s="295"/>
      <c r="T6" s="295"/>
      <c r="U6" s="295"/>
      <c r="V6" s="295"/>
      <c r="W6" s="295"/>
      <c r="X6" s="295"/>
      <c r="Y6" s="295"/>
      <c r="Z6" s="295"/>
      <c r="AA6" s="295"/>
      <c r="AB6" s="295"/>
      <c r="AC6" s="295"/>
      <c r="AD6" s="295"/>
      <c r="AE6" s="130"/>
      <c r="AG6" s="132"/>
      <c r="AH6" s="132" t="str">
        <f>IF(AND($AC$21&gt;300,$AC$21&lt;=400),$AJ$36,"")</f>
        <v/>
      </c>
      <c r="AI6" s="132" t="e">
        <f t="array" ref="AI6">INDEX($AH$1:$AH$6, SMALL(IF((($AH$1:$AH$6)=""), "", ROW($AH$1:$AH$6)-MIN(ROW($AH$1:$AH$6))+1), ROW($A$6)))</f>
        <v>#NUM!</v>
      </c>
      <c r="AJ6" s="132"/>
      <c r="AK6" s="132"/>
      <c r="AL6" s="132"/>
      <c r="AM6" s="132"/>
      <c r="AN6" s="132"/>
      <c r="AO6" s="132"/>
      <c r="AP6" s="130"/>
    </row>
    <row r="7" spans="2:42" x14ac:dyDescent="0.2">
      <c r="B7" s="67"/>
      <c r="C7" s="67"/>
      <c r="D7" s="67"/>
      <c r="E7" s="130"/>
      <c r="F7" s="53"/>
      <c r="G7" s="53" t="s">
        <v>5</v>
      </c>
      <c r="H7" s="167"/>
      <c r="I7" s="167"/>
      <c r="J7" s="167"/>
      <c r="K7" s="57">
        <v>0</v>
      </c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G7" s="132"/>
      <c r="AH7" s="132" t="str">
        <f>IF(AH11=$AJ$31,$AJ$27,"")</f>
        <v/>
      </c>
      <c r="AI7" s="132" t="str">
        <f>IF(AH9=$AJ$31,$AJ$27,"")</f>
        <v/>
      </c>
      <c r="AJ7" s="132"/>
      <c r="AK7" s="132"/>
      <c r="AL7" s="132"/>
      <c r="AM7" s="132"/>
      <c r="AN7" s="132"/>
      <c r="AO7" s="132"/>
      <c r="AP7" s="130"/>
    </row>
    <row r="8" spans="2:42" ht="12.75" customHeight="1" x14ac:dyDescent="0.2">
      <c r="B8" s="67"/>
      <c r="C8" s="67"/>
      <c r="D8" s="67"/>
      <c r="E8" s="130"/>
      <c r="F8" s="53"/>
      <c r="G8" s="53" t="s">
        <v>6</v>
      </c>
      <c r="H8" s="167"/>
      <c r="I8" s="167"/>
      <c r="J8" s="167"/>
      <c r="K8" s="57">
        <v>0</v>
      </c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  <c r="Y8" s="130"/>
      <c r="Z8" s="130"/>
      <c r="AA8" s="130"/>
      <c r="AB8" s="130"/>
      <c r="AC8" s="130"/>
      <c r="AD8" s="130"/>
      <c r="AE8" s="130"/>
      <c r="AG8" s="132"/>
      <c r="AH8" s="133" t="str">
        <f>IF($AJ$17="Y",$AJ$29,IF($AJ$16="Y",$AJ$29,IF($AO$17&gt;0,$AJ$29,IF($W$18&gt;274,$AJ$29,IF(AND($AC$21&gt;300,$AC$21&lt;=400),$AJ$29,IF($AC$21&gt;400,$AJ$29,""))))))</f>
        <v/>
      </c>
      <c r="AI8" s="132" t="e">
        <f t="array" ref="AI8">INDEX($AH$8:$AH$11, SMALL(IF((($AH$8:$AH$11)=""), "", ROW($AH$8:$AH$11)-MIN(ROW($AH$8:$AH$11))+1), ROW($A$1)))</f>
        <v>#NUM!</v>
      </c>
      <c r="AJ8" s="132"/>
      <c r="AK8" s="132"/>
      <c r="AL8" s="132"/>
      <c r="AM8" s="132"/>
      <c r="AN8" s="132"/>
      <c r="AO8" s="132"/>
      <c r="AP8" s="130"/>
    </row>
    <row r="9" spans="2:42" ht="12.75" customHeight="1" x14ac:dyDescent="0.2">
      <c r="B9" s="67"/>
      <c r="C9" s="67"/>
      <c r="D9" s="67"/>
      <c r="E9" s="130"/>
      <c r="F9" s="53"/>
      <c r="G9" s="53" t="s">
        <v>7</v>
      </c>
      <c r="H9" s="167"/>
      <c r="I9" s="167"/>
      <c r="J9" s="167"/>
      <c r="K9" s="57">
        <v>0</v>
      </c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G9" s="132"/>
      <c r="AH9" s="132"/>
      <c r="AI9" s="132" t="e">
        <f t="array" ref="AI9">INDEX($AH$8:$AH$11, SMALL(IF((($AH$8:$AH$11)=""), "", ROW($AH$8:$AH$11)-MIN(ROW($AH$8:$AH$11))+1), ROW($A$2)))</f>
        <v>#NUM!</v>
      </c>
      <c r="AJ9" s="132"/>
      <c r="AK9" s="132"/>
      <c r="AL9" s="132"/>
      <c r="AM9" s="132"/>
      <c r="AN9" s="132"/>
      <c r="AO9" s="132"/>
      <c r="AP9" s="130"/>
    </row>
    <row r="10" spans="2:42" ht="12.75" customHeight="1" x14ac:dyDescent="0.2">
      <c r="B10" s="67"/>
      <c r="C10" s="67"/>
      <c r="D10" s="67"/>
      <c r="E10" s="57"/>
      <c r="F10" s="53"/>
      <c r="G10" s="53" t="s">
        <v>8</v>
      </c>
      <c r="H10" s="167"/>
      <c r="I10" s="167"/>
      <c r="J10" s="167"/>
      <c r="K10" s="57">
        <v>0</v>
      </c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G10" s="132"/>
      <c r="AH10" s="132" t="str">
        <f>IF($AC$21&gt;400,$AJ$30,"")</f>
        <v/>
      </c>
      <c r="AI10" s="132" t="e">
        <f t="array" ref="AI10">INDEX($AH$8:$AH$11, SMALL(IF((($AH$8:$AH$11)=""), "", ROW($AH$8:$AH$11)-MIN(ROW($AH$8:$AH$11))+1), ROW($A$3)))</f>
        <v>#NUM!</v>
      </c>
      <c r="AJ10" s="132"/>
      <c r="AK10" s="132"/>
      <c r="AL10" s="132"/>
      <c r="AM10" s="132"/>
      <c r="AN10" s="132"/>
      <c r="AO10" s="132"/>
      <c r="AP10" s="130"/>
    </row>
    <row r="11" spans="2:42" ht="12.75" customHeight="1" x14ac:dyDescent="0.2">
      <c r="B11" s="130"/>
      <c r="C11" s="130"/>
      <c r="D11" s="130"/>
      <c r="E11" s="130"/>
      <c r="F11" s="130"/>
      <c r="G11" s="167"/>
      <c r="H11" s="167"/>
      <c r="I11" s="167"/>
      <c r="J11" s="167"/>
      <c r="K11" s="57" t="s">
        <v>9</v>
      </c>
      <c r="L11" s="130"/>
      <c r="M11" s="57" t="s">
        <v>10</v>
      </c>
      <c r="N11" s="130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G11" s="132"/>
      <c r="AH11" s="132" t="str">
        <f>IF($AC$21&gt;400,$AJ$31,IF($W$18&gt;274,$AJ$31,IF($AJ$17="Y",$AJ$31,IF(AND($AC$21&gt;300,$AC$21&lt;=400),$AJ$30,IF($AJ$16="Y",$AJ$32,IF($AO$17&gt;0,$AJ$32,""))))))</f>
        <v/>
      </c>
      <c r="AI11" s="132" t="e">
        <f t="array" ref="AI11">INDEX($AH$8:$AH$11, SMALL(IF((($AH$8:$AH$11)=""), "", ROW($AH$8:$AH$11)-MIN(ROW($AH$8:$AH$11))+1), ROW($A$4)))</f>
        <v>#NUM!</v>
      </c>
      <c r="AJ11" s="132"/>
      <c r="AK11" s="132"/>
      <c r="AL11" s="132"/>
      <c r="AM11" s="132"/>
      <c r="AN11" s="132"/>
      <c r="AO11" s="132"/>
      <c r="AP11" s="130"/>
    </row>
    <row r="12" spans="2:42" ht="12.75" customHeight="1" x14ac:dyDescent="0.2">
      <c r="B12" s="130"/>
      <c r="C12" s="130"/>
      <c r="D12" s="130"/>
      <c r="E12" s="130"/>
      <c r="F12" s="209" t="s">
        <v>11</v>
      </c>
      <c r="G12" s="167"/>
      <c r="H12" s="167"/>
      <c r="I12" s="167"/>
      <c r="J12" s="167"/>
      <c r="K12" s="235">
        <v>0</v>
      </c>
      <c r="L12" s="130"/>
      <c r="M12" s="235">
        <v>0</v>
      </c>
      <c r="N12" s="130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G12" s="132"/>
      <c r="AI12" s="132"/>
      <c r="AJ12" s="132"/>
      <c r="AK12" s="132"/>
      <c r="AL12" s="132"/>
      <c r="AM12" s="132"/>
      <c r="AN12" s="132"/>
      <c r="AO12" s="132"/>
      <c r="AP12" s="130"/>
    </row>
    <row r="13" spans="2:42" ht="12.75" customHeight="1" x14ac:dyDescent="0.2">
      <c r="B13" s="130"/>
      <c r="C13" s="130"/>
      <c r="D13" s="130"/>
      <c r="E13" s="130"/>
      <c r="F13" s="130"/>
      <c r="G13" s="167"/>
      <c r="H13" s="167"/>
      <c r="I13" s="167"/>
      <c r="J13" s="167"/>
      <c r="K13" s="130"/>
      <c r="L13" s="130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G13" s="132"/>
      <c r="AH13" s="132"/>
      <c r="AI13" s="132"/>
      <c r="AJ13" s="132"/>
      <c r="AK13" s="132"/>
      <c r="AL13" s="132"/>
      <c r="AM13" s="132"/>
      <c r="AN13" s="132"/>
      <c r="AO13" s="132"/>
      <c r="AP13" s="130"/>
    </row>
    <row r="14" spans="2:42" ht="12.75" customHeight="1" x14ac:dyDescent="0.2">
      <c r="B14" s="236"/>
      <c r="C14" s="250" t="s">
        <v>12</v>
      </c>
      <c r="D14" s="251" t="s">
        <v>13</v>
      </c>
      <c r="E14" s="251" t="s">
        <v>14</v>
      </c>
      <c r="F14" s="251" t="s">
        <v>15</v>
      </c>
      <c r="G14" s="251" t="s">
        <v>16</v>
      </c>
      <c r="H14" s="251" t="s">
        <v>17</v>
      </c>
      <c r="I14" s="252"/>
      <c r="J14" s="251" t="s">
        <v>18</v>
      </c>
      <c r="K14" s="251" t="s">
        <v>19</v>
      </c>
      <c r="L14" s="251" t="s">
        <v>20</v>
      </c>
      <c r="M14" s="251" t="s">
        <v>21</v>
      </c>
      <c r="N14" s="251" t="s">
        <v>22</v>
      </c>
      <c r="O14" s="251" t="s">
        <v>23</v>
      </c>
      <c r="P14" s="251" t="s">
        <v>24</v>
      </c>
      <c r="Q14" s="195" t="s">
        <v>25</v>
      </c>
      <c r="R14" s="130"/>
      <c r="S14" s="130"/>
      <c r="T14" s="263" t="s">
        <v>26</v>
      </c>
      <c r="U14" s="264"/>
      <c r="V14" s="264"/>
      <c r="W14" s="264"/>
      <c r="X14" s="264"/>
      <c r="Y14" s="264"/>
      <c r="Z14" s="264"/>
      <c r="AA14" s="264"/>
      <c r="AB14" s="264"/>
      <c r="AC14" s="264"/>
      <c r="AD14" s="264"/>
      <c r="AE14" s="264"/>
      <c r="AF14" s="265"/>
      <c r="AG14" s="132"/>
      <c r="AH14" s="132"/>
      <c r="AI14" s="132"/>
      <c r="AJ14" s="134"/>
      <c r="AK14" s="134"/>
      <c r="AL14" s="134"/>
      <c r="AM14" s="134"/>
      <c r="AN14" s="134"/>
      <c r="AO14" s="132"/>
      <c r="AP14" s="132"/>
    </row>
    <row r="15" spans="2:42" ht="11.25" customHeight="1" x14ac:dyDescent="0.2">
      <c r="B15" s="58" t="s">
        <v>663</v>
      </c>
      <c r="C15" s="59" t="s">
        <v>28</v>
      </c>
      <c r="D15" s="146">
        <f>'ex pl'!G8*(1-'Express 9'!$K$6)+'ex pl'!G8*(1-'Express 9'!$K$6)*$K$12</f>
        <v>749.4</v>
      </c>
      <c r="E15" s="146">
        <f>'ex pl'!H8*(1-'Express 9'!$K$6)+'ex pl'!H8*(1-'Express 9'!$K$6)*$K$12</f>
        <v>768.5</v>
      </c>
      <c r="F15" s="146">
        <f>'ex pl'!I8*(1-'Express 9'!$K$6)+'ex pl'!I8*(1-'Express 9'!$K$6)*$K$12</f>
        <v>799.3</v>
      </c>
      <c r="G15" s="146">
        <f>'ex pl'!J8*(1-'Express 9'!$K$6)+'ex pl'!J8*(1-'Express 9'!$K$6)*$K$12</f>
        <v>802.85</v>
      </c>
      <c r="H15" s="146">
        <f>'ex pl'!E8*(1-'Express 9'!$K$6)+'ex pl'!K8*(1-'Express 9'!$K$6)*$K$12</f>
        <v>767.05</v>
      </c>
      <c r="I15" s="167"/>
      <c r="J15" s="146">
        <f>'ex pl'!F8*(1-'Express 9'!$K$8)+'ex pl'!F8*(1-'Express 9'!$K$8)*$M$12</f>
        <v>767.05</v>
      </c>
      <c r="K15" s="146">
        <f>'ex pl'!K8*(1-'Express 9'!$K$8)+'ex pl'!K8*(1-'Express 9'!$K$8)*$M$12</f>
        <v>805.1</v>
      </c>
      <c r="L15" s="146">
        <f>'ex pl'!L8*(1-'Express 9'!$K$8)+'ex pl'!L8*(1-'Express 9'!$K$8)*$M$12</f>
        <v>828.6</v>
      </c>
      <c r="M15" s="146">
        <f>'ex pl'!M8*(1-'Express 9'!$K$8)+'ex pl'!M8*(1-'Express 9'!$K$8)*$M$12</f>
        <v>888.05</v>
      </c>
      <c r="N15" s="146">
        <f>'ex pl'!N8*(1-'Express 9'!$K$8)+'ex pl'!N8*(1-'Express 9'!$K$8)*$M$12</f>
        <v>907.45</v>
      </c>
      <c r="O15" s="146">
        <f>'ex pl'!O8*(1-'Express 9'!$K$8)+'ex pl'!O8*(1-'Express 9'!$K$8)*$M$12</f>
        <v>908.65</v>
      </c>
      <c r="P15" s="146">
        <f>'ex pl'!P8*(1-'Express 9'!$K$8)+'ex pl'!P8*(1-'Express 9'!$K$8)*$M$12</f>
        <v>1009</v>
      </c>
      <c r="Q15" s="146">
        <f>'ex pl'!Q8*(1-'Express 9'!$K$8)+'ex pl'!Q8*(1-'Express 9'!$K$8)*$M$12</f>
        <v>1012.9</v>
      </c>
      <c r="R15" s="130"/>
      <c r="S15" s="130"/>
      <c r="T15" s="266"/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8"/>
      <c r="AG15" s="132"/>
      <c r="AH15" s="135"/>
      <c r="AI15" s="214" t="s">
        <v>12</v>
      </c>
      <c r="AJ15" s="215"/>
      <c r="AK15" s="214" t="s">
        <v>29</v>
      </c>
      <c r="AL15" s="216"/>
      <c r="AM15" s="216"/>
      <c r="AN15" s="215"/>
      <c r="AO15" s="132">
        <f>COUNTIF(AL16:AN16,"Y")</f>
        <v>0</v>
      </c>
      <c r="AP15" s="132"/>
    </row>
    <row r="16" spans="2:42" ht="12.75" customHeight="1" x14ac:dyDescent="0.2">
      <c r="B16" s="58"/>
      <c r="C16" s="61"/>
      <c r="D16" s="253"/>
      <c r="E16" s="253"/>
      <c r="F16" s="253"/>
      <c r="G16" s="253"/>
      <c r="H16" s="253"/>
      <c r="I16" s="167"/>
      <c r="J16" s="253"/>
      <c r="K16" s="254"/>
      <c r="L16" s="254"/>
      <c r="M16" s="253"/>
      <c r="N16" s="253"/>
      <c r="O16" s="253"/>
      <c r="P16" s="253"/>
      <c r="Q16" s="199"/>
      <c r="R16" s="130"/>
      <c r="S16" s="130"/>
      <c r="T16" s="269" t="s">
        <v>12</v>
      </c>
      <c r="U16" s="270"/>
      <c r="V16" s="271"/>
      <c r="W16" s="275" t="s">
        <v>30</v>
      </c>
      <c r="X16" s="276"/>
      <c r="Y16" s="276"/>
      <c r="Z16" s="277"/>
      <c r="AA16" s="275" t="s">
        <v>31</v>
      </c>
      <c r="AB16" s="276"/>
      <c r="AC16" s="277"/>
      <c r="AD16" s="275" t="s">
        <v>32</v>
      </c>
      <c r="AE16" s="276"/>
      <c r="AF16" s="278"/>
      <c r="AG16" s="132"/>
      <c r="AH16" s="135"/>
      <c r="AI16" s="136" t="s">
        <v>33</v>
      </c>
      <c r="AJ16" s="137" t="str">
        <f>IF(AND($T$18&gt;25,$T$18&lt;=70),"Y","N")</f>
        <v>N</v>
      </c>
      <c r="AK16" s="137" t="s">
        <v>34</v>
      </c>
      <c r="AL16" s="132" t="str">
        <f>IF($W$18&gt;100,"Y","N")</f>
        <v>N</v>
      </c>
      <c r="AM16" s="132" t="str">
        <f>IF($AA$18&gt;100,"Y","N")</f>
        <v>N</v>
      </c>
      <c r="AN16" s="136" t="str">
        <f>IF($AD$18&gt;100,"Y","N")</f>
        <v>N</v>
      </c>
      <c r="AO16" s="138">
        <f>COUNTIF(AM17:AN17,"Y")</f>
        <v>0</v>
      </c>
      <c r="AP16" s="132">
        <f>IF(AL16="Y",1,0)</f>
        <v>0</v>
      </c>
    </row>
    <row r="17" spans="2:42" ht="12.75" customHeight="1" x14ac:dyDescent="0.2">
      <c r="B17" s="58" t="s">
        <v>35</v>
      </c>
      <c r="C17" s="59">
        <v>0.5</v>
      </c>
      <c r="D17" s="146">
        <f>'ex pl'!G9*(1-'Express 9'!$K$7)+'ex pl'!G9*(1-'Express 9'!$K$7)*$K$12</f>
        <v>910.3</v>
      </c>
      <c r="E17" s="146">
        <f>'ex pl'!H9*(1-'Express 9'!$K$7)+'ex pl'!H9*(1-'Express 9'!$K$7)*$K$12</f>
        <v>945.8</v>
      </c>
      <c r="F17" s="146">
        <f>'ex pl'!I9*(1-'Express 9'!$K$7)+'ex pl'!I9*(1-'Express 9'!$K$7)*$K$12</f>
        <v>945.85</v>
      </c>
      <c r="G17" s="146">
        <f>'ex pl'!J9*(1-'Express 9'!$K$7)+'ex pl'!J9*(1-'Express 9'!$K$7)*$K$12</f>
        <v>958.5</v>
      </c>
      <c r="H17" s="146">
        <f>'ex pl'!E9*(1-'Express 9'!$K$7)+'ex pl'!E9*(1-'Express 9'!$K$7)*$K$12</f>
        <v>944.05</v>
      </c>
      <c r="I17" s="167"/>
      <c r="J17" s="146">
        <f>'ex pl'!F9*(1-'Express 9'!$K$9)+'ex pl'!F9*(1-'Express 9'!$K$9)*$M$12</f>
        <v>944.05</v>
      </c>
      <c r="K17" s="146">
        <f>'ex pl'!K9*(1-'Express 9'!$K$9)+'ex pl'!K9*(1-'Express 9'!$K$9)*$M$12</f>
        <v>929.6</v>
      </c>
      <c r="L17" s="146">
        <f>'ex pl'!L9*(1-'Express 9'!$K$9)+'ex pl'!L9*(1-'Express 9'!$K$9)*$M$12</f>
        <v>942.1</v>
      </c>
      <c r="M17" s="146">
        <f>'ex pl'!M9*(1-'Express 9'!$K$9)+'ex pl'!M9*(1-'Express 9'!$K$9)*$M$12</f>
        <v>986.8</v>
      </c>
      <c r="N17" s="146">
        <f>'ex pl'!N9*(1-'Express 9'!$K$9)+'ex pl'!N9*(1-'Express 9'!$K$9)*$M$12</f>
        <v>1007.25</v>
      </c>
      <c r="O17" s="146">
        <f>'ex pl'!O9*(1-'Express 9'!$K$9)+'ex pl'!O9*(1-'Express 9'!$K$9)*$M$12</f>
        <v>1008.05</v>
      </c>
      <c r="P17" s="146">
        <f>'ex pl'!P9*(1-'Express 9'!$K$9)+'ex pl'!P9*(1-'Express 9'!$K$9)*$M$12</f>
        <v>1102.6500000000001</v>
      </c>
      <c r="Q17" s="146">
        <f>'ex pl'!Q9*(1-'Express 9'!$K$9)+'ex pl'!Q9*(1-'Express 9'!$K$9)*$M$12</f>
        <v>1108.75</v>
      </c>
      <c r="R17" s="130"/>
      <c r="S17" s="130"/>
      <c r="T17" s="170"/>
      <c r="U17" s="130"/>
      <c r="V17" s="130"/>
      <c r="W17" s="167"/>
      <c r="X17" s="167"/>
      <c r="Y17" s="167"/>
      <c r="Z17" s="167"/>
      <c r="AA17" s="167"/>
      <c r="AB17" s="167"/>
      <c r="AC17" s="167"/>
      <c r="AD17" s="167"/>
      <c r="AE17" s="167"/>
      <c r="AF17" s="173"/>
      <c r="AG17" s="132"/>
      <c r="AH17" s="135"/>
      <c r="AI17" s="139" t="s">
        <v>36</v>
      </c>
      <c r="AJ17" s="139" t="str">
        <f>IF($T$18&gt;70,"Y","N")</f>
        <v>N</v>
      </c>
      <c r="AK17" s="139" t="s">
        <v>37</v>
      </c>
      <c r="AL17" s="134" t="str">
        <f>IF($W$18&gt;76,"Y","N")</f>
        <v>N</v>
      </c>
      <c r="AM17" s="134" t="str">
        <f>IF($AA$18&gt;76,"Y","N")</f>
        <v>N</v>
      </c>
      <c r="AN17" s="134" t="str">
        <f>IF($AD$18&gt;76,"Y","N")</f>
        <v>N</v>
      </c>
      <c r="AO17" s="140">
        <f>SUM(AO16,AP16)</f>
        <v>0</v>
      </c>
      <c r="AP17" s="138"/>
    </row>
    <row r="18" spans="2:42" ht="12.75" customHeight="1" x14ac:dyDescent="0.2">
      <c r="B18" s="58"/>
      <c r="C18" s="59">
        <v>1</v>
      </c>
      <c r="D18" s="146">
        <f>'ex pl'!G10*(1-'Express 9'!$K$7)+'ex pl'!G10*(1-'Express 9'!$K$7)*$K$12</f>
        <v>1013.8</v>
      </c>
      <c r="E18" s="146">
        <f>'ex pl'!H10*(1-'Express 9'!$K$7)+'ex pl'!H10*(1-'Express 9'!$K$7)*$K$12</f>
        <v>1054.05</v>
      </c>
      <c r="F18" s="146">
        <f>'ex pl'!I10*(1-'Express 9'!$K$7)+'ex pl'!I10*(1-'Express 9'!$K$7)*$K$12</f>
        <v>1055.8499999999999</v>
      </c>
      <c r="G18" s="146">
        <f>'ex pl'!J10*(1-'Express 9'!$K$7)+'ex pl'!J10*(1-'Express 9'!$K$7)*$K$12</f>
        <v>1099.8</v>
      </c>
      <c r="H18" s="146">
        <f>'ex pl'!E10*(1-'Express 9'!$K$7)+'ex pl'!E10*(1-'Express 9'!$K$7)*$K$12</f>
        <v>1052.0999999999999</v>
      </c>
      <c r="I18" s="167"/>
      <c r="J18" s="146">
        <f>'ex pl'!F10*(1-'Express 9'!$K$9)+'ex pl'!F10*(1-'Express 9'!$K$9)*$M$12</f>
        <v>1052.0999999999999</v>
      </c>
      <c r="K18" s="146">
        <f>'ex pl'!K10*(1-'Express 9'!$K$9)+'ex pl'!K10*(1-'Express 9'!$K$9)*$M$12</f>
        <v>1054.0999999999999</v>
      </c>
      <c r="L18" s="146">
        <f>'ex pl'!L10*(1-'Express 9'!$K$9)+'ex pl'!L10*(1-'Express 9'!$K$9)*$M$12</f>
        <v>1068.2</v>
      </c>
      <c r="M18" s="146">
        <f>'ex pl'!M10*(1-'Express 9'!$K$9)+'ex pl'!M10*(1-'Express 9'!$K$9)*$M$12</f>
        <v>1130.05</v>
      </c>
      <c r="N18" s="146">
        <f>'ex pl'!N10*(1-'Express 9'!$K$9)+'ex pl'!N10*(1-'Express 9'!$K$9)*$M$12</f>
        <v>1176.3499999999999</v>
      </c>
      <c r="O18" s="146">
        <f>'ex pl'!O10*(1-'Express 9'!$K$9)+'ex pl'!O10*(1-'Express 9'!$K$9)*$M$12</f>
        <v>1179.1500000000001</v>
      </c>
      <c r="P18" s="146">
        <f>'ex pl'!P10*(1-'Express 9'!$K$9)+'ex pl'!P10*(1-'Express 9'!$K$9)*$M$12</f>
        <v>1290.05</v>
      </c>
      <c r="Q18" s="146">
        <f>'ex pl'!Q10*(1-'Express 9'!$K$9)+'ex pl'!Q10*(1-'Express 9'!$K$9)*$M$12</f>
        <v>1311.55</v>
      </c>
      <c r="R18" s="130"/>
      <c r="S18" s="130"/>
      <c r="T18" s="272">
        <v>0</v>
      </c>
      <c r="U18" s="273"/>
      <c r="V18" s="274"/>
      <c r="W18" s="279">
        <v>0</v>
      </c>
      <c r="X18" s="273"/>
      <c r="Y18" s="273"/>
      <c r="Z18" s="274"/>
      <c r="AA18" s="279">
        <v>0</v>
      </c>
      <c r="AB18" s="273"/>
      <c r="AC18" s="274"/>
      <c r="AD18" s="279">
        <v>0</v>
      </c>
      <c r="AE18" s="273"/>
      <c r="AF18" s="280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</row>
    <row r="19" spans="2:42" ht="12.75" customHeight="1" x14ac:dyDescent="0.2">
      <c r="B19" s="58"/>
      <c r="C19" s="59">
        <v>1.5</v>
      </c>
      <c r="D19" s="146">
        <f>'ex pl'!G11*(1-'Express 9'!$K$7)+'ex pl'!G11*(1-'Express 9'!$K$7)*$K$12</f>
        <v>1117.25</v>
      </c>
      <c r="E19" s="146">
        <f>'ex pl'!H11*(1-'Express 9'!$K$7)+'ex pl'!H11*(1-'Express 9'!$K$7)*$K$12</f>
        <v>1178.45</v>
      </c>
      <c r="F19" s="146">
        <f>'ex pl'!I11*(1-'Express 9'!$K$7)+'ex pl'!I11*(1-'Express 9'!$K$7)*$K$12</f>
        <v>1183.8499999999999</v>
      </c>
      <c r="G19" s="146">
        <f>'ex pl'!J11*(1-'Express 9'!$K$7)+'ex pl'!J11*(1-'Express 9'!$K$7)*$K$12</f>
        <v>1240.8499999999999</v>
      </c>
      <c r="H19" s="146">
        <f>'ex pl'!E11*(1-'Express 9'!$K$7)+'ex pl'!E11*(1-'Express 9'!$K$7)*$K$12</f>
        <v>1176.25</v>
      </c>
      <c r="I19" s="167"/>
      <c r="J19" s="146">
        <f>'ex pl'!F11*(1-'Express 9'!$K$9)+'ex pl'!F11*(1-'Express 9'!$K$9)*$M$12</f>
        <v>1176.25</v>
      </c>
      <c r="K19" s="146">
        <f>'ex pl'!K11*(1-'Express 9'!$K$9)+'ex pl'!K11*(1-'Express 9'!$K$9)*$M$12</f>
        <v>1180.7</v>
      </c>
      <c r="L19" s="146">
        <f>'ex pl'!L11*(1-'Express 9'!$K$9)+'ex pl'!L11*(1-'Express 9'!$K$9)*$M$12</f>
        <v>1196.45</v>
      </c>
      <c r="M19" s="146">
        <f>'ex pl'!M11*(1-'Express 9'!$K$9)+'ex pl'!M11*(1-'Express 9'!$K$9)*$M$12</f>
        <v>1272.6500000000001</v>
      </c>
      <c r="N19" s="146">
        <f>'ex pl'!N11*(1-'Express 9'!$K$9)+'ex pl'!N11*(1-'Express 9'!$K$9)*$M$12</f>
        <v>1317.6</v>
      </c>
      <c r="O19" s="146">
        <f>'ex pl'!O11*(1-'Express 9'!$K$9)+'ex pl'!O11*(1-'Express 9'!$K$9)*$M$12</f>
        <v>1350.45</v>
      </c>
      <c r="P19" s="146">
        <f>'ex pl'!P11*(1-'Express 9'!$K$9)+'ex pl'!P11*(1-'Express 9'!$K$9)*$M$12</f>
        <v>1477.7</v>
      </c>
      <c r="Q19" s="146">
        <f>'ex pl'!Q11*(1-'Express 9'!$K$9)+'ex pl'!Q11*(1-'Express 9'!$K$9)*$M$12</f>
        <v>1514.7</v>
      </c>
      <c r="R19" s="130"/>
      <c r="S19" s="130"/>
      <c r="T19" s="283" t="s">
        <v>38</v>
      </c>
      <c r="U19" s="284"/>
      <c r="V19" s="284"/>
      <c r="W19" s="168"/>
      <c r="X19" s="285" t="s">
        <v>39</v>
      </c>
      <c r="Y19" s="285"/>
      <c r="Z19" s="285"/>
      <c r="AA19" s="285" t="s">
        <v>39</v>
      </c>
      <c r="AB19" s="285"/>
      <c r="AC19" s="285"/>
      <c r="AD19" s="285" t="s">
        <v>40</v>
      </c>
      <c r="AE19" s="285"/>
      <c r="AF19" s="286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</row>
    <row r="20" spans="2:42" ht="12.75" customHeight="1" x14ac:dyDescent="0.2">
      <c r="B20" s="58"/>
      <c r="C20" s="59">
        <v>2</v>
      </c>
      <c r="D20" s="146">
        <f>'ex pl'!G12*(1-'Express 9'!$K$7)+'ex pl'!G12*(1-'Express 9'!$K$7)*$K$12</f>
        <v>1222.5</v>
      </c>
      <c r="E20" s="146">
        <f>'ex pl'!H12*(1-'Express 9'!$K$7)+'ex pl'!H12*(1-'Express 9'!$K$7)*$K$12</f>
        <v>1302.95</v>
      </c>
      <c r="F20" s="146">
        <f>'ex pl'!I12*(1-'Express 9'!$K$7)+'ex pl'!I12*(1-'Express 9'!$K$7)*$K$12</f>
        <v>1312.05</v>
      </c>
      <c r="G20" s="146">
        <f>'ex pl'!J12*(1-'Express 9'!$K$7)+'ex pl'!J12*(1-'Express 9'!$K$7)*$K$12</f>
        <v>1386.35</v>
      </c>
      <c r="H20" s="146">
        <f>'ex pl'!E12*(1-'Express 9'!$K$7)+'ex pl'!E12*(1-'Express 9'!$K$7)*$K$12</f>
        <v>1300.5</v>
      </c>
      <c r="I20" s="167"/>
      <c r="J20" s="146">
        <f>'ex pl'!F12*(1-'Express 9'!$K$9)+'ex pl'!F12*(1-'Express 9'!$K$9)*$M$12</f>
        <v>1300.5</v>
      </c>
      <c r="K20" s="146">
        <f>'ex pl'!K12*(1-'Express 9'!$K$9)+'ex pl'!K12*(1-'Express 9'!$K$9)*$M$12</f>
        <v>1307</v>
      </c>
      <c r="L20" s="146">
        <f>'ex pl'!L12*(1-'Express 9'!$K$9)+'ex pl'!L12*(1-'Express 9'!$K$9)*$M$12</f>
        <v>1324.55</v>
      </c>
      <c r="M20" s="146">
        <f>'ex pl'!M12*(1-'Express 9'!$K$9)+'ex pl'!M12*(1-'Express 9'!$K$9)*$M$12</f>
        <v>1413.2</v>
      </c>
      <c r="N20" s="146">
        <f>'ex pl'!N12*(1-'Express 9'!$K$9)+'ex pl'!N12*(1-'Express 9'!$K$9)*$M$12</f>
        <v>1460.1</v>
      </c>
      <c r="O20" s="146">
        <f>'ex pl'!O12*(1-'Express 9'!$K$9)+'ex pl'!O12*(1-'Express 9'!$K$9)*$M$12</f>
        <v>1521.4</v>
      </c>
      <c r="P20" s="146">
        <f>'ex pl'!P12*(1-'Express 9'!$K$9)+'ex pl'!P12*(1-'Express 9'!$K$9)*$M$12</f>
        <v>1667.15</v>
      </c>
      <c r="Q20" s="146">
        <f>'ex pl'!Q12*(1-'Express 9'!$K$9)+'ex pl'!Q12*(1-'Express 9'!$K$9)*$M$12</f>
        <v>1717.8</v>
      </c>
      <c r="R20" s="130"/>
      <c r="S20" s="130"/>
      <c r="T20" s="287" t="s">
        <v>41</v>
      </c>
      <c r="U20" s="288"/>
      <c r="V20" s="288"/>
      <c r="W20" s="288"/>
      <c r="X20" s="288"/>
      <c r="Y20" s="288"/>
      <c r="Z20" s="288"/>
      <c r="AA20" s="288"/>
      <c r="AB20" s="288"/>
      <c r="AC20" s="213">
        <f>(W18*AA18*AD18)/5000</f>
        <v>0</v>
      </c>
      <c r="AD20" s="213"/>
      <c r="AE20" s="174"/>
      <c r="AF20" s="172" t="s">
        <v>42</v>
      </c>
      <c r="AG20" s="132"/>
      <c r="AH20" s="132"/>
      <c r="AI20" s="132"/>
      <c r="AJ20" s="141"/>
      <c r="AK20" s="132"/>
      <c r="AL20" s="132"/>
      <c r="AM20" s="132"/>
      <c r="AN20" s="132"/>
      <c r="AO20" s="132"/>
      <c r="AP20" s="132"/>
    </row>
    <row r="21" spans="2:42" ht="12.75" customHeight="1" x14ac:dyDescent="0.2">
      <c r="B21" s="58"/>
      <c r="C21" s="59">
        <v>2.5</v>
      </c>
      <c r="D21" s="146">
        <f>'ex pl'!G13*(1-'Express 9'!$K$7)+'ex pl'!G13*(1-'Express 9'!$K$7)*$K$12</f>
        <v>1326.1</v>
      </c>
      <c r="E21" s="146">
        <f>'ex pl'!H13*(1-'Express 9'!$K$7)+'ex pl'!H13*(1-'Express 9'!$K$7)*$K$12</f>
        <v>1429.3</v>
      </c>
      <c r="F21" s="146">
        <f>'ex pl'!I13*(1-'Express 9'!$K$7)+'ex pl'!I13*(1-'Express 9'!$K$7)*$K$12</f>
        <v>1440.6</v>
      </c>
      <c r="G21" s="146">
        <f>'ex pl'!J13*(1-'Express 9'!$K$7)+'ex pl'!J13*(1-'Express 9'!$K$7)*$K$12</f>
        <v>1527.45</v>
      </c>
      <c r="H21" s="146">
        <f>'ex pl'!E13*(1-'Express 9'!$K$7)+'ex pl'!E13*(1-'Express 9'!$K$7)*$K$12</f>
        <v>1426.6</v>
      </c>
      <c r="I21" s="167"/>
      <c r="J21" s="146">
        <f>'ex pl'!F13*(1-'Express 9'!$K$9)+'ex pl'!F13*(1-'Express 9'!$K$9)*$M$12</f>
        <v>1426.6</v>
      </c>
      <c r="K21" s="146">
        <f>'ex pl'!K13*(1-'Express 9'!$K$9)+'ex pl'!K13*(1-'Express 9'!$K$9)*$M$12</f>
        <v>1433.35</v>
      </c>
      <c r="L21" s="146">
        <f>'ex pl'!L13*(1-'Express 9'!$K$9)+'ex pl'!L13*(1-'Express 9'!$K$9)*$M$12</f>
        <v>1452.7</v>
      </c>
      <c r="M21" s="146">
        <f>'ex pl'!M13*(1-'Express 9'!$K$9)+'ex pl'!M13*(1-'Express 9'!$K$9)*$M$12</f>
        <v>1555.9</v>
      </c>
      <c r="N21" s="146">
        <f>'ex pl'!N13*(1-'Express 9'!$K$9)+'ex pl'!N13*(1-'Express 9'!$K$9)*$M$12</f>
        <v>1600.75</v>
      </c>
      <c r="O21" s="146">
        <f>'ex pl'!O13*(1-'Express 9'!$K$9)+'ex pl'!O13*(1-'Express 9'!$K$9)*$M$12</f>
        <v>1694.65</v>
      </c>
      <c r="P21" s="146">
        <f>'ex pl'!P13*(1-'Express 9'!$K$9)+'ex pl'!P13*(1-'Express 9'!$K$9)*$M$12</f>
        <v>1854.6</v>
      </c>
      <c r="Q21" s="146">
        <f>'ex pl'!Q13*(1-'Express 9'!$K$9)+'ex pl'!Q13*(1-'Express 9'!$K$9)*$M$12</f>
        <v>1918.9</v>
      </c>
      <c r="R21" s="130"/>
      <c r="S21" s="130"/>
      <c r="T21" s="281" t="s">
        <v>43</v>
      </c>
      <c r="U21" s="282"/>
      <c r="V21" s="282"/>
      <c r="W21" s="282"/>
      <c r="X21" s="282"/>
      <c r="Y21" s="282"/>
      <c r="Z21" s="282"/>
      <c r="AA21" s="282"/>
      <c r="AB21" s="282"/>
      <c r="AC21" s="212">
        <f>W18+(2*AA18)+(2*AD18)</f>
        <v>0</v>
      </c>
      <c r="AD21" s="212"/>
      <c r="AE21" s="175"/>
      <c r="AF21" s="171" t="s">
        <v>40</v>
      </c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</row>
    <row r="22" spans="2:42" ht="12.75" customHeight="1" x14ac:dyDescent="0.2">
      <c r="B22" s="58"/>
      <c r="C22" s="60"/>
      <c r="D22" s="253"/>
      <c r="E22" s="253"/>
      <c r="F22" s="253"/>
      <c r="G22" s="253"/>
      <c r="H22" s="253"/>
      <c r="I22" s="167"/>
      <c r="J22" s="253"/>
      <c r="K22" s="254"/>
      <c r="L22" s="254"/>
      <c r="M22" s="253"/>
      <c r="N22" s="253"/>
      <c r="O22" s="253"/>
      <c r="P22" s="253"/>
      <c r="Q22" s="199"/>
      <c r="R22" s="130"/>
      <c r="S22" s="130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  <c r="AE22" s="130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</row>
    <row r="23" spans="2:42" ht="12.6" customHeight="1" x14ac:dyDescent="0.2">
      <c r="B23" s="58" t="s">
        <v>44</v>
      </c>
      <c r="C23" s="59">
        <v>0.5</v>
      </c>
      <c r="D23" s="146">
        <f>'ex pl'!G16*(1-'Express 9'!$K$7)+'ex pl'!G16*(1-'Express 9'!$K$7)*$K$12</f>
        <v>910.3</v>
      </c>
      <c r="E23" s="146">
        <f>'ex pl'!H16*(1-'Express 9'!$K$7)+'ex pl'!H16*(1-'Express 9'!$K$7)*$K$12</f>
        <v>945.8</v>
      </c>
      <c r="F23" s="146">
        <f>'ex pl'!I16*(1-'Express 9'!$K$7)+'ex pl'!I16*(1-'Express 9'!$K$7)*$K$12</f>
        <v>945.85</v>
      </c>
      <c r="G23" s="146">
        <f>'ex pl'!J16*(1-'Express 9'!$K$7)+'ex pl'!J16*(1-'Express 9'!$K$7)*$K$12</f>
        <v>958.5</v>
      </c>
      <c r="H23" s="146">
        <f>'ex pl'!E16*(1-'Express 9'!$K$7)+'ex pl'!E16*(1-'Express 9'!$K$7)*$K$12</f>
        <v>1102.3499999999999</v>
      </c>
      <c r="I23" s="167"/>
      <c r="J23" s="146">
        <f>'ex pl'!F16*(1-'Express 9'!$K$10)+'ex pl'!F16*(1-'Express 9'!$K$10)*$M$12</f>
        <v>1157.25</v>
      </c>
      <c r="K23" s="146">
        <f>'ex pl'!K16*(1-'Express 9'!$K$10)+'ex pl'!K16*(1-'Express 9'!$K$10)*$M$12</f>
        <v>1071.6500000000001</v>
      </c>
      <c r="L23" s="146">
        <f>'ex pl'!L16*(1-'Express 9'!$K$10)+'ex pl'!L16*(1-'Express 9'!$K$10)*$M$12</f>
        <v>1112.25</v>
      </c>
      <c r="M23" s="146">
        <f>'ex pl'!M16*(1-'Express 9'!$K$10)+'ex pl'!M16*(1-'Express 9'!$K$10)*$M$12</f>
        <v>1167.8499999999999</v>
      </c>
      <c r="N23" s="146">
        <f>'ex pl'!N16*(1-'Express 9'!$K$10)+'ex pl'!N16*(1-'Express 9'!$K$10)*$M$12</f>
        <v>1183.05</v>
      </c>
      <c r="O23" s="146">
        <f>'ex pl'!O16*(1-'Express 9'!$K$10)+'ex pl'!O16*(1-'Express 9'!$K$10)*$M$12</f>
        <v>1196.8499999999999</v>
      </c>
      <c r="P23" s="146">
        <f>'ex pl'!P16*(1-'Express 9'!$K$10)+'ex pl'!P16*(1-'Express 9'!$K$10)*$M$12</f>
        <v>1280.5999999999999</v>
      </c>
      <c r="Q23" s="146">
        <f>'ex pl'!Q16*(1-'Express 9'!$K$10)+'ex pl'!Q16*(1-'Express 9'!$K$10)*$M$12</f>
        <v>1325.6</v>
      </c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</row>
    <row r="24" spans="2:42" ht="12.6" customHeight="1" x14ac:dyDescent="0.2">
      <c r="B24" s="61"/>
      <c r="C24" s="59">
        <v>1</v>
      </c>
      <c r="D24" s="146">
        <f>'ex pl'!G17*(1-'Express 9'!$K$7)+'ex pl'!G17*(1-'Express 9'!$K$7)*$K$12</f>
        <v>1013.8</v>
      </c>
      <c r="E24" s="146">
        <f>'ex pl'!H17*(1-'Express 9'!$K$7)+'ex pl'!H17*(1-'Express 9'!$K$7)*$K$12</f>
        <v>1054.05</v>
      </c>
      <c r="F24" s="146">
        <f>'ex pl'!I17*(1-'Express 9'!$K$7)+'ex pl'!I17*(1-'Express 9'!$K$7)*$K$12</f>
        <v>1055.8499999999999</v>
      </c>
      <c r="G24" s="146">
        <f>'ex pl'!J17*(1-'Express 9'!$K$7)+'ex pl'!J17*(1-'Express 9'!$K$7)*$K$12</f>
        <v>1099.8</v>
      </c>
      <c r="H24" s="146">
        <f>'ex pl'!E17*(1-'Express 9'!$K$7)+'ex pl'!E17*(1-'Express 9'!$K$7)*$K$12</f>
        <v>1212.1500000000001</v>
      </c>
      <c r="I24" s="167"/>
      <c r="J24" s="146">
        <f>'ex pl'!F17*(1-'Express 9'!$K$10)+'ex pl'!F17*(1-'Express 9'!$K$10)*$M$12</f>
        <v>1265.3</v>
      </c>
      <c r="K24" s="146">
        <f>'ex pl'!K17*(1-'Express 9'!$K$10)+'ex pl'!K17*(1-'Express 9'!$K$10)*$M$12</f>
        <v>1198</v>
      </c>
      <c r="L24" s="146">
        <f>'ex pl'!L17*(1-'Express 9'!$K$10)+'ex pl'!L17*(1-'Express 9'!$K$10)*$M$12</f>
        <v>1235.5</v>
      </c>
      <c r="M24" s="146">
        <f>'ex pl'!M17*(1-'Express 9'!$K$10)+'ex pl'!M17*(1-'Express 9'!$K$10)*$M$12</f>
        <v>1307.9000000000001</v>
      </c>
      <c r="N24" s="146">
        <f>'ex pl'!N17*(1-'Express 9'!$K$10)+'ex pl'!N17*(1-'Express 9'!$K$10)*$M$12</f>
        <v>1328.85</v>
      </c>
      <c r="O24" s="146">
        <f>'ex pl'!O17*(1-'Express 9'!$K$10)+'ex pl'!O17*(1-'Express 9'!$K$10)*$M$12</f>
        <v>1371.95</v>
      </c>
      <c r="P24" s="146">
        <f>'ex pl'!P17*(1-'Express 9'!$K$10)+'ex pl'!P17*(1-'Express 9'!$K$10)*$M$12</f>
        <v>1464.3</v>
      </c>
      <c r="Q24" s="146">
        <f>'ex pl'!Q17*(1-'Express 9'!$K$10)+'ex pl'!Q17*(1-'Express 9'!$K$10)*$M$12</f>
        <v>1526.65</v>
      </c>
      <c r="R24" s="130"/>
      <c r="S24" s="130"/>
      <c r="T24" s="292" t="str">
        <f>IF(ISERROR($AI$1),"",$AI$1)</f>
        <v/>
      </c>
      <c r="U24" s="292"/>
      <c r="V24" s="292"/>
      <c r="W24" s="292"/>
      <c r="X24" s="292"/>
      <c r="Y24" s="292"/>
      <c r="Z24" s="292"/>
      <c r="AA24" s="292"/>
      <c r="AB24" s="292"/>
      <c r="AC24" s="292"/>
      <c r="AD24" s="292"/>
      <c r="AE24" s="292"/>
      <c r="AF24" s="29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</row>
    <row r="25" spans="2:42" ht="12.6" customHeight="1" x14ac:dyDescent="0.2">
      <c r="B25" s="61"/>
      <c r="C25" s="59">
        <v>1.5</v>
      </c>
      <c r="D25" s="146">
        <f>'ex pl'!G18*(1-'Express 9'!$K$7)+'ex pl'!G18*(1-'Express 9'!$K$7)*$K$12</f>
        <v>1117.25</v>
      </c>
      <c r="E25" s="146">
        <f>'ex pl'!H18*(1-'Express 9'!$K$7)+'ex pl'!H18*(1-'Express 9'!$K$7)*$K$12</f>
        <v>1178.45</v>
      </c>
      <c r="F25" s="146">
        <f>'ex pl'!I18*(1-'Express 9'!$K$7)+'ex pl'!I18*(1-'Express 9'!$K$7)*$K$12</f>
        <v>1183.8499999999999</v>
      </c>
      <c r="G25" s="146">
        <f>'ex pl'!J18*(1-'Express 9'!$K$7)+'ex pl'!J18*(1-'Express 9'!$K$7)*$K$12</f>
        <v>1240.8499999999999</v>
      </c>
      <c r="H25" s="146">
        <f>'ex pl'!E18*(1-'Express 9'!$K$7)+'ex pl'!E18*(1-'Express 9'!$K$7)*$K$12</f>
        <v>1338.3</v>
      </c>
      <c r="I25" s="167"/>
      <c r="J25" s="146">
        <f>'ex pl'!F18*(1-'Express 9'!$K$10)+'ex pl'!F18*(1-'Express 9'!$K$10)*$M$12</f>
        <v>1389.4</v>
      </c>
      <c r="K25" s="146">
        <f>'ex pl'!K18*(1-'Express 9'!$K$10)+'ex pl'!K18*(1-'Express 9'!$K$10)*$M$12</f>
        <v>1324.5</v>
      </c>
      <c r="L25" s="146">
        <f>'ex pl'!L18*(1-'Express 9'!$K$10)+'ex pl'!L18*(1-'Express 9'!$K$10)*$M$12</f>
        <v>1361.3</v>
      </c>
      <c r="M25" s="146">
        <f>'ex pl'!M18*(1-'Express 9'!$K$10)+'ex pl'!M18*(1-'Express 9'!$K$10)*$M$12</f>
        <v>1456.4</v>
      </c>
      <c r="N25" s="146">
        <f>'ex pl'!N18*(1-'Express 9'!$K$10)+'ex pl'!N18*(1-'Express 9'!$K$10)*$M$12</f>
        <v>1481.65</v>
      </c>
      <c r="O25" s="146">
        <f>'ex pl'!O18*(1-'Express 9'!$K$10)+'ex pl'!O18*(1-'Express 9'!$K$10)*$M$12</f>
        <v>1533.35</v>
      </c>
      <c r="P25" s="146">
        <f>'ex pl'!P18*(1-'Express 9'!$K$10)+'ex pl'!P18*(1-'Express 9'!$K$10)*$M$12</f>
        <v>1647.8</v>
      </c>
      <c r="Q25" s="146">
        <f>'ex pl'!Q18*(1-'Express 9'!$K$10)+'ex pl'!Q18*(1-'Express 9'!$K$10)*$M$12</f>
        <v>1712.2</v>
      </c>
      <c r="R25" s="130"/>
      <c r="S25" s="130"/>
      <c r="T25" s="292"/>
      <c r="U25" s="292"/>
      <c r="V25" s="292"/>
      <c r="W25" s="292"/>
      <c r="X25" s="292"/>
      <c r="Y25" s="292"/>
      <c r="Z25" s="292"/>
      <c r="AA25" s="292"/>
      <c r="AB25" s="292"/>
      <c r="AC25" s="292"/>
      <c r="AD25" s="292"/>
      <c r="AE25" s="292"/>
      <c r="AF25" s="292"/>
      <c r="AG25" s="132">
        <v>4</v>
      </c>
      <c r="AH25" s="132" t="b">
        <f>IF(AC21&gt;400,TRUE,FALSE)</f>
        <v>0</v>
      </c>
      <c r="AI25" s="132"/>
      <c r="AJ25" s="133" t="s">
        <v>45</v>
      </c>
      <c r="AK25" s="133"/>
      <c r="AL25" s="132"/>
      <c r="AM25" s="132"/>
      <c r="AN25" s="132"/>
      <c r="AO25" s="132"/>
      <c r="AP25" s="132"/>
    </row>
    <row r="26" spans="2:42" ht="12.6" customHeight="1" x14ac:dyDescent="0.2">
      <c r="B26" s="61"/>
      <c r="C26" s="59">
        <v>2</v>
      </c>
      <c r="D26" s="146">
        <f>'ex pl'!G19*(1-'Express 9'!$K$7)+'ex pl'!G19*(1-'Express 9'!$K$7)*$K$12</f>
        <v>1222.5</v>
      </c>
      <c r="E26" s="146">
        <f>'ex pl'!H19*(1-'Express 9'!$K$7)+'ex pl'!H19*(1-'Express 9'!$K$7)*$K$12</f>
        <v>1302.95</v>
      </c>
      <c r="F26" s="146">
        <f>'ex pl'!I19*(1-'Express 9'!$K$7)+'ex pl'!I19*(1-'Express 9'!$K$7)*$K$12</f>
        <v>1312.05</v>
      </c>
      <c r="G26" s="146">
        <f>'ex pl'!J19*(1-'Express 9'!$K$7)+'ex pl'!J19*(1-'Express 9'!$K$7)*$K$12</f>
        <v>1386.35</v>
      </c>
      <c r="H26" s="146">
        <f>'ex pl'!E19*(1-'Express 9'!$K$7)+'ex pl'!E19*(1-'Express 9'!$K$7)*$K$12</f>
        <v>1464.65</v>
      </c>
      <c r="I26" s="167"/>
      <c r="J26" s="146">
        <f>'ex pl'!F19*(1-'Express 9'!$K$10)+'ex pl'!F19*(1-'Express 9'!$K$10)*$M$12</f>
        <v>1513.7</v>
      </c>
      <c r="K26" s="146">
        <f>'ex pl'!K19*(1-'Express 9'!$K$10)+'ex pl'!K19*(1-'Express 9'!$K$10)*$M$12</f>
        <v>1454.7</v>
      </c>
      <c r="L26" s="146">
        <f>'ex pl'!L19*(1-'Express 9'!$K$10)+'ex pl'!L19*(1-'Express 9'!$K$10)*$M$12</f>
        <v>1488.7</v>
      </c>
      <c r="M26" s="146">
        <f>'ex pl'!M19*(1-'Express 9'!$K$10)+'ex pl'!M19*(1-'Express 9'!$K$10)*$M$12</f>
        <v>1604.8</v>
      </c>
      <c r="N26" s="146">
        <f>'ex pl'!N19*(1-'Express 9'!$K$10)+'ex pl'!N19*(1-'Express 9'!$K$10)*$M$12</f>
        <v>1636.2</v>
      </c>
      <c r="O26" s="146">
        <f>'ex pl'!O19*(1-'Express 9'!$K$10)+'ex pl'!O19*(1-'Express 9'!$K$10)*$M$12</f>
        <v>1694.8</v>
      </c>
      <c r="P26" s="146">
        <f>'ex pl'!P19*(1-'Express 9'!$K$10)+'ex pl'!P19*(1-'Express 9'!$K$10)*$M$12</f>
        <v>1833.35</v>
      </c>
      <c r="Q26" s="146">
        <f>'ex pl'!Q19*(1-'Express 9'!$K$10)+'ex pl'!Q19*(1-'Express 9'!$K$10)*$M$12</f>
        <v>1893.75</v>
      </c>
      <c r="R26" s="130"/>
      <c r="S26" s="130"/>
      <c r="T26" s="293" t="str">
        <f>IF(ISERROR($AI$2),"",$AI$2)</f>
        <v/>
      </c>
      <c r="U26" s="293"/>
      <c r="V26" s="293"/>
      <c r="W26" s="293"/>
      <c r="X26" s="293"/>
      <c r="Y26" s="293"/>
      <c r="Z26" s="293"/>
      <c r="AA26" s="293"/>
      <c r="AB26" s="293"/>
      <c r="AC26" s="293"/>
      <c r="AD26" s="293"/>
      <c r="AE26" s="293"/>
      <c r="AF26" s="293"/>
      <c r="AG26" s="132">
        <v>3</v>
      </c>
      <c r="AH26" s="132" t="b">
        <f>IF(AC21&gt;274,TRUE,FALSE)</f>
        <v>0</v>
      </c>
      <c r="AI26" s="132"/>
      <c r="AJ26" s="132" t="s">
        <v>46</v>
      </c>
      <c r="AK26" s="132"/>
      <c r="AL26" s="132"/>
      <c r="AM26" s="132"/>
      <c r="AN26" s="132"/>
      <c r="AO26" s="132"/>
      <c r="AP26" s="132"/>
    </row>
    <row r="27" spans="2:42" ht="12.6" customHeight="1" x14ac:dyDescent="0.2">
      <c r="B27" s="61"/>
      <c r="C27" s="59">
        <v>2.5</v>
      </c>
      <c r="D27" s="146">
        <f>'ex pl'!G20*(1-'Express 9'!$K$7)+'ex pl'!G20*(1-'Express 9'!$K$7)*$K$12</f>
        <v>1326.1</v>
      </c>
      <c r="E27" s="146">
        <f>'ex pl'!H20*(1-'Express 9'!$K$7)+'ex pl'!H20*(1-'Express 9'!$K$7)*$K$12</f>
        <v>1429.3</v>
      </c>
      <c r="F27" s="146">
        <f>'ex pl'!I20*(1-'Express 9'!$K$7)+'ex pl'!I20*(1-'Express 9'!$K$7)*$K$12</f>
        <v>1440.6</v>
      </c>
      <c r="G27" s="146">
        <f>'ex pl'!J20*(1-'Express 9'!$K$7)+'ex pl'!J20*(1-'Express 9'!$K$7)*$K$12</f>
        <v>1527.45</v>
      </c>
      <c r="H27" s="146">
        <f>'ex pl'!E20*(1-'Express 9'!$K$7)+'ex pl'!E20*(1-'Express 9'!$K$7)*$K$12</f>
        <v>1592.85</v>
      </c>
      <c r="I27" s="167"/>
      <c r="J27" s="146">
        <f>'ex pl'!F20*(1-'Express 9'!$K$10)+'ex pl'!F20*(1-'Express 9'!$K$10)*$M$12</f>
        <v>1639.85</v>
      </c>
      <c r="K27" s="146">
        <f>'ex pl'!K20*(1-'Express 9'!$K$10)+'ex pl'!K20*(1-'Express 9'!$K$10)*$M$12</f>
        <v>1584.9</v>
      </c>
      <c r="L27" s="146">
        <f>'ex pl'!L20*(1-'Express 9'!$K$10)+'ex pl'!L20*(1-'Express 9'!$K$10)*$M$12</f>
        <v>1620.55</v>
      </c>
      <c r="M27" s="146">
        <f>'ex pl'!M20*(1-'Express 9'!$K$10)+'ex pl'!M20*(1-'Express 9'!$K$10)*$M$12</f>
        <v>1751.3</v>
      </c>
      <c r="N27" s="146">
        <f>'ex pl'!N20*(1-'Express 9'!$K$10)+'ex pl'!N20*(1-'Express 9'!$K$10)*$M$12</f>
        <v>1790.3</v>
      </c>
      <c r="O27" s="146">
        <f>'ex pl'!O20*(1-'Express 9'!$K$10)+'ex pl'!O20*(1-'Express 9'!$K$10)*$M$12</f>
        <v>1854.25</v>
      </c>
      <c r="P27" s="146">
        <f>'ex pl'!P20*(1-'Express 9'!$K$10)+'ex pl'!P20*(1-'Express 9'!$K$10)*$M$12</f>
        <v>2017</v>
      </c>
      <c r="Q27" s="146">
        <f>'ex pl'!Q20*(1-'Express 9'!$K$10)+'ex pl'!Q20*(1-'Express 9'!$K$10)*$M$12</f>
        <v>2075.35</v>
      </c>
      <c r="R27" s="130"/>
      <c r="S27" s="130"/>
      <c r="T27" s="289" t="str">
        <f>IF(ISERROR($AI$3),"",$AI$3)</f>
        <v/>
      </c>
      <c r="U27" s="289"/>
      <c r="V27" s="289"/>
      <c r="W27" s="289"/>
      <c r="X27" s="289"/>
      <c r="Y27" s="289"/>
      <c r="Z27" s="289"/>
      <c r="AA27" s="289"/>
      <c r="AB27" s="289"/>
      <c r="AC27" s="289"/>
      <c r="AD27" s="289"/>
      <c r="AE27" s="289"/>
      <c r="AF27" s="289"/>
      <c r="AG27" s="132"/>
      <c r="AH27" s="132"/>
      <c r="AI27" s="132"/>
      <c r="AJ27" s="132" t="s">
        <v>47</v>
      </c>
      <c r="AK27" s="132"/>
      <c r="AL27" s="132"/>
      <c r="AM27" s="132"/>
      <c r="AN27" s="132"/>
      <c r="AO27" s="132"/>
      <c r="AP27" s="132"/>
    </row>
    <row r="28" spans="2:42" ht="12.6" customHeight="1" x14ac:dyDescent="0.2">
      <c r="B28" s="61"/>
      <c r="C28" s="59">
        <v>3</v>
      </c>
      <c r="D28" s="146">
        <f>'ex pl'!G21*(1-'Express 9'!$K$7)+'ex pl'!G21*(1-'Express 9'!$K$7)*$K$12</f>
        <v>1462</v>
      </c>
      <c r="E28" s="146">
        <f>'ex pl'!H21*(1-'Express 9'!$K$7)+'ex pl'!H21*(1-'Express 9'!$K$7)*$K$12</f>
        <v>1586.5</v>
      </c>
      <c r="F28" s="146">
        <f>'ex pl'!I21*(1-'Express 9'!$K$7)+'ex pl'!I21*(1-'Express 9'!$K$7)*$K$12</f>
        <v>1672.75</v>
      </c>
      <c r="G28" s="146">
        <f>'ex pl'!J21*(1-'Express 9'!$K$7)+'ex pl'!J21*(1-'Express 9'!$K$7)*$K$12</f>
        <v>1656.35</v>
      </c>
      <c r="H28" s="146">
        <f>'ex pl'!E21*(1-'Express 9'!$K$7)+'ex pl'!E21*(1-'Express 9'!$K$7)*$K$12</f>
        <v>1752.2</v>
      </c>
      <c r="I28" s="167"/>
      <c r="J28" s="146">
        <f>'ex pl'!F21*(1-'Express 9'!$K$10)+'ex pl'!F21*(1-'Express 9'!$K$10)*$M$12</f>
        <v>1796.7</v>
      </c>
      <c r="K28" s="146">
        <f>'ex pl'!K21*(1-'Express 9'!$K$10)+'ex pl'!K21*(1-'Express 9'!$K$10)*$M$12</f>
        <v>1701.8</v>
      </c>
      <c r="L28" s="146">
        <f>'ex pl'!L21*(1-'Express 9'!$K$10)+'ex pl'!L21*(1-'Express 9'!$K$10)*$M$12</f>
        <v>1731.6</v>
      </c>
      <c r="M28" s="146">
        <f>'ex pl'!M21*(1-'Express 9'!$K$10)+'ex pl'!M21*(1-'Express 9'!$K$10)*$M$12</f>
        <v>1873.95</v>
      </c>
      <c r="N28" s="146">
        <f>'ex pl'!N21*(1-'Express 9'!$K$10)+'ex pl'!N21*(1-'Express 9'!$K$10)*$M$12</f>
        <v>1933.25</v>
      </c>
      <c r="O28" s="146">
        <f>'ex pl'!O21*(1-'Express 9'!$K$10)+'ex pl'!O21*(1-'Express 9'!$K$10)*$M$12</f>
        <v>2007.7</v>
      </c>
      <c r="P28" s="146">
        <f>'ex pl'!P21*(1-'Express 9'!$K$10)+'ex pl'!P21*(1-'Express 9'!$K$10)*$M$12</f>
        <v>2172.75</v>
      </c>
      <c r="Q28" s="146">
        <f>'ex pl'!Q21*(1-'Express 9'!$K$10)+'ex pl'!Q21*(1-'Express 9'!$K$10)*$M$12</f>
        <v>2249</v>
      </c>
      <c r="R28" s="130"/>
      <c r="S28" s="130"/>
      <c r="T28" s="289" t="str">
        <f>IF(ISERROR($AI$4),"",$AI$4)</f>
        <v/>
      </c>
      <c r="U28" s="289"/>
      <c r="V28" s="289"/>
      <c r="W28" s="289"/>
      <c r="X28" s="289"/>
      <c r="Y28" s="289"/>
      <c r="Z28" s="289"/>
      <c r="AA28" s="289"/>
      <c r="AB28" s="289"/>
      <c r="AC28" s="289"/>
      <c r="AD28" s="289"/>
      <c r="AE28" s="289"/>
      <c r="AF28" s="289"/>
      <c r="AG28" s="132"/>
      <c r="AH28" s="132"/>
      <c r="AI28" s="132"/>
      <c r="AJ28" s="132" t="s">
        <v>48</v>
      </c>
      <c r="AK28" s="132"/>
      <c r="AL28" s="132"/>
      <c r="AM28" s="132"/>
      <c r="AN28" s="132"/>
      <c r="AO28" s="132"/>
      <c r="AP28" s="132"/>
    </row>
    <row r="29" spans="2:42" ht="12.6" customHeight="1" x14ac:dyDescent="0.2">
      <c r="B29" s="61"/>
      <c r="C29" s="59">
        <v>3.5</v>
      </c>
      <c r="D29" s="146">
        <f>'ex pl'!G22*(1-'Express 9'!$K$7)+'ex pl'!G22*(1-'Express 9'!$K$7)*$K$12</f>
        <v>1552.05</v>
      </c>
      <c r="E29" s="146">
        <f>'ex pl'!H22*(1-'Express 9'!$K$7)+'ex pl'!H22*(1-'Express 9'!$K$7)*$K$12</f>
        <v>1687.9</v>
      </c>
      <c r="F29" s="146">
        <f>'ex pl'!I22*(1-'Express 9'!$K$7)+'ex pl'!I22*(1-'Express 9'!$K$7)*$K$12</f>
        <v>1780</v>
      </c>
      <c r="G29" s="146">
        <f>'ex pl'!J22*(1-'Express 9'!$K$7)+'ex pl'!J22*(1-'Express 9'!$K$7)*$K$12</f>
        <v>1787.05</v>
      </c>
      <c r="H29" s="146">
        <f>'ex pl'!E22*(1-'Express 9'!$K$7)+'ex pl'!E22*(1-'Express 9'!$K$7)*$K$12</f>
        <v>1855.05</v>
      </c>
      <c r="I29" s="167"/>
      <c r="J29" s="146">
        <f>'ex pl'!F22*(1-'Express 9'!$K$10)+'ex pl'!F22*(1-'Express 9'!$K$10)*$M$12</f>
        <v>1897.9</v>
      </c>
      <c r="K29" s="146">
        <f>'ex pl'!K22*(1-'Express 9'!$K$10)+'ex pl'!K22*(1-'Express 9'!$K$10)*$M$12</f>
        <v>1818.5</v>
      </c>
      <c r="L29" s="146">
        <f>'ex pl'!L22*(1-'Express 9'!$K$10)+'ex pl'!L22*(1-'Express 9'!$K$10)*$M$12</f>
        <v>1847.6</v>
      </c>
      <c r="M29" s="146">
        <f>'ex pl'!M22*(1-'Express 9'!$K$10)+'ex pl'!M22*(1-'Express 9'!$K$10)*$M$12</f>
        <v>1998.9</v>
      </c>
      <c r="N29" s="146">
        <f>'ex pl'!N22*(1-'Express 9'!$K$10)+'ex pl'!N22*(1-'Express 9'!$K$10)*$M$12</f>
        <v>2074.65</v>
      </c>
      <c r="O29" s="146">
        <f>'ex pl'!O22*(1-'Express 9'!$K$10)+'ex pl'!O22*(1-'Express 9'!$K$10)*$M$12</f>
        <v>2161.25</v>
      </c>
      <c r="P29" s="146">
        <f>'ex pl'!P22*(1-'Express 9'!$K$10)+'ex pl'!P22*(1-'Express 9'!$K$10)*$M$12</f>
        <v>2342.65</v>
      </c>
      <c r="Q29" s="146">
        <f>'ex pl'!Q22*(1-'Express 9'!$K$10)+'ex pl'!Q22*(1-'Express 9'!$K$10)*$M$12</f>
        <v>2420.75</v>
      </c>
      <c r="R29" s="130"/>
      <c r="S29" s="130"/>
      <c r="T29" s="299" t="str">
        <f>IF(ISERROR($AI$5),"",$AI$5)</f>
        <v/>
      </c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132"/>
      <c r="AH29" s="132"/>
      <c r="AI29" s="132"/>
      <c r="AJ29" s="133" t="s">
        <v>49</v>
      </c>
      <c r="AK29" s="132"/>
      <c r="AL29" s="132"/>
      <c r="AM29" s="132"/>
      <c r="AN29" s="132"/>
      <c r="AO29" s="132"/>
      <c r="AP29" s="132"/>
    </row>
    <row r="30" spans="2:42" ht="12.6" customHeight="1" x14ac:dyDescent="0.2">
      <c r="B30" s="61"/>
      <c r="C30" s="59">
        <v>4</v>
      </c>
      <c r="D30" s="146">
        <f>'ex pl'!G23*(1-'Express 9'!$K$7)+'ex pl'!G23*(1-'Express 9'!$K$7)*$K$12</f>
        <v>1642</v>
      </c>
      <c r="E30" s="146">
        <f>'ex pl'!H23*(1-'Express 9'!$K$7)+'ex pl'!H23*(1-'Express 9'!$K$7)*$K$12</f>
        <v>1789.45</v>
      </c>
      <c r="F30" s="146">
        <f>'ex pl'!I23*(1-'Express 9'!$K$7)+'ex pl'!I23*(1-'Express 9'!$K$7)*$K$12</f>
        <v>1891</v>
      </c>
      <c r="G30" s="146">
        <f>'ex pl'!J23*(1-'Express 9'!$K$7)+'ex pl'!J23*(1-'Express 9'!$K$7)*$K$12</f>
        <v>1918.2</v>
      </c>
      <c r="H30" s="146">
        <f>'ex pl'!E23*(1-'Express 9'!$K$7)+'ex pl'!E23*(1-'Express 9'!$K$7)*$K$12</f>
        <v>1958.1</v>
      </c>
      <c r="I30" s="167"/>
      <c r="J30" s="146">
        <f>'ex pl'!F23*(1-'Express 9'!$K$10)+'ex pl'!F23*(1-'Express 9'!$K$10)*$M$12</f>
        <v>1999.3</v>
      </c>
      <c r="K30" s="146">
        <f>'ex pl'!K23*(1-'Express 9'!$K$10)+'ex pl'!K23*(1-'Express 9'!$K$10)*$M$12</f>
        <v>1935.5</v>
      </c>
      <c r="L30" s="146">
        <f>'ex pl'!L23*(1-'Express 9'!$K$10)+'ex pl'!L23*(1-'Express 9'!$K$10)*$M$12</f>
        <v>1963.75</v>
      </c>
      <c r="M30" s="146">
        <f>'ex pl'!M23*(1-'Express 9'!$K$10)+'ex pl'!M23*(1-'Express 9'!$K$10)*$M$12</f>
        <v>2123.9499999999998</v>
      </c>
      <c r="N30" s="146">
        <f>'ex pl'!N23*(1-'Express 9'!$K$10)+'ex pl'!N23*(1-'Express 9'!$K$10)*$M$12</f>
        <v>2207.8000000000002</v>
      </c>
      <c r="O30" s="146">
        <f>'ex pl'!O23*(1-'Express 9'!$K$10)+'ex pl'!O23*(1-'Express 9'!$K$10)*$M$12</f>
        <v>2314.9499999999998</v>
      </c>
      <c r="P30" s="146">
        <f>'ex pl'!P23*(1-'Express 9'!$K$10)+'ex pl'!P23*(1-'Express 9'!$K$10)*$M$12</f>
        <v>2512.6</v>
      </c>
      <c r="Q30" s="146">
        <f>'ex pl'!Q23*(1-'Express 9'!$K$10)+'ex pl'!Q23*(1-'Express 9'!$K$10)*$M$12</f>
        <v>2592.6999999999998</v>
      </c>
      <c r="R30" s="130"/>
      <c r="S30" s="130"/>
      <c r="T30" s="218"/>
      <c r="U30" s="290"/>
      <c r="V30" s="290"/>
      <c r="W30" s="290"/>
      <c r="X30" s="290"/>
      <c r="Y30" s="290"/>
      <c r="Z30" s="290"/>
      <c r="AA30" s="290"/>
      <c r="AB30" s="290"/>
      <c r="AC30" s="290"/>
      <c r="AD30" s="290"/>
      <c r="AE30" s="290"/>
      <c r="AF30" s="290"/>
      <c r="AG30" s="132"/>
      <c r="AH30" s="132"/>
      <c r="AI30" s="132"/>
      <c r="AJ30" s="132" t="e">
        <f>"Możliwy koszt dodatkowy: Opłata dodatkowa za dużą paczkę - "&amp;#REF!&amp;" PLN netto*"</f>
        <v>#REF!</v>
      </c>
      <c r="AK30" s="132"/>
      <c r="AL30" s="132"/>
      <c r="AM30" s="132"/>
      <c r="AN30" s="132"/>
      <c r="AO30" s="132"/>
      <c r="AP30" s="132"/>
    </row>
    <row r="31" spans="2:42" ht="12.6" customHeight="1" x14ac:dyDescent="0.2">
      <c r="B31" s="61"/>
      <c r="C31" s="59">
        <v>4.5</v>
      </c>
      <c r="D31" s="146">
        <f>'ex pl'!G24*(1-'Express 9'!$K$7)+'ex pl'!G24*(1-'Express 9'!$K$7)*$K$12</f>
        <v>1732.05</v>
      </c>
      <c r="E31" s="146">
        <f>'ex pl'!H24*(1-'Express 9'!$K$7)+'ex pl'!H24*(1-'Express 9'!$K$7)*$K$12</f>
        <v>1893.05</v>
      </c>
      <c r="F31" s="146">
        <f>'ex pl'!I24*(1-'Express 9'!$K$7)+'ex pl'!I24*(1-'Express 9'!$K$7)*$K$12</f>
        <v>1998.25</v>
      </c>
      <c r="G31" s="146">
        <f>'ex pl'!J24*(1-'Express 9'!$K$7)+'ex pl'!J24*(1-'Express 9'!$K$7)*$K$12</f>
        <v>2049.1</v>
      </c>
      <c r="H31" s="146">
        <f>'ex pl'!E24*(1-'Express 9'!$K$7)+'ex pl'!E24*(1-'Express 9'!$K$7)*$K$12</f>
        <v>2063.0500000000002</v>
      </c>
      <c r="I31" s="167"/>
      <c r="J31" s="146">
        <f>'ex pl'!F24*(1-'Express 9'!$K$10)+'ex pl'!F24*(1-'Express 9'!$K$10)*$M$12</f>
        <v>2102.6</v>
      </c>
      <c r="K31" s="146">
        <f>'ex pl'!K24*(1-'Express 9'!$K$10)+'ex pl'!K24*(1-'Express 9'!$K$10)*$M$12</f>
        <v>2052.3000000000002</v>
      </c>
      <c r="L31" s="146">
        <f>'ex pl'!L24*(1-'Express 9'!$K$10)+'ex pl'!L24*(1-'Express 9'!$K$10)*$M$12</f>
        <v>2079.75</v>
      </c>
      <c r="M31" s="146">
        <f>'ex pl'!M24*(1-'Express 9'!$K$10)+'ex pl'!M24*(1-'Express 9'!$K$10)*$M$12</f>
        <v>2249</v>
      </c>
      <c r="N31" s="146">
        <f>'ex pl'!N24*(1-'Express 9'!$K$10)+'ex pl'!N24*(1-'Express 9'!$K$10)*$M$12</f>
        <v>2348.5500000000002</v>
      </c>
      <c r="O31" s="146">
        <f>'ex pl'!O24*(1-'Express 9'!$K$10)+'ex pl'!O24*(1-'Express 9'!$K$10)*$M$12</f>
        <v>2466.75</v>
      </c>
      <c r="P31" s="146">
        <f>'ex pl'!P24*(1-'Express 9'!$K$10)+'ex pl'!P24*(1-'Express 9'!$K$10)*$M$12</f>
        <v>2682.45</v>
      </c>
      <c r="Q31" s="146">
        <f>'ex pl'!Q24*(1-'Express 9'!$K$10)+'ex pl'!Q24*(1-'Express 9'!$K$10)*$M$12</f>
        <v>2764.4</v>
      </c>
      <c r="R31" s="130"/>
      <c r="S31" s="130"/>
      <c r="T31" s="290" t="str">
        <f>IF(ISERROR($AH$7),"",$AH$7)</f>
        <v/>
      </c>
      <c r="U31" s="290"/>
      <c r="V31" s="290"/>
      <c r="W31" s="290"/>
      <c r="X31" s="290"/>
      <c r="Y31" s="290"/>
      <c r="Z31" s="290"/>
      <c r="AA31" s="290"/>
      <c r="AB31" s="290"/>
      <c r="AC31" s="290"/>
      <c r="AD31" s="290"/>
      <c r="AE31" s="290"/>
      <c r="AF31" s="290"/>
      <c r="AG31" s="132"/>
      <c r="AH31" s="132"/>
      <c r="AI31" s="132"/>
      <c r="AJ31" s="132" t="str">
        <f>"Możliwy koszt dodatkowy: Rozmiary przekraczające dozwolone limity - "&amp;ud!B37&amp;" PLN netto."</f>
        <v>Możliwy koszt dodatkowy: Rozmiary przekraczające dozwolone limity - 2042 PLN netto.</v>
      </c>
      <c r="AK31" s="132"/>
      <c r="AL31" s="132"/>
      <c r="AM31" s="132"/>
      <c r="AN31" s="132"/>
      <c r="AO31" s="132"/>
      <c r="AP31" s="132"/>
    </row>
    <row r="32" spans="2:42" ht="12.6" customHeight="1" x14ac:dyDescent="0.2">
      <c r="B32" s="61"/>
      <c r="C32" s="59">
        <v>5</v>
      </c>
      <c r="D32" s="146">
        <f>'ex pl'!G25*(1-'Express 9'!$K$7)+'ex pl'!G25*(1-'Express 9'!$K$7)*$K$12</f>
        <v>1822</v>
      </c>
      <c r="E32" s="146">
        <f>'ex pl'!H25*(1-'Express 9'!$K$7)+'ex pl'!H25*(1-'Express 9'!$K$7)*$K$12</f>
        <v>1994.55</v>
      </c>
      <c r="F32" s="146">
        <f>'ex pl'!I25*(1-'Express 9'!$K$7)+'ex pl'!I25*(1-'Express 9'!$K$7)*$K$12</f>
        <v>2107.4499999999998</v>
      </c>
      <c r="G32" s="146">
        <f>'ex pl'!J25*(1-'Express 9'!$K$7)+'ex pl'!J25*(1-'Express 9'!$K$7)*$K$12</f>
        <v>2179.9499999999998</v>
      </c>
      <c r="H32" s="146">
        <f>'ex pl'!E25*(1-'Express 9'!$K$7)+'ex pl'!E25*(1-'Express 9'!$K$7)*$K$12</f>
        <v>2166.0500000000002</v>
      </c>
      <c r="I32" s="167"/>
      <c r="J32" s="146">
        <f>'ex pl'!F25*(1-'Express 9'!$K$10)+'ex pl'!F25*(1-'Express 9'!$K$10)*$M$12</f>
        <v>2203.9499999999998</v>
      </c>
      <c r="K32" s="146">
        <f>'ex pl'!K25*(1-'Express 9'!$K$10)+'ex pl'!K25*(1-'Express 9'!$K$10)*$M$12</f>
        <v>2169.25</v>
      </c>
      <c r="L32" s="146">
        <f>'ex pl'!L25*(1-'Express 9'!$K$10)+'ex pl'!L25*(1-'Express 9'!$K$10)*$M$12</f>
        <v>2198.1999999999998</v>
      </c>
      <c r="M32" s="146">
        <f>'ex pl'!M25*(1-'Express 9'!$K$10)+'ex pl'!M25*(1-'Express 9'!$K$10)*$M$12</f>
        <v>2373.9</v>
      </c>
      <c r="N32" s="146">
        <f>'ex pl'!N25*(1-'Express 9'!$K$10)+'ex pl'!N25*(1-'Express 9'!$K$10)*$M$12</f>
        <v>2489.1</v>
      </c>
      <c r="O32" s="146">
        <f>'ex pl'!O25*(1-'Express 9'!$K$10)+'ex pl'!O25*(1-'Express 9'!$K$10)*$M$12</f>
        <v>2620.4</v>
      </c>
      <c r="P32" s="146">
        <f>'ex pl'!P25*(1-'Express 9'!$K$10)+'ex pl'!P25*(1-'Express 9'!$K$10)*$M$12</f>
        <v>2854.15</v>
      </c>
      <c r="Q32" s="146">
        <f>'ex pl'!Q25*(1-'Express 9'!$K$10)+'ex pl'!Q25*(1-'Express 9'!$K$10)*$M$12</f>
        <v>2936.25</v>
      </c>
      <c r="R32" s="130"/>
      <c r="S32" s="130"/>
      <c r="T32" s="290"/>
      <c r="U32" s="290"/>
      <c r="V32" s="290"/>
      <c r="W32" s="290"/>
      <c r="X32" s="290"/>
      <c r="Y32" s="290"/>
      <c r="Z32" s="290"/>
      <c r="AA32" s="290"/>
      <c r="AB32" s="290"/>
      <c r="AC32" s="290"/>
      <c r="AD32" s="290"/>
      <c r="AE32" s="290"/>
      <c r="AF32" s="290"/>
      <c r="AG32" s="132"/>
      <c r="AH32" s="132"/>
      <c r="AI32" s="132"/>
      <c r="AJ32" s="132" t="e">
        <f>"Możliwy koszt dodatkowy: Opłata za dodatkową obsługę nietypowych przesyłek - "&amp;#REF!&amp;" PLN netto."</f>
        <v>#REF!</v>
      </c>
      <c r="AK32" s="132"/>
      <c r="AL32" s="132"/>
      <c r="AM32" s="132"/>
      <c r="AN32" s="132"/>
      <c r="AO32" s="132"/>
      <c r="AP32" s="132"/>
    </row>
    <row r="33" spans="2:42" ht="12.6" customHeight="1" x14ac:dyDescent="0.2">
      <c r="B33" s="61"/>
      <c r="C33" s="59">
        <v>5.5</v>
      </c>
      <c r="D33" s="146">
        <f>'ex pl'!G26*(1-'Express 9'!$K$7)+'ex pl'!G26*(1-'Express 9'!$K$7)*$K$12</f>
        <v>1868.05</v>
      </c>
      <c r="E33" s="146">
        <f>'ex pl'!H26*(1-'Express 9'!$K$7)+'ex pl'!H26*(1-'Express 9'!$K$7)*$K$12</f>
        <v>2059.5500000000002</v>
      </c>
      <c r="F33" s="146">
        <f>'ex pl'!I26*(1-'Express 9'!$K$7)+'ex pl'!I26*(1-'Express 9'!$K$7)*$K$12</f>
        <v>2178.3000000000002</v>
      </c>
      <c r="G33" s="146">
        <f>'ex pl'!J26*(1-'Express 9'!$K$7)+'ex pl'!J26*(1-'Express 9'!$K$7)*$K$12</f>
        <v>2360.1999999999998</v>
      </c>
      <c r="H33" s="146">
        <f>'ex pl'!E26*(1-'Express 9'!$K$7)+'ex pl'!E26*(1-'Express 9'!$K$7)*$K$12</f>
        <v>2231.9499999999998</v>
      </c>
      <c r="I33" s="167"/>
      <c r="J33" s="146">
        <f>'ex pl'!F26*(1-'Express 9'!$K$10)+'ex pl'!F26*(1-'Express 9'!$K$10)*$M$12</f>
        <v>2268.85</v>
      </c>
      <c r="K33" s="146">
        <f>'ex pl'!K26*(1-'Express 9'!$K$10)+'ex pl'!K26*(1-'Express 9'!$K$10)*$M$12</f>
        <v>2238.15</v>
      </c>
      <c r="L33" s="146">
        <f>'ex pl'!L26*(1-'Express 9'!$K$10)+'ex pl'!L26*(1-'Express 9'!$K$10)*$M$12</f>
        <v>2268.1</v>
      </c>
      <c r="M33" s="146">
        <f>'ex pl'!M26*(1-'Express 9'!$K$10)+'ex pl'!M26*(1-'Express 9'!$K$10)*$M$12</f>
        <v>2456</v>
      </c>
      <c r="N33" s="146">
        <f>'ex pl'!N26*(1-'Express 9'!$K$10)+'ex pl'!N26*(1-'Express 9'!$K$10)*$M$12</f>
        <v>2584.8000000000002</v>
      </c>
      <c r="O33" s="146">
        <f>'ex pl'!O26*(1-'Express 9'!$K$10)+'ex pl'!O26*(1-'Express 9'!$K$10)*$M$12</f>
        <v>2719.7</v>
      </c>
      <c r="P33" s="146">
        <f>'ex pl'!P26*(1-'Express 9'!$K$10)+'ex pl'!P26*(1-'Express 9'!$K$10)*$M$12</f>
        <v>2953.75</v>
      </c>
      <c r="Q33" s="146">
        <f>'ex pl'!Q26*(1-'Express 9'!$K$10)+'ex pl'!Q26*(1-'Express 9'!$K$10)*$M$12</f>
        <v>3043.65</v>
      </c>
      <c r="R33" s="130"/>
      <c r="S33" s="130"/>
      <c r="T33" s="219"/>
      <c r="U33" s="291"/>
      <c r="V33" s="291"/>
      <c r="W33" s="291"/>
      <c r="X33" s="291"/>
      <c r="Y33" s="291"/>
      <c r="Z33" s="291"/>
      <c r="AA33" s="291"/>
      <c r="AB33" s="291"/>
      <c r="AC33" s="291"/>
      <c r="AD33" s="291"/>
      <c r="AE33" s="291"/>
      <c r="AF33" s="291"/>
      <c r="AG33" s="132">
        <v>1</v>
      </c>
      <c r="AH33" s="132" t="b">
        <f>AND(T18&gt;25,T18&lt;70)</f>
        <v>0</v>
      </c>
      <c r="AI33" s="132"/>
      <c r="AJ33" s="132" t="s">
        <v>50</v>
      </c>
      <c r="AK33" s="132"/>
      <c r="AL33" s="132"/>
      <c r="AM33" s="132"/>
      <c r="AN33" s="132"/>
      <c r="AO33" s="132"/>
      <c r="AP33" s="132"/>
    </row>
    <row r="34" spans="2:42" ht="12.6" customHeight="1" x14ac:dyDescent="0.2">
      <c r="B34" s="61"/>
      <c r="C34" s="59">
        <v>6</v>
      </c>
      <c r="D34" s="146">
        <f>'ex pl'!G27*(1-'Express 9'!$K$7)+'ex pl'!G27*(1-'Express 9'!$K$7)*$K$12</f>
        <v>1914.1</v>
      </c>
      <c r="E34" s="146">
        <f>'ex pl'!H27*(1-'Express 9'!$K$7)+'ex pl'!H27*(1-'Express 9'!$K$7)*$K$12</f>
        <v>2120.9</v>
      </c>
      <c r="F34" s="146">
        <f>'ex pl'!I27*(1-'Express 9'!$K$7)+'ex pl'!I27*(1-'Express 9'!$K$7)*$K$12</f>
        <v>2251.1</v>
      </c>
      <c r="G34" s="146">
        <f>'ex pl'!J27*(1-'Express 9'!$K$7)+'ex pl'!J27*(1-'Express 9'!$K$7)*$K$12</f>
        <v>2433.8000000000002</v>
      </c>
      <c r="H34" s="146">
        <f>'ex pl'!E27*(1-'Express 9'!$K$7)+'ex pl'!E27*(1-'Express 9'!$K$7)*$K$12</f>
        <v>2294.1</v>
      </c>
      <c r="I34" s="167"/>
      <c r="J34" s="146">
        <f>'ex pl'!F27*(1-'Express 9'!$K$10)+'ex pl'!F27*(1-'Express 9'!$K$10)*$M$12</f>
        <v>2330.0500000000002</v>
      </c>
      <c r="K34" s="146">
        <f>'ex pl'!K27*(1-'Express 9'!$K$10)+'ex pl'!K27*(1-'Express 9'!$K$10)*$M$12</f>
        <v>2307.1999999999998</v>
      </c>
      <c r="L34" s="146">
        <f>'ex pl'!L27*(1-'Express 9'!$K$10)+'ex pl'!L27*(1-'Express 9'!$K$10)*$M$12</f>
        <v>2339.35</v>
      </c>
      <c r="M34" s="146">
        <f>'ex pl'!M27*(1-'Express 9'!$K$10)+'ex pl'!M27*(1-'Express 9'!$K$10)*$M$12</f>
        <v>2536</v>
      </c>
      <c r="N34" s="146">
        <f>'ex pl'!N27*(1-'Express 9'!$K$10)+'ex pl'!N27*(1-'Express 9'!$K$10)*$M$12</f>
        <v>2678.45</v>
      </c>
      <c r="O34" s="146">
        <f>'ex pl'!O27*(1-'Express 9'!$K$10)+'ex pl'!O27*(1-'Express 9'!$K$10)*$M$12</f>
        <v>2818.75</v>
      </c>
      <c r="P34" s="146">
        <f>'ex pl'!P27*(1-'Express 9'!$K$10)+'ex pl'!P27*(1-'Express 9'!$K$10)*$M$12</f>
        <v>3053.5</v>
      </c>
      <c r="Q34" s="146">
        <f>'ex pl'!Q27*(1-'Express 9'!$K$10)+'ex pl'!Q27*(1-'Express 9'!$K$10)*$M$12</f>
        <v>3150.95</v>
      </c>
      <c r="R34" s="130"/>
      <c r="S34" s="130"/>
      <c r="T34" s="292" t="str">
        <f>IF(ISERROR($AI$8),"",$AI$8)</f>
        <v/>
      </c>
      <c r="U34" s="292"/>
      <c r="V34" s="292"/>
      <c r="W34" s="292"/>
      <c r="X34" s="292"/>
      <c r="Y34" s="292"/>
      <c r="Z34" s="292"/>
      <c r="AA34" s="292"/>
      <c r="AB34" s="292"/>
      <c r="AC34" s="292"/>
      <c r="AD34" s="292"/>
      <c r="AE34" s="292"/>
      <c r="AF34" s="292"/>
      <c r="AG34" s="132">
        <v>2</v>
      </c>
      <c r="AH34" s="132" t="b">
        <f>IF(T18&gt;70,TRUE,FALSE)</f>
        <v>0</v>
      </c>
      <c r="AI34" s="132"/>
      <c r="AJ34" s="132" t="s">
        <v>51</v>
      </c>
      <c r="AK34" s="132"/>
      <c r="AL34" s="132"/>
      <c r="AM34" s="132"/>
      <c r="AN34" s="132"/>
      <c r="AO34" s="132"/>
      <c r="AP34" s="132"/>
    </row>
    <row r="35" spans="2:42" ht="12.6" customHeight="1" x14ac:dyDescent="0.2">
      <c r="B35" s="61"/>
      <c r="C35" s="59">
        <v>6.5</v>
      </c>
      <c r="D35" s="146">
        <f>'ex pl'!G28*(1-'Express 9'!$K$7)+'ex pl'!G28*(1-'Express 9'!$K$7)*$K$12</f>
        <v>1960</v>
      </c>
      <c r="E35" s="146">
        <f>'ex pl'!H28*(1-'Express 9'!$K$7)+'ex pl'!H28*(1-'Express 9'!$K$7)*$K$12</f>
        <v>2185.9499999999998</v>
      </c>
      <c r="F35" s="146">
        <f>'ex pl'!I28*(1-'Express 9'!$K$7)+'ex pl'!I28*(1-'Express 9'!$K$7)*$K$12</f>
        <v>2323.9499999999998</v>
      </c>
      <c r="G35" s="146">
        <f>'ex pl'!J28*(1-'Express 9'!$K$7)+'ex pl'!J28*(1-'Express 9'!$K$7)*$K$12</f>
        <v>2509.6</v>
      </c>
      <c r="H35" s="146">
        <f>'ex pl'!E28*(1-'Express 9'!$K$7)+'ex pl'!E28*(1-'Express 9'!$K$7)*$K$12</f>
        <v>2360.1</v>
      </c>
      <c r="I35" s="167"/>
      <c r="J35" s="146">
        <f>'ex pl'!F28*(1-'Express 9'!$K$10)+'ex pl'!F28*(1-'Express 9'!$K$10)*$M$12</f>
        <v>2395</v>
      </c>
      <c r="K35" s="146">
        <f>'ex pl'!K28*(1-'Express 9'!$K$10)+'ex pl'!K28*(1-'Express 9'!$K$10)*$M$12</f>
        <v>2376.0500000000002</v>
      </c>
      <c r="L35" s="146">
        <f>'ex pl'!L28*(1-'Express 9'!$K$10)+'ex pl'!L28*(1-'Express 9'!$K$10)*$M$12</f>
        <v>2410.3000000000002</v>
      </c>
      <c r="M35" s="146">
        <f>'ex pl'!M28*(1-'Express 9'!$K$10)+'ex pl'!M28*(1-'Express 9'!$K$10)*$M$12</f>
        <v>2617.9499999999998</v>
      </c>
      <c r="N35" s="146">
        <f>'ex pl'!N28*(1-'Express 9'!$K$10)+'ex pl'!N28*(1-'Express 9'!$K$10)*$M$12</f>
        <v>2774.15</v>
      </c>
      <c r="O35" s="146">
        <f>'ex pl'!O28*(1-'Express 9'!$K$10)+'ex pl'!O28*(1-'Express 9'!$K$10)*$M$12</f>
        <v>2916.05</v>
      </c>
      <c r="P35" s="146">
        <f>'ex pl'!P28*(1-'Express 9'!$K$10)+'ex pl'!P28*(1-'Express 9'!$K$10)*$M$12</f>
        <v>3154.9</v>
      </c>
      <c r="Q35" s="146">
        <f>'ex pl'!Q28*(1-'Express 9'!$K$10)+'ex pl'!Q28*(1-'Express 9'!$K$10)*$M$12</f>
        <v>3260.4</v>
      </c>
      <c r="R35" s="130"/>
      <c r="S35" s="130"/>
      <c r="T35" s="292"/>
      <c r="U35" s="292"/>
      <c r="V35" s="292"/>
      <c r="W35" s="292"/>
      <c r="X35" s="292"/>
      <c r="Y35" s="292"/>
      <c r="Z35" s="292"/>
      <c r="AA35" s="292"/>
      <c r="AB35" s="292"/>
      <c r="AC35" s="292"/>
      <c r="AD35" s="292"/>
      <c r="AE35" s="292"/>
      <c r="AF35" s="292"/>
      <c r="AG35" s="132">
        <v>5</v>
      </c>
      <c r="AH35" s="132" t="b">
        <f>IF(AO17=2,TRUE,FALSE)</f>
        <v>0</v>
      </c>
      <c r="AI35" s="132"/>
      <c r="AJ35" s="132" t="s">
        <v>52</v>
      </c>
      <c r="AK35" s="132"/>
      <c r="AL35" s="132"/>
      <c r="AM35" s="132"/>
      <c r="AN35" s="132"/>
      <c r="AO35" s="132"/>
      <c r="AP35" s="132"/>
    </row>
    <row r="36" spans="2:42" ht="12.6" customHeight="1" x14ac:dyDescent="0.2">
      <c r="B36" s="61"/>
      <c r="C36" s="59">
        <v>7</v>
      </c>
      <c r="D36" s="146">
        <f>'ex pl'!G29*(1-'Express 9'!$K$7)+'ex pl'!G29*(1-'Express 9'!$K$7)*$K$12</f>
        <v>2006.05</v>
      </c>
      <c r="E36" s="146">
        <f>'ex pl'!H29*(1-'Express 9'!$K$7)+'ex pl'!H29*(1-'Express 9'!$K$7)*$K$12</f>
        <v>2249.25</v>
      </c>
      <c r="F36" s="146">
        <f>'ex pl'!I29*(1-'Express 9'!$K$7)+'ex pl'!I29*(1-'Express 9'!$K$7)*$K$12</f>
        <v>2394.8000000000002</v>
      </c>
      <c r="G36" s="146">
        <f>'ex pl'!J29*(1-'Express 9'!$K$7)+'ex pl'!J29*(1-'Express 9'!$K$7)*$K$12</f>
        <v>2583.1</v>
      </c>
      <c r="H36" s="146">
        <f>'ex pl'!E29*(1-'Express 9'!$K$7)+'ex pl'!E29*(1-'Express 9'!$K$7)*$K$12</f>
        <v>2424.3000000000002</v>
      </c>
      <c r="I36" s="167"/>
      <c r="J36" s="146">
        <f>'ex pl'!F29*(1-'Express 9'!$K$10)+'ex pl'!F29*(1-'Express 9'!$K$10)*$M$12</f>
        <v>2458.1999999999998</v>
      </c>
      <c r="K36" s="146">
        <f>'ex pl'!K29*(1-'Express 9'!$K$10)+'ex pl'!K29*(1-'Express 9'!$K$10)*$M$12</f>
        <v>2445</v>
      </c>
      <c r="L36" s="146">
        <f>'ex pl'!L29*(1-'Express 9'!$K$10)+'ex pl'!L29*(1-'Express 9'!$K$10)*$M$12</f>
        <v>2481.1</v>
      </c>
      <c r="M36" s="146">
        <f>'ex pl'!M29*(1-'Express 9'!$K$10)+'ex pl'!M29*(1-'Express 9'!$K$10)*$M$12</f>
        <v>2698.15</v>
      </c>
      <c r="N36" s="146">
        <f>'ex pl'!N29*(1-'Express 9'!$K$10)+'ex pl'!N29*(1-'Express 9'!$K$10)*$M$12</f>
        <v>2867.85</v>
      </c>
      <c r="O36" s="146">
        <f>'ex pl'!O29*(1-'Express 9'!$K$10)+'ex pl'!O29*(1-'Express 9'!$K$10)*$M$12</f>
        <v>3015</v>
      </c>
      <c r="P36" s="146">
        <f>'ex pl'!P29*(1-'Express 9'!$K$10)+'ex pl'!P29*(1-'Express 9'!$K$10)*$M$12</f>
        <v>3254.55</v>
      </c>
      <c r="Q36" s="146">
        <f>'ex pl'!Q29*(1-'Express 9'!$K$10)+'ex pl'!Q29*(1-'Express 9'!$K$10)*$M$12</f>
        <v>3369.75</v>
      </c>
      <c r="R36" s="130"/>
      <c r="S36" s="130"/>
      <c r="T36" s="290" t="str">
        <f>IF(T37="",IF(ISERROR($AI$9),"",$AI$9),"")</f>
        <v/>
      </c>
      <c r="U36" s="290"/>
      <c r="V36" s="290"/>
      <c r="W36" s="290"/>
      <c r="X36" s="290"/>
      <c r="Y36" s="290"/>
      <c r="Z36" s="290"/>
      <c r="AA36" s="290"/>
      <c r="AB36" s="290"/>
      <c r="AC36" s="290"/>
      <c r="AD36" s="290"/>
      <c r="AE36" s="290"/>
      <c r="AF36" s="290"/>
      <c r="AG36" s="132">
        <v>6</v>
      </c>
      <c r="AH36" s="132" t="b">
        <f>IF(AND(AC21&gt;300,AC21&lt;=400),TRUE,FALSE)</f>
        <v>0</v>
      </c>
      <c r="AI36" s="132"/>
      <c r="AJ36" s="132" t="s">
        <v>53</v>
      </c>
      <c r="AK36" s="132"/>
      <c r="AL36" s="132"/>
      <c r="AM36" s="132"/>
      <c r="AN36" s="132"/>
      <c r="AO36" s="132"/>
      <c r="AP36" s="132"/>
    </row>
    <row r="37" spans="2:42" ht="12.6" customHeight="1" x14ac:dyDescent="0.2">
      <c r="B37" s="61"/>
      <c r="C37" s="59">
        <v>7.5</v>
      </c>
      <c r="D37" s="146">
        <f>'ex pl'!G30*(1-'Express 9'!$K$7)+'ex pl'!G30*(1-'Express 9'!$K$7)*$K$12</f>
        <v>2051.9</v>
      </c>
      <c r="E37" s="146">
        <f>'ex pl'!H30*(1-'Express 9'!$K$7)+'ex pl'!H30*(1-'Express 9'!$K$7)*$K$12</f>
        <v>2310.5500000000002</v>
      </c>
      <c r="F37" s="146">
        <f>'ex pl'!I30*(1-'Express 9'!$K$7)+'ex pl'!I30*(1-'Express 9'!$K$7)*$K$12</f>
        <v>2467.6</v>
      </c>
      <c r="G37" s="146">
        <f>'ex pl'!J30*(1-'Express 9'!$K$7)+'ex pl'!J30*(1-'Express 9'!$K$7)*$K$12</f>
        <v>2656.65</v>
      </c>
      <c r="H37" s="146">
        <f>'ex pl'!E30*(1-'Express 9'!$K$7)+'ex pl'!E30*(1-'Express 9'!$K$7)*$K$12</f>
        <v>2486.5</v>
      </c>
      <c r="I37" s="167"/>
      <c r="J37" s="146">
        <f>'ex pl'!F30*(1-'Express 9'!$K$10)+'ex pl'!F30*(1-'Express 9'!$K$10)*$M$12</f>
        <v>2519.4</v>
      </c>
      <c r="K37" s="146">
        <f>'ex pl'!K30*(1-'Express 9'!$K$10)+'ex pl'!K30*(1-'Express 9'!$K$10)*$M$12</f>
        <v>2514.15</v>
      </c>
      <c r="L37" s="146">
        <f>'ex pl'!L30*(1-'Express 9'!$K$10)+'ex pl'!L30*(1-'Express 9'!$K$10)*$M$12</f>
        <v>2551.85</v>
      </c>
      <c r="M37" s="146">
        <f>'ex pl'!M30*(1-'Express 9'!$K$10)+'ex pl'!M30*(1-'Express 9'!$K$10)*$M$12</f>
        <v>2778</v>
      </c>
      <c r="N37" s="146">
        <f>'ex pl'!N30*(1-'Express 9'!$K$10)+'ex pl'!N30*(1-'Express 9'!$K$10)*$M$12</f>
        <v>2963.55</v>
      </c>
      <c r="O37" s="146">
        <f>'ex pl'!O30*(1-'Express 9'!$K$10)+'ex pl'!O30*(1-'Express 9'!$K$10)*$M$12</f>
        <v>3114.35</v>
      </c>
      <c r="P37" s="146">
        <f>'ex pl'!P30*(1-'Express 9'!$K$10)+'ex pl'!P30*(1-'Express 9'!$K$10)*$M$12</f>
        <v>3354.05</v>
      </c>
      <c r="Q37" s="146">
        <f>'ex pl'!Q30*(1-'Express 9'!$K$10)+'ex pl'!Q30*(1-'Express 9'!$K$10)*$M$12</f>
        <v>3477.2</v>
      </c>
      <c r="R37" s="130"/>
      <c r="S37" s="130"/>
      <c r="T37" s="301" t="str">
        <f>IF(ISERROR($AI$10),"",$AI$10)</f>
        <v/>
      </c>
      <c r="U37" s="301"/>
      <c r="V37" s="301"/>
      <c r="W37" s="301"/>
      <c r="X37" s="301"/>
      <c r="Y37" s="301"/>
      <c r="Z37" s="301"/>
      <c r="AA37" s="301"/>
      <c r="AB37" s="301"/>
      <c r="AC37" s="301"/>
      <c r="AD37" s="301"/>
      <c r="AE37" s="301"/>
      <c r="AF37" s="301"/>
      <c r="AG37" s="132"/>
      <c r="AH37" s="132"/>
      <c r="AI37" s="132"/>
      <c r="AJ37" s="132" t="s">
        <v>54</v>
      </c>
      <c r="AK37" s="132"/>
      <c r="AL37" s="132"/>
      <c r="AM37" s="132"/>
      <c r="AN37" s="132"/>
      <c r="AO37" s="132"/>
      <c r="AP37" s="132"/>
    </row>
    <row r="38" spans="2:42" ht="12.6" customHeight="1" x14ac:dyDescent="0.2">
      <c r="B38" s="61"/>
      <c r="C38" s="59">
        <v>8</v>
      </c>
      <c r="D38" s="146">
        <f>'ex pl'!G31*(1-'Express 9'!$K$7)+'ex pl'!G31*(1-'Express 9'!$K$7)*$K$12</f>
        <v>2099.8000000000002</v>
      </c>
      <c r="E38" s="146">
        <f>'ex pl'!H31*(1-'Express 9'!$K$7)+'ex pl'!H31*(1-'Express 9'!$K$7)*$K$12</f>
        <v>2375.6</v>
      </c>
      <c r="F38" s="146">
        <f>'ex pl'!I31*(1-'Express 9'!$K$7)+'ex pl'!I31*(1-'Express 9'!$K$7)*$K$12</f>
        <v>2540.4499999999998</v>
      </c>
      <c r="G38" s="146">
        <f>'ex pl'!J31*(1-'Express 9'!$K$7)+'ex pl'!J31*(1-'Express 9'!$K$7)*$K$12</f>
        <v>2732.5</v>
      </c>
      <c r="H38" s="146">
        <f>'ex pl'!E31*(1-'Express 9'!$K$7)+'ex pl'!E31*(1-'Express 9'!$K$7)*$K$12</f>
        <v>2552.4</v>
      </c>
      <c r="I38" s="167"/>
      <c r="J38" s="146">
        <f>'ex pl'!F31*(1-'Express 9'!$K$10)+'ex pl'!F31*(1-'Express 9'!$K$10)*$M$12</f>
        <v>2584.3000000000002</v>
      </c>
      <c r="K38" s="146">
        <f>'ex pl'!K31*(1-'Express 9'!$K$10)+'ex pl'!K31*(1-'Express 9'!$K$10)*$M$12</f>
        <v>2583</v>
      </c>
      <c r="L38" s="146">
        <f>'ex pl'!L31*(1-'Express 9'!$K$10)+'ex pl'!L31*(1-'Express 9'!$K$10)*$M$12</f>
        <v>2624.6</v>
      </c>
      <c r="M38" s="146">
        <f>'ex pl'!M31*(1-'Express 9'!$K$10)+'ex pl'!M31*(1-'Express 9'!$K$10)*$M$12</f>
        <v>2860.05</v>
      </c>
      <c r="N38" s="146">
        <f>'ex pl'!N31*(1-'Express 9'!$K$10)+'ex pl'!N31*(1-'Express 9'!$K$10)*$M$12</f>
        <v>3057.2</v>
      </c>
      <c r="O38" s="146">
        <f>'ex pl'!O31*(1-'Express 9'!$K$10)+'ex pl'!O31*(1-'Express 9'!$K$10)*$M$12</f>
        <v>3213.55</v>
      </c>
      <c r="P38" s="146">
        <f>'ex pl'!P31*(1-'Express 9'!$K$10)+'ex pl'!P31*(1-'Express 9'!$K$10)*$M$12</f>
        <v>3455.8</v>
      </c>
      <c r="Q38" s="146">
        <f>'ex pl'!Q31*(1-'Express 9'!$K$10)+'ex pl'!Q31*(1-'Express 9'!$K$10)*$M$12</f>
        <v>3584.55</v>
      </c>
      <c r="R38" s="130"/>
      <c r="S38" s="130"/>
      <c r="T38" s="301" t="str">
        <f>IF(ISERROR($AI$11),"",$AI$11)</f>
        <v/>
      </c>
      <c r="U38" s="301"/>
      <c r="V38" s="301"/>
      <c r="W38" s="301"/>
      <c r="X38" s="301"/>
      <c r="Y38" s="301"/>
      <c r="Z38" s="301"/>
      <c r="AA38" s="301"/>
      <c r="AB38" s="301"/>
      <c r="AC38" s="301"/>
      <c r="AD38" s="301"/>
      <c r="AE38" s="301"/>
      <c r="AF38" s="301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</row>
    <row r="39" spans="2:42" ht="12.6" customHeight="1" x14ac:dyDescent="0.2">
      <c r="B39" s="61"/>
      <c r="C39" s="59">
        <v>8.5</v>
      </c>
      <c r="D39" s="146">
        <f>'ex pl'!G32*(1-'Express 9'!$K$7)+'ex pl'!G32*(1-'Express 9'!$K$7)*$K$12</f>
        <v>2145.85</v>
      </c>
      <c r="E39" s="146">
        <f>'ex pl'!H32*(1-'Express 9'!$K$7)+'ex pl'!H32*(1-'Express 9'!$K$7)*$K$12</f>
        <v>2438.85</v>
      </c>
      <c r="F39" s="146">
        <f>'ex pl'!I32*(1-'Express 9'!$K$7)+'ex pl'!I32*(1-'Express 9'!$K$7)*$K$12</f>
        <v>2611.1999999999998</v>
      </c>
      <c r="G39" s="146">
        <f>'ex pl'!J32*(1-'Express 9'!$K$7)+'ex pl'!J32*(1-'Express 9'!$K$7)*$K$12</f>
        <v>2804.1</v>
      </c>
      <c r="H39" s="146">
        <f>'ex pl'!E32*(1-'Express 9'!$K$7)+'ex pl'!E32*(1-'Express 9'!$K$7)*$K$12</f>
        <v>2616.5500000000002</v>
      </c>
      <c r="I39" s="167"/>
      <c r="J39" s="146">
        <f>'ex pl'!F32*(1-'Express 9'!$K$10)+'ex pl'!F32*(1-'Express 9'!$K$10)*$M$12</f>
        <v>2647.4</v>
      </c>
      <c r="K39" s="146">
        <f>'ex pl'!K32*(1-'Express 9'!$K$10)+'ex pl'!K32*(1-'Express 9'!$K$10)*$M$12</f>
        <v>2651.9</v>
      </c>
      <c r="L39" s="146">
        <f>'ex pl'!L32*(1-'Express 9'!$K$10)+'ex pl'!L32*(1-'Express 9'!$K$10)*$M$12</f>
        <v>2695.3</v>
      </c>
      <c r="M39" s="146">
        <f>'ex pl'!M32*(1-'Express 9'!$K$10)+'ex pl'!M32*(1-'Express 9'!$K$10)*$M$12</f>
        <v>2940.2</v>
      </c>
      <c r="N39" s="146">
        <f>'ex pl'!N32*(1-'Express 9'!$K$10)+'ex pl'!N32*(1-'Express 9'!$K$10)*$M$12</f>
        <v>3152.95</v>
      </c>
      <c r="O39" s="146">
        <f>'ex pl'!O32*(1-'Express 9'!$K$10)+'ex pl'!O32*(1-'Express 9'!$K$10)*$M$12</f>
        <v>3310.8</v>
      </c>
      <c r="P39" s="146">
        <f>'ex pl'!P32*(1-'Express 9'!$K$10)+'ex pl'!P32*(1-'Express 9'!$K$10)*$M$12</f>
        <v>3555.25</v>
      </c>
      <c r="Q39" s="146">
        <f>'ex pl'!Q32*(1-'Express 9'!$K$10)+'ex pl'!Q32*(1-'Express 9'!$K$10)*$M$12</f>
        <v>3691.9</v>
      </c>
      <c r="R39" s="130"/>
      <c r="S39" s="130"/>
      <c r="T39" s="220"/>
      <c r="U39" s="220"/>
      <c r="V39" s="220"/>
      <c r="W39" s="220"/>
      <c r="X39" s="220"/>
      <c r="Y39" s="220"/>
      <c r="Z39" s="220"/>
      <c r="AA39" s="220"/>
      <c r="AB39" s="220"/>
      <c r="AC39" s="220"/>
      <c r="AD39" s="220"/>
      <c r="AE39" s="220"/>
      <c r="AF39" s="220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</row>
    <row r="40" spans="2:42" ht="12.6" customHeight="1" x14ac:dyDescent="0.2">
      <c r="B40" s="61"/>
      <c r="C40" s="59">
        <v>9</v>
      </c>
      <c r="D40" s="146">
        <f>'ex pl'!G33*(1-'Express 9'!$K$7)+'ex pl'!G33*(1-'Express 9'!$K$7)*$K$12</f>
        <v>2191.6</v>
      </c>
      <c r="E40" s="146">
        <f>'ex pl'!H33*(1-'Express 9'!$K$7)+'ex pl'!H33*(1-'Express 9'!$K$7)*$K$12</f>
        <v>2502.1</v>
      </c>
      <c r="F40" s="146">
        <f>'ex pl'!I33*(1-'Express 9'!$K$7)+'ex pl'!I33*(1-'Express 9'!$K$7)*$K$12</f>
        <v>2684</v>
      </c>
      <c r="G40" s="146">
        <f>'ex pl'!J33*(1-'Express 9'!$K$7)+'ex pl'!J33*(1-'Express 9'!$K$7)*$K$12</f>
        <v>2879.95</v>
      </c>
      <c r="H40" s="146">
        <f>'ex pl'!E33*(1-'Express 9'!$K$7)+'ex pl'!E33*(1-'Express 9'!$K$7)*$K$12</f>
        <v>2680.7</v>
      </c>
      <c r="I40" s="167"/>
      <c r="J40" s="146">
        <f>'ex pl'!F33*(1-'Express 9'!$K$10)+'ex pl'!F33*(1-'Express 9'!$K$10)*$M$12</f>
        <v>2710.55</v>
      </c>
      <c r="K40" s="146">
        <f>'ex pl'!K33*(1-'Express 9'!$K$10)+'ex pl'!K33*(1-'Express 9'!$K$10)*$M$12</f>
        <v>2721</v>
      </c>
      <c r="L40" s="146">
        <f>'ex pl'!L33*(1-'Express 9'!$K$10)+'ex pl'!L33*(1-'Express 9'!$K$10)*$M$12</f>
        <v>2766.2</v>
      </c>
      <c r="M40" s="146">
        <f>'ex pl'!M33*(1-'Express 9'!$K$10)+'ex pl'!M33*(1-'Express 9'!$K$10)*$M$12</f>
        <v>3020.2</v>
      </c>
      <c r="N40" s="146">
        <f>'ex pl'!N33*(1-'Express 9'!$K$10)+'ex pl'!N33*(1-'Express 9'!$K$10)*$M$12</f>
        <v>3246.8</v>
      </c>
      <c r="O40" s="146">
        <f>'ex pl'!O33*(1-'Express 9'!$K$10)+'ex pl'!O33*(1-'Express 9'!$K$10)*$M$12</f>
        <v>3410.05</v>
      </c>
      <c r="P40" s="146">
        <f>'ex pl'!P33*(1-'Express 9'!$K$10)+'ex pl'!P33*(1-'Express 9'!$K$10)*$M$12</f>
        <v>3660</v>
      </c>
      <c r="Q40" s="146">
        <f>'ex pl'!Q33*(1-'Express 9'!$K$10)+'ex pl'!Q33*(1-'Express 9'!$K$10)*$M$12</f>
        <v>3799.4</v>
      </c>
      <c r="R40" s="130"/>
      <c r="S40" s="130"/>
      <c r="T40" s="302" t="e">
        <f>IF(T36=AJ30,AJ37,IF(T37=AJ30,AJ37,IF(T38=AJ30,AJ37,"")))</f>
        <v>#REF!</v>
      </c>
      <c r="U40" s="302"/>
      <c r="V40" s="302"/>
      <c r="W40" s="302"/>
      <c r="X40" s="302"/>
      <c r="Y40" s="302"/>
      <c r="Z40" s="302"/>
      <c r="AA40" s="302"/>
      <c r="AB40" s="302"/>
      <c r="AC40" s="302"/>
      <c r="AD40" s="302"/>
      <c r="AE40" s="302"/>
      <c r="AF40" s="30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</row>
    <row r="41" spans="2:42" ht="12.6" customHeight="1" x14ac:dyDescent="0.2">
      <c r="B41" s="61"/>
      <c r="C41" s="59">
        <v>9.5</v>
      </c>
      <c r="D41" s="146">
        <f>'ex pl'!G34*(1-'Express 9'!$K$7)+'ex pl'!G34*(1-'Express 9'!$K$7)*$K$12</f>
        <v>2239.65</v>
      </c>
      <c r="E41" s="146">
        <f>'ex pl'!H34*(1-'Express 9'!$K$7)+'ex pl'!H34*(1-'Express 9'!$K$7)*$K$12</f>
        <v>2565.25</v>
      </c>
      <c r="F41" s="146">
        <f>'ex pl'!I34*(1-'Express 9'!$K$7)+'ex pl'!I34*(1-'Express 9'!$K$7)*$K$12</f>
        <v>2756.85</v>
      </c>
      <c r="G41" s="146">
        <f>'ex pl'!J34*(1-'Express 9'!$K$7)+'ex pl'!J34*(1-'Express 9'!$K$7)*$K$12</f>
        <v>2955.55</v>
      </c>
      <c r="H41" s="146">
        <f>'ex pl'!E34*(1-'Express 9'!$K$7)+'ex pl'!E34*(1-'Express 9'!$K$7)*$K$12</f>
        <v>2744.75</v>
      </c>
      <c r="I41" s="167"/>
      <c r="J41" s="146">
        <f>'ex pl'!F34*(1-'Express 9'!$K$10)+'ex pl'!F34*(1-'Express 9'!$K$10)*$M$12</f>
        <v>2773.6</v>
      </c>
      <c r="K41" s="146">
        <f>'ex pl'!K34*(1-'Express 9'!$K$10)+'ex pl'!K34*(1-'Express 9'!$K$10)*$M$12</f>
        <v>2789.95</v>
      </c>
      <c r="L41" s="146">
        <f>'ex pl'!L34*(1-'Express 9'!$K$10)+'ex pl'!L34*(1-'Express 9'!$K$10)*$M$12</f>
        <v>2837.15</v>
      </c>
      <c r="M41" s="146">
        <f>'ex pl'!M34*(1-'Express 9'!$K$10)+'ex pl'!M34*(1-'Express 9'!$K$10)*$M$12</f>
        <v>3102.3</v>
      </c>
      <c r="N41" s="146">
        <f>'ex pl'!N34*(1-'Express 9'!$K$10)+'ex pl'!N34*(1-'Express 9'!$K$10)*$M$12</f>
        <v>3342.45</v>
      </c>
      <c r="O41" s="146">
        <f>'ex pl'!O34*(1-'Express 9'!$K$10)+'ex pl'!O34*(1-'Express 9'!$K$10)*$M$12</f>
        <v>3509.2</v>
      </c>
      <c r="P41" s="146">
        <f>'ex pl'!P34*(1-'Express 9'!$K$10)+'ex pl'!P34*(1-'Express 9'!$K$10)*$M$12</f>
        <v>3763.85</v>
      </c>
      <c r="Q41" s="146">
        <f>'ex pl'!Q34*(1-'Express 9'!$K$10)+'ex pl'!Q34*(1-'Express 9'!$K$10)*$M$12</f>
        <v>3908.75</v>
      </c>
      <c r="R41" s="130"/>
      <c r="S41" s="130"/>
      <c r="T41" s="300"/>
      <c r="U41" s="300"/>
      <c r="V41" s="300"/>
      <c r="W41" s="300"/>
      <c r="X41" s="300"/>
      <c r="Y41" s="300"/>
      <c r="Z41" s="300"/>
      <c r="AA41" s="300"/>
      <c r="AB41" s="300"/>
      <c r="AC41" s="300"/>
      <c r="AD41" s="300"/>
      <c r="AE41" s="300"/>
      <c r="AF41" s="300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</row>
    <row r="42" spans="2:42" ht="12.6" customHeight="1" x14ac:dyDescent="0.2">
      <c r="B42" s="61"/>
      <c r="C42" s="59">
        <v>10</v>
      </c>
      <c r="D42" s="146">
        <f>'ex pl'!G35*(1-'Express 9'!$K$7)+'ex pl'!G35*(1-'Express 9'!$K$7)*$K$12</f>
        <v>2287.4499999999998</v>
      </c>
      <c r="E42" s="146">
        <f>'ex pl'!H35*(1-'Express 9'!$K$7)+'ex pl'!H35*(1-'Express 9'!$K$7)*$K$12</f>
        <v>2630.4</v>
      </c>
      <c r="F42" s="146">
        <f>'ex pl'!I35*(1-'Express 9'!$K$7)+'ex pl'!I35*(1-'Express 9'!$K$7)*$K$12</f>
        <v>2827.65</v>
      </c>
      <c r="G42" s="146">
        <f>'ex pl'!J35*(1-'Express 9'!$K$7)+'ex pl'!J35*(1-'Express 9'!$K$7)*$K$12</f>
        <v>3029.2</v>
      </c>
      <c r="H42" s="146">
        <f>'ex pl'!E35*(1-'Express 9'!$K$7)+'ex pl'!E35*(1-'Express 9'!$K$7)*$K$12</f>
        <v>2810.8</v>
      </c>
      <c r="I42" s="167"/>
      <c r="J42" s="146">
        <f>'ex pl'!F35*(1-'Express 9'!$K$10)+'ex pl'!F35*(1-'Express 9'!$K$10)*$M$12</f>
        <v>2838.65</v>
      </c>
      <c r="K42" s="146">
        <f>'ex pl'!K35*(1-'Express 9'!$K$10)+'ex pl'!K35*(1-'Express 9'!$K$10)*$M$12</f>
        <v>2858.85</v>
      </c>
      <c r="L42" s="146">
        <f>'ex pl'!L35*(1-'Express 9'!$K$10)+'ex pl'!L35*(1-'Express 9'!$K$10)*$M$12</f>
        <v>2909.8</v>
      </c>
      <c r="M42" s="146">
        <f>'ex pl'!M35*(1-'Express 9'!$K$10)+'ex pl'!M35*(1-'Express 9'!$K$10)*$M$12</f>
        <v>3182.3</v>
      </c>
      <c r="N42" s="146">
        <f>'ex pl'!N35*(1-'Express 9'!$K$10)+'ex pl'!N35*(1-'Express 9'!$K$10)*$M$12</f>
        <v>3436.1</v>
      </c>
      <c r="O42" s="146">
        <f>'ex pl'!O35*(1-'Express 9'!$K$10)+'ex pl'!O35*(1-'Express 9'!$K$10)*$M$12</f>
        <v>3608.15</v>
      </c>
      <c r="P42" s="146">
        <f>'ex pl'!P35*(1-'Express 9'!$K$10)+'ex pl'!P35*(1-'Express 9'!$K$10)*$M$12</f>
        <v>3866.45</v>
      </c>
      <c r="Q42" s="146">
        <f>'ex pl'!Q35*(1-'Express 9'!$K$10)+'ex pl'!Q35*(1-'Express 9'!$K$10)*$M$12</f>
        <v>4016.2</v>
      </c>
      <c r="R42" s="130"/>
      <c r="S42" s="130"/>
      <c r="T42" s="300" t="s">
        <v>55</v>
      </c>
      <c r="U42" s="300"/>
      <c r="V42" s="300"/>
      <c r="W42" s="300"/>
      <c r="X42" s="300"/>
      <c r="Y42" s="300"/>
      <c r="Z42" s="300"/>
      <c r="AA42" s="300"/>
      <c r="AB42" s="300"/>
      <c r="AC42" s="300"/>
      <c r="AD42" s="300"/>
      <c r="AE42" s="300"/>
      <c r="AF42" s="300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</row>
    <row r="43" spans="2:42" ht="12.6" customHeight="1" x14ac:dyDescent="0.2">
      <c r="B43" s="61"/>
      <c r="C43" s="59">
        <v>11</v>
      </c>
      <c r="D43" s="146">
        <f>'ex pl'!G36*(1-'Express 9'!$K$7)+'ex pl'!G36*(1-'Express 9'!$K$7)*$K$12</f>
        <v>2335.35</v>
      </c>
      <c r="E43" s="146">
        <f>'ex pl'!H36*(1-'Express 9'!$K$7)+'ex pl'!H36*(1-'Express 9'!$K$7)*$K$12</f>
        <v>2693.55</v>
      </c>
      <c r="F43" s="146">
        <f>'ex pl'!I36*(1-'Express 9'!$K$7)+'ex pl'!I36*(1-'Express 9'!$K$7)*$K$12</f>
        <v>2900.4</v>
      </c>
      <c r="G43" s="146">
        <f>'ex pl'!J36*(1-'Express 9'!$K$7)+'ex pl'!J36*(1-'Express 9'!$K$7)*$K$12</f>
        <v>3115.1</v>
      </c>
      <c r="H43" s="146">
        <f>'ex pl'!E36*(1-'Express 9'!$K$7)+'ex pl'!E36*(1-'Express 9'!$K$7)*$K$12</f>
        <v>2874.85</v>
      </c>
      <c r="I43" s="167"/>
      <c r="J43" s="146">
        <f>'ex pl'!F36*(1-'Express 9'!$K$10)+'ex pl'!F36*(1-'Express 9'!$K$10)*$M$12</f>
        <v>2901.7</v>
      </c>
      <c r="K43" s="146">
        <f>'ex pl'!K36*(1-'Express 9'!$K$10)+'ex pl'!K36*(1-'Express 9'!$K$10)*$M$12</f>
        <v>2939.4</v>
      </c>
      <c r="L43" s="146">
        <f>'ex pl'!L36*(1-'Express 9'!$K$10)+'ex pl'!L36*(1-'Express 9'!$K$10)*$M$12</f>
        <v>2990.4</v>
      </c>
      <c r="M43" s="146">
        <f>'ex pl'!M36*(1-'Express 9'!$K$10)+'ex pl'!M36*(1-'Express 9'!$K$10)*$M$12</f>
        <v>3268.2</v>
      </c>
      <c r="N43" s="146">
        <f>'ex pl'!N36*(1-'Express 9'!$K$10)+'ex pl'!N36*(1-'Express 9'!$K$10)*$M$12</f>
        <v>3553.3</v>
      </c>
      <c r="O43" s="146">
        <f>'ex pl'!O36*(1-'Express 9'!$K$10)+'ex pl'!O36*(1-'Express 9'!$K$10)*$M$12</f>
        <v>3734.8</v>
      </c>
      <c r="P43" s="146">
        <f>'ex pl'!P36*(1-'Express 9'!$K$10)+'ex pl'!P36*(1-'Express 9'!$K$10)*$M$12</f>
        <v>4031.7</v>
      </c>
      <c r="Q43" s="146">
        <f>'ex pl'!Q36*(1-'Express 9'!$K$10)+'ex pl'!Q36*(1-'Express 9'!$K$10)*$M$12</f>
        <v>4174.25</v>
      </c>
      <c r="R43" s="130"/>
      <c r="S43" s="130"/>
      <c r="T43" s="300" t="s">
        <v>56</v>
      </c>
      <c r="U43" s="300"/>
      <c r="V43" s="300"/>
      <c r="W43" s="300"/>
      <c r="X43" s="300"/>
      <c r="Y43" s="300"/>
      <c r="Z43" s="300"/>
      <c r="AA43" s="300"/>
      <c r="AB43" s="300"/>
      <c r="AC43" s="300"/>
      <c r="AD43" s="300"/>
      <c r="AE43" s="300"/>
      <c r="AF43" s="300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</row>
    <row r="44" spans="2:42" ht="12.6" customHeight="1" x14ac:dyDescent="0.2">
      <c r="B44" s="61"/>
      <c r="C44" s="59">
        <v>12</v>
      </c>
      <c r="D44" s="146">
        <f>'ex pl'!G37*(1-'Express 9'!$K$7)+'ex pl'!G37*(1-'Express 9'!$K$7)*$K$12</f>
        <v>2383.3000000000002</v>
      </c>
      <c r="E44" s="146">
        <f>'ex pl'!H37*(1-'Express 9'!$K$7)+'ex pl'!H37*(1-'Express 9'!$K$7)*$K$12</f>
        <v>2762.5</v>
      </c>
      <c r="F44" s="146">
        <f>'ex pl'!I37*(1-'Express 9'!$K$7)+'ex pl'!I37*(1-'Express 9'!$K$7)*$K$12</f>
        <v>2982.85</v>
      </c>
      <c r="G44" s="146">
        <f>'ex pl'!J37*(1-'Express 9'!$K$7)+'ex pl'!J37*(1-'Express 9'!$K$7)*$K$12</f>
        <v>3201.15</v>
      </c>
      <c r="H44" s="146">
        <f>'ex pl'!E37*(1-'Express 9'!$K$7)+'ex pl'!E37*(1-'Express 9'!$K$7)*$K$12</f>
        <v>2944.7</v>
      </c>
      <c r="I44" s="167"/>
      <c r="J44" s="146">
        <f>'ex pl'!F37*(1-'Express 9'!$K$10)+'ex pl'!F37*(1-'Express 9'!$K$10)*$M$12</f>
        <v>2970.45</v>
      </c>
      <c r="K44" s="146">
        <f>'ex pl'!K37*(1-'Express 9'!$K$10)+'ex pl'!K37*(1-'Express 9'!$K$10)*$M$12</f>
        <v>3019.9</v>
      </c>
      <c r="L44" s="146">
        <f>'ex pl'!L37*(1-'Express 9'!$K$10)+'ex pl'!L37*(1-'Express 9'!$K$10)*$M$12</f>
        <v>3073.05</v>
      </c>
      <c r="M44" s="146">
        <f>'ex pl'!M37*(1-'Express 9'!$K$10)+'ex pl'!M37*(1-'Express 9'!$K$10)*$M$12</f>
        <v>3350.35</v>
      </c>
      <c r="N44" s="146">
        <f>'ex pl'!N37*(1-'Express 9'!$K$10)+'ex pl'!N37*(1-'Express 9'!$K$10)*$M$12</f>
        <v>3668.6</v>
      </c>
      <c r="O44" s="146">
        <f>'ex pl'!O37*(1-'Express 9'!$K$10)+'ex pl'!O37*(1-'Express 9'!$K$10)*$M$12</f>
        <v>3861.3</v>
      </c>
      <c r="P44" s="146">
        <f>'ex pl'!P37*(1-'Express 9'!$K$10)+'ex pl'!P37*(1-'Express 9'!$K$10)*$M$12</f>
        <v>4174.25</v>
      </c>
      <c r="Q44" s="146">
        <f>'ex pl'!Q37*(1-'Express 9'!$K$10)+'ex pl'!Q37*(1-'Express 9'!$K$10)*$M$12</f>
        <v>4334.45</v>
      </c>
      <c r="R44" s="130"/>
      <c r="S44" s="130"/>
      <c r="T44" s="300" t="s">
        <v>57</v>
      </c>
      <c r="U44" s="300"/>
      <c r="V44" s="300"/>
      <c r="W44" s="300"/>
      <c r="X44" s="300"/>
      <c r="Y44" s="300"/>
      <c r="Z44" s="300"/>
      <c r="AA44" s="300"/>
      <c r="AB44" s="300"/>
      <c r="AC44" s="300"/>
      <c r="AD44" s="300"/>
      <c r="AE44" s="300"/>
      <c r="AF44" s="300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</row>
    <row r="45" spans="2:42" ht="12.6" customHeight="1" x14ac:dyDescent="0.2">
      <c r="B45" s="61"/>
      <c r="C45" s="59">
        <v>13</v>
      </c>
      <c r="D45" s="146">
        <f>'ex pl'!G38*(1-'Express 9'!$K$7)+'ex pl'!G38*(1-'Express 9'!$K$7)*$K$12</f>
        <v>2429.3000000000002</v>
      </c>
      <c r="E45" s="146">
        <f>'ex pl'!H38*(1-'Express 9'!$K$7)+'ex pl'!H38*(1-'Express 9'!$K$7)*$K$12</f>
        <v>2831.45</v>
      </c>
      <c r="F45" s="146">
        <f>'ex pl'!I38*(1-'Express 9'!$K$7)+'ex pl'!I38*(1-'Express 9'!$K$7)*$K$12</f>
        <v>3067.2</v>
      </c>
      <c r="G45" s="146">
        <f>'ex pl'!J38*(1-'Express 9'!$K$7)+'ex pl'!J38*(1-'Express 9'!$K$7)*$K$12</f>
        <v>3287.05</v>
      </c>
      <c r="H45" s="146">
        <f>'ex pl'!E38*(1-'Express 9'!$K$7)+'ex pl'!E38*(1-'Express 9'!$K$7)*$K$12</f>
        <v>3014.65</v>
      </c>
      <c r="I45" s="167"/>
      <c r="J45" s="146">
        <f>'ex pl'!F38*(1-'Express 9'!$K$10)+'ex pl'!F38*(1-'Express 9'!$K$10)*$M$12</f>
        <v>3039.35</v>
      </c>
      <c r="K45" s="146">
        <f>'ex pl'!K38*(1-'Express 9'!$K$10)+'ex pl'!K38*(1-'Express 9'!$K$10)*$M$12</f>
        <v>3100.15</v>
      </c>
      <c r="L45" s="146">
        <f>'ex pl'!L38*(1-'Express 9'!$K$10)+'ex pl'!L38*(1-'Express 9'!$K$10)*$M$12</f>
        <v>3153.8</v>
      </c>
      <c r="M45" s="146">
        <f>'ex pl'!M38*(1-'Express 9'!$K$10)+'ex pl'!M38*(1-'Express 9'!$K$10)*$M$12</f>
        <v>3430.4</v>
      </c>
      <c r="N45" s="146">
        <f>'ex pl'!N38*(1-'Express 9'!$K$10)+'ex pl'!N38*(1-'Express 9'!$K$10)*$M$12</f>
        <v>3785.7</v>
      </c>
      <c r="O45" s="146">
        <f>'ex pl'!O38*(1-'Express 9'!$K$10)+'ex pl'!O38*(1-'Express 9'!$K$10)*$M$12</f>
        <v>3989.55</v>
      </c>
      <c r="P45" s="146">
        <f>'ex pl'!P38*(1-'Express 9'!$K$10)+'ex pl'!P38*(1-'Express 9'!$K$10)*$M$12</f>
        <v>4318.6499999999996</v>
      </c>
      <c r="Q45" s="146">
        <f>'ex pl'!Q38*(1-'Express 9'!$K$10)+'ex pl'!Q38*(1-'Express 9'!$K$10)*$M$12</f>
        <v>4492.6499999999996</v>
      </c>
      <c r="R45" s="130"/>
      <c r="S45" s="130"/>
      <c r="T45" s="300" t="s">
        <v>58</v>
      </c>
      <c r="U45" s="300"/>
      <c r="V45" s="300"/>
      <c r="W45" s="300"/>
      <c r="X45" s="300"/>
      <c r="Y45" s="300"/>
      <c r="Z45" s="300"/>
      <c r="AA45" s="300"/>
      <c r="AB45" s="300"/>
      <c r="AC45" s="300"/>
      <c r="AD45" s="300"/>
      <c r="AE45" s="300"/>
      <c r="AF45" s="300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</row>
    <row r="46" spans="2:42" ht="12.6" customHeight="1" x14ac:dyDescent="0.2">
      <c r="B46" s="61"/>
      <c r="C46" s="59">
        <v>14</v>
      </c>
      <c r="D46" s="146">
        <f>'ex pl'!G39*(1-'Express 9'!$K$7)+'ex pl'!G39*(1-'Express 9'!$K$7)*$K$12</f>
        <v>2477.1999999999998</v>
      </c>
      <c r="E46" s="146">
        <f>'ex pl'!H39*(1-'Express 9'!$K$7)+'ex pl'!H39*(1-'Express 9'!$K$7)*$K$12</f>
        <v>2898.6</v>
      </c>
      <c r="F46" s="146">
        <f>'ex pl'!I39*(1-'Express 9'!$K$7)+'ex pl'!I39*(1-'Express 9'!$K$7)*$K$12</f>
        <v>3151.35</v>
      </c>
      <c r="G46" s="146">
        <f>'ex pl'!J39*(1-'Express 9'!$K$7)+'ex pl'!J39*(1-'Express 9'!$K$7)*$K$12</f>
        <v>3373.15</v>
      </c>
      <c r="H46" s="146">
        <f>'ex pl'!E39*(1-'Express 9'!$K$7)+'ex pl'!E39*(1-'Express 9'!$K$7)*$K$12</f>
        <v>3082.75</v>
      </c>
      <c r="I46" s="167"/>
      <c r="J46" s="146">
        <f>'ex pl'!F39*(1-'Express 9'!$K$10)+'ex pl'!F39*(1-'Express 9'!$K$10)*$M$12</f>
        <v>3106.35</v>
      </c>
      <c r="K46" s="146">
        <f>'ex pl'!K39*(1-'Express 9'!$K$10)+'ex pl'!K39*(1-'Express 9'!$K$10)*$M$12</f>
        <v>3180.8</v>
      </c>
      <c r="L46" s="146">
        <f>'ex pl'!L39*(1-'Express 9'!$K$10)+'ex pl'!L39*(1-'Express 9'!$K$10)*$M$12</f>
        <v>3234.45</v>
      </c>
      <c r="M46" s="146">
        <f>'ex pl'!M39*(1-'Express 9'!$K$10)+'ex pl'!M39*(1-'Express 9'!$K$10)*$M$12</f>
        <v>3510.45</v>
      </c>
      <c r="N46" s="146">
        <f>'ex pl'!N39*(1-'Express 9'!$K$10)+'ex pl'!N39*(1-'Express 9'!$K$10)*$M$12</f>
        <v>3902.9</v>
      </c>
      <c r="O46" s="146">
        <f>'ex pl'!O39*(1-'Express 9'!$K$10)+'ex pl'!O39*(1-'Express 9'!$K$10)*$M$12</f>
        <v>4115.95</v>
      </c>
      <c r="P46" s="146">
        <f>'ex pl'!P39*(1-'Express 9'!$K$10)+'ex pl'!P39*(1-'Express 9'!$K$10)*$M$12</f>
        <v>4461.3500000000004</v>
      </c>
      <c r="Q46" s="146">
        <f>'ex pl'!Q39*(1-'Express 9'!$K$10)+'ex pl'!Q39*(1-'Express 9'!$K$10)*$M$12</f>
        <v>4650.8</v>
      </c>
      <c r="R46" s="130"/>
      <c r="S46" s="130"/>
      <c r="T46" s="296" t="s">
        <v>59</v>
      </c>
      <c r="U46" s="296"/>
      <c r="V46" s="296"/>
      <c r="W46" s="296"/>
      <c r="X46" s="296"/>
      <c r="Y46" s="296"/>
      <c r="Z46" s="296"/>
      <c r="AA46" s="296"/>
      <c r="AB46" s="296"/>
      <c r="AC46" s="296"/>
      <c r="AD46" s="296"/>
      <c r="AE46" s="296"/>
      <c r="AF46" s="296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</row>
    <row r="47" spans="2:42" ht="12.6" customHeight="1" x14ac:dyDescent="0.2">
      <c r="B47" s="61"/>
      <c r="C47" s="59">
        <v>15</v>
      </c>
      <c r="D47" s="146">
        <f>'ex pl'!G40*(1-'Express 9'!$K$7)+'ex pl'!G40*(1-'Express 9'!$K$7)*$K$12</f>
        <v>2522.9499999999998</v>
      </c>
      <c r="E47" s="146">
        <f>'ex pl'!H40*(1-'Express 9'!$K$7)+'ex pl'!H40*(1-'Express 9'!$K$7)*$K$12</f>
        <v>2967.6</v>
      </c>
      <c r="F47" s="146">
        <f>'ex pl'!I40*(1-'Express 9'!$K$7)+'ex pl'!I40*(1-'Express 9'!$K$7)*$K$12</f>
        <v>3235.6</v>
      </c>
      <c r="G47" s="146">
        <f>'ex pl'!J40*(1-'Express 9'!$K$7)+'ex pl'!J40*(1-'Express 9'!$K$7)*$K$12</f>
        <v>3456.75</v>
      </c>
      <c r="H47" s="146">
        <f>'ex pl'!E40*(1-'Express 9'!$K$7)+'ex pl'!E40*(1-'Express 9'!$K$7)*$K$12</f>
        <v>3152.65</v>
      </c>
      <c r="I47" s="167"/>
      <c r="J47" s="146">
        <f>'ex pl'!F40*(1-'Express 9'!$K$10)+'ex pl'!F40*(1-'Express 9'!$K$10)*$M$12</f>
        <v>3175.15</v>
      </c>
      <c r="K47" s="146">
        <f>'ex pl'!K40*(1-'Express 9'!$K$10)+'ex pl'!K40*(1-'Express 9'!$K$10)*$M$12</f>
        <v>3261.15</v>
      </c>
      <c r="L47" s="146">
        <f>'ex pl'!L40*(1-'Express 9'!$K$10)+'ex pl'!L40*(1-'Express 9'!$K$10)*$M$12</f>
        <v>3317.05</v>
      </c>
      <c r="M47" s="146">
        <f>'ex pl'!M40*(1-'Express 9'!$K$10)+'ex pl'!M40*(1-'Express 9'!$K$10)*$M$12</f>
        <v>3592.45</v>
      </c>
      <c r="N47" s="146">
        <f>'ex pl'!N40*(1-'Express 9'!$K$10)+'ex pl'!N40*(1-'Express 9'!$K$10)*$M$12</f>
        <v>4020</v>
      </c>
      <c r="O47" s="146">
        <f>'ex pl'!O40*(1-'Express 9'!$K$10)+'ex pl'!O40*(1-'Express 9'!$K$10)*$M$12</f>
        <v>4242.6000000000004</v>
      </c>
      <c r="P47" s="146">
        <f>'ex pl'!P40*(1-'Express 9'!$K$10)+'ex pl'!P40*(1-'Express 9'!$K$10)*$M$12</f>
        <v>4605.8500000000004</v>
      </c>
      <c r="Q47" s="146">
        <f>'ex pl'!Q40*(1-'Express 9'!$K$10)+'ex pl'!Q40*(1-'Express 9'!$K$10)*$M$12</f>
        <v>4808.8500000000004</v>
      </c>
      <c r="R47" s="130"/>
      <c r="S47" s="130"/>
      <c r="T47" s="296"/>
      <c r="U47" s="296"/>
      <c r="V47" s="296"/>
      <c r="W47" s="296"/>
      <c r="X47" s="296"/>
      <c r="Y47" s="296"/>
      <c r="Z47" s="296"/>
      <c r="AA47" s="296"/>
      <c r="AB47" s="296"/>
      <c r="AC47" s="296"/>
      <c r="AD47" s="296"/>
      <c r="AE47" s="296"/>
      <c r="AF47" s="296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</row>
    <row r="48" spans="2:42" ht="12.6" customHeight="1" x14ac:dyDescent="0.2">
      <c r="B48" s="61"/>
      <c r="C48" s="59">
        <v>16</v>
      </c>
      <c r="D48" s="146">
        <f>'ex pl'!G41*(1-'Express 9'!$K$7)+'ex pl'!G41*(1-'Express 9'!$K$7)*$K$12</f>
        <v>2569.1999999999998</v>
      </c>
      <c r="E48" s="146">
        <f>'ex pl'!H41*(1-'Express 9'!$K$7)+'ex pl'!H41*(1-'Express 9'!$K$7)*$K$12</f>
        <v>3034.4</v>
      </c>
      <c r="F48" s="146">
        <f>'ex pl'!I41*(1-'Express 9'!$K$7)+'ex pl'!I41*(1-'Express 9'!$K$7)*$K$12</f>
        <v>3320.1</v>
      </c>
      <c r="G48" s="146">
        <f>'ex pl'!J41*(1-'Express 9'!$K$7)+'ex pl'!J41*(1-'Express 9'!$K$7)*$K$12</f>
        <v>3540.75</v>
      </c>
      <c r="H48" s="146">
        <f>'ex pl'!E41*(1-'Express 9'!$K$7)+'ex pl'!E41*(1-'Express 9'!$K$7)*$K$12</f>
        <v>3220.45</v>
      </c>
      <c r="I48" s="167"/>
      <c r="J48" s="146">
        <f>'ex pl'!F41*(1-'Express 9'!$K$10)+'ex pl'!F41*(1-'Express 9'!$K$10)*$M$12</f>
        <v>3241.9</v>
      </c>
      <c r="K48" s="146">
        <f>'ex pl'!K41*(1-'Express 9'!$K$10)+'ex pl'!K41*(1-'Express 9'!$K$10)*$M$12</f>
        <v>3341.9</v>
      </c>
      <c r="L48" s="146">
        <f>'ex pl'!L41*(1-'Express 9'!$K$10)+'ex pl'!L41*(1-'Express 9'!$K$10)*$M$12</f>
        <v>3397.8</v>
      </c>
      <c r="M48" s="146">
        <f>'ex pl'!M41*(1-'Express 9'!$K$10)+'ex pl'!M41*(1-'Express 9'!$K$10)*$M$12</f>
        <v>3672.5</v>
      </c>
      <c r="N48" s="146">
        <f>'ex pl'!N41*(1-'Express 9'!$K$10)+'ex pl'!N41*(1-'Express 9'!$K$10)*$M$12</f>
        <v>4137.1499999999996</v>
      </c>
      <c r="O48" s="146">
        <f>'ex pl'!O41*(1-'Express 9'!$K$10)+'ex pl'!O41*(1-'Express 9'!$K$10)*$M$12</f>
        <v>4368.8999999999996</v>
      </c>
      <c r="P48" s="146">
        <f>'ex pl'!P41*(1-'Express 9'!$K$10)+'ex pl'!P41*(1-'Express 9'!$K$10)*$M$12</f>
        <v>4748.3</v>
      </c>
      <c r="Q48" s="146">
        <f>'ex pl'!Q41*(1-'Express 9'!$K$10)+'ex pl'!Q41*(1-'Express 9'!$K$10)*$M$12</f>
        <v>4969.3</v>
      </c>
      <c r="R48" s="130"/>
      <c r="S48" s="130"/>
      <c r="T48" s="221"/>
      <c r="U48" s="221"/>
      <c r="V48" s="221"/>
      <c r="W48" s="221"/>
      <c r="X48" s="221"/>
      <c r="Y48" s="221"/>
      <c r="Z48" s="221"/>
      <c r="AA48" s="221"/>
      <c r="AB48" s="221"/>
      <c r="AC48" s="221"/>
      <c r="AD48" s="221"/>
      <c r="AE48" s="221"/>
      <c r="AF48" s="221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</row>
    <row r="49" spans="2:42" ht="12.6" customHeight="1" x14ac:dyDescent="0.2">
      <c r="B49" s="61"/>
      <c r="C49" s="59">
        <v>17</v>
      </c>
      <c r="D49" s="146">
        <f>'ex pl'!G42*(1-'Express 9'!$K$7)+'ex pl'!G42*(1-'Express 9'!$K$7)*$K$12</f>
        <v>2617.1</v>
      </c>
      <c r="E49" s="146">
        <f>'ex pl'!H42*(1-'Express 9'!$K$7)+'ex pl'!H42*(1-'Express 9'!$K$7)*$K$12</f>
        <v>3101.6</v>
      </c>
      <c r="F49" s="146">
        <f>'ex pl'!I42*(1-'Express 9'!$K$7)+'ex pl'!I42*(1-'Express 9'!$K$7)*$K$12</f>
        <v>3402.25</v>
      </c>
      <c r="G49" s="146">
        <f>'ex pl'!J42*(1-'Express 9'!$K$7)+'ex pl'!J42*(1-'Express 9'!$K$7)*$K$12</f>
        <v>3626.9</v>
      </c>
      <c r="H49" s="146">
        <f>'ex pl'!E42*(1-'Express 9'!$K$7)+'ex pl'!E42*(1-'Express 9'!$K$7)*$K$12</f>
        <v>3288.5</v>
      </c>
      <c r="I49" s="167"/>
      <c r="J49" s="146">
        <f>'ex pl'!F42*(1-'Express 9'!$K$10)+'ex pl'!F42*(1-'Express 9'!$K$10)*$M$12</f>
        <v>3308.9</v>
      </c>
      <c r="K49" s="146">
        <f>'ex pl'!K42*(1-'Express 9'!$K$10)+'ex pl'!K42*(1-'Express 9'!$K$10)*$M$12</f>
        <v>3422.25</v>
      </c>
      <c r="L49" s="146">
        <f>'ex pl'!L42*(1-'Express 9'!$K$10)+'ex pl'!L42*(1-'Express 9'!$K$10)*$M$12</f>
        <v>3480.3</v>
      </c>
      <c r="M49" s="146">
        <f>'ex pl'!M42*(1-'Express 9'!$K$10)+'ex pl'!M42*(1-'Express 9'!$K$10)*$M$12</f>
        <v>3754.55</v>
      </c>
      <c r="N49" s="146">
        <f>'ex pl'!N42*(1-'Express 9'!$K$10)+'ex pl'!N42*(1-'Express 9'!$K$10)*$M$12</f>
        <v>4254.3999999999996</v>
      </c>
      <c r="O49" s="146">
        <f>'ex pl'!O42*(1-'Express 9'!$K$10)+'ex pl'!O42*(1-'Express 9'!$K$10)*$M$12</f>
        <v>4497.3500000000004</v>
      </c>
      <c r="P49" s="146">
        <f>'ex pl'!P42*(1-'Express 9'!$K$10)+'ex pl'!P42*(1-'Express 9'!$K$10)*$M$12</f>
        <v>4892.95</v>
      </c>
      <c r="Q49" s="146">
        <f>'ex pl'!Q42*(1-'Express 9'!$K$10)+'ex pl'!Q42*(1-'Express 9'!$K$10)*$M$12</f>
        <v>5127.2</v>
      </c>
      <c r="R49" s="130"/>
      <c r="S49" s="130"/>
      <c r="T49" s="297"/>
      <c r="U49" s="297"/>
      <c r="V49" s="297"/>
      <c r="W49" s="297"/>
      <c r="X49" s="297"/>
      <c r="Y49" s="297"/>
      <c r="Z49" s="297"/>
      <c r="AA49" s="297"/>
      <c r="AB49" s="297"/>
      <c r="AC49" s="297"/>
      <c r="AD49" s="297"/>
      <c r="AE49" s="297"/>
      <c r="AF49" s="297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</row>
    <row r="50" spans="2:42" ht="12.6" customHeight="1" x14ac:dyDescent="0.2">
      <c r="B50" s="61"/>
      <c r="C50" s="59">
        <v>18</v>
      </c>
      <c r="D50" s="146">
        <f>'ex pl'!G43*(1-'Express 9'!$K$7)+'ex pl'!G43*(1-'Express 9'!$K$7)*$K$12</f>
        <v>2664.85</v>
      </c>
      <c r="E50" s="146">
        <f>'ex pl'!H43*(1-'Express 9'!$K$7)+'ex pl'!H43*(1-'Express 9'!$K$7)*$K$12</f>
        <v>3168.6</v>
      </c>
      <c r="F50" s="146">
        <f>'ex pl'!I43*(1-'Express 9'!$K$7)+'ex pl'!I43*(1-'Express 9'!$K$7)*$K$12</f>
        <v>3486.55</v>
      </c>
      <c r="G50" s="146">
        <f>'ex pl'!J43*(1-'Express 9'!$K$7)+'ex pl'!J43*(1-'Express 9'!$K$7)*$K$12</f>
        <v>3712.85</v>
      </c>
      <c r="H50" s="146">
        <f>'ex pl'!E43*(1-'Express 9'!$K$7)+'ex pl'!E43*(1-'Express 9'!$K$7)*$K$12</f>
        <v>3356.45</v>
      </c>
      <c r="I50" s="167"/>
      <c r="J50" s="146">
        <f>'ex pl'!F43*(1-'Express 9'!$K$10)+'ex pl'!F43*(1-'Express 9'!$K$10)*$M$12</f>
        <v>3375.8</v>
      </c>
      <c r="K50" s="146">
        <f>'ex pl'!K43*(1-'Express 9'!$K$10)+'ex pl'!K43*(1-'Express 9'!$K$10)*$M$12</f>
        <v>3503.15</v>
      </c>
      <c r="L50" s="146">
        <f>'ex pl'!L43*(1-'Express 9'!$K$10)+'ex pl'!L43*(1-'Express 9'!$K$10)*$M$12</f>
        <v>3560.8</v>
      </c>
      <c r="M50" s="146">
        <f>'ex pl'!M43*(1-'Express 9'!$K$10)+'ex pl'!M43*(1-'Express 9'!$K$10)*$M$12</f>
        <v>3834.5</v>
      </c>
      <c r="N50" s="146">
        <f>'ex pl'!N43*(1-'Express 9'!$K$10)+'ex pl'!N43*(1-'Express 9'!$K$10)*$M$12</f>
        <v>4369.5</v>
      </c>
      <c r="O50" s="146">
        <f>'ex pl'!O43*(1-'Express 9'!$K$10)+'ex pl'!O43*(1-'Express 9'!$K$10)*$M$12</f>
        <v>4623.6499999999996</v>
      </c>
      <c r="P50" s="146">
        <f>'ex pl'!P43*(1-'Express 9'!$K$10)+'ex pl'!P43*(1-'Express 9'!$K$10)*$M$12</f>
        <v>5037.3</v>
      </c>
      <c r="Q50" s="146">
        <f>'ex pl'!Q43*(1-'Express 9'!$K$10)+'ex pl'!Q43*(1-'Express 9'!$K$10)*$M$12</f>
        <v>5285.5</v>
      </c>
      <c r="R50" s="130"/>
      <c r="S50" s="130"/>
      <c r="T50" s="298" t="s">
        <v>651</v>
      </c>
      <c r="U50" s="298"/>
      <c r="V50" s="298"/>
      <c r="W50" s="298"/>
      <c r="X50" s="298"/>
      <c r="Y50" s="298"/>
      <c r="Z50" s="298"/>
      <c r="AA50" s="298"/>
      <c r="AB50" s="298"/>
      <c r="AC50" s="298"/>
      <c r="AD50" s="298"/>
      <c r="AE50" s="298"/>
      <c r="AF50" s="298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</row>
    <row r="51" spans="2:42" ht="12.6" customHeight="1" x14ac:dyDescent="0.2">
      <c r="B51" s="61"/>
      <c r="C51" s="59">
        <v>19</v>
      </c>
      <c r="D51" s="146">
        <f>'ex pl'!G44*(1-'Express 9'!$K$7)+'ex pl'!G44*(1-'Express 9'!$K$7)*$K$12</f>
        <v>2710.8</v>
      </c>
      <c r="E51" s="146">
        <f>'ex pl'!H44*(1-'Express 9'!$K$7)+'ex pl'!H44*(1-'Express 9'!$K$7)*$K$12</f>
        <v>3237.6</v>
      </c>
      <c r="F51" s="146">
        <f>'ex pl'!I44*(1-'Express 9'!$K$7)+'ex pl'!I44*(1-'Express 9'!$K$7)*$K$12</f>
        <v>3570.95</v>
      </c>
      <c r="G51" s="146">
        <f>'ex pl'!J44*(1-'Express 9'!$K$7)+'ex pl'!J44*(1-'Express 9'!$K$7)*$K$12</f>
        <v>3798.65</v>
      </c>
      <c r="H51" s="146">
        <f>'ex pl'!E44*(1-'Express 9'!$K$7)+'ex pl'!E44*(1-'Express 9'!$K$7)*$K$12</f>
        <v>3426.4</v>
      </c>
      <c r="I51" s="167"/>
      <c r="J51" s="146">
        <f>'ex pl'!F44*(1-'Express 9'!$K$10)+'ex pl'!F44*(1-'Express 9'!$K$10)*$M$12</f>
        <v>3444.7</v>
      </c>
      <c r="K51" s="146">
        <f>'ex pl'!K44*(1-'Express 9'!$K$10)+'ex pl'!K44*(1-'Express 9'!$K$10)*$M$12</f>
        <v>3587.85</v>
      </c>
      <c r="L51" s="146">
        <f>'ex pl'!L44*(1-'Express 9'!$K$10)+'ex pl'!L44*(1-'Express 9'!$K$10)*$M$12</f>
        <v>3643.55</v>
      </c>
      <c r="M51" s="146">
        <f>'ex pl'!M44*(1-'Express 9'!$K$10)+'ex pl'!M44*(1-'Express 9'!$K$10)*$M$12</f>
        <v>3916.75</v>
      </c>
      <c r="N51" s="146">
        <f>'ex pl'!N44*(1-'Express 9'!$K$10)+'ex pl'!N44*(1-'Express 9'!$K$10)*$M$12</f>
        <v>4486.8999999999996</v>
      </c>
      <c r="O51" s="146">
        <f>'ex pl'!O44*(1-'Express 9'!$K$10)+'ex pl'!O44*(1-'Express 9'!$K$10)*$M$12</f>
        <v>4750.1499999999996</v>
      </c>
      <c r="P51" s="146">
        <f>'ex pl'!P44*(1-'Express 9'!$K$10)+'ex pl'!P44*(1-'Express 9'!$K$10)*$M$12</f>
        <v>5180.05</v>
      </c>
      <c r="Q51" s="146">
        <f>'ex pl'!Q44*(1-'Express 9'!$K$10)+'ex pl'!Q44*(1-'Express 9'!$K$10)*$M$12</f>
        <v>5445.45</v>
      </c>
      <c r="R51" s="130"/>
      <c r="S51" s="130"/>
      <c r="T51" s="298"/>
      <c r="U51" s="298"/>
      <c r="V51" s="298"/>
      <c r="W51" s="298"/>
      <c r="X51" s="298"/>
      <c r="Y51" s="298"/>
      <c r="Z51" s="298"/>
      <c r="AA51" s="298"/>
      <c r="AB51" s="298"/>
      <c r="AC51" s="298"/>
      <c r="AD51" s="298"/>
      <c r="AE51" s="298"/>
      <c r="AF51" s="298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</row>
    <row r="52" spans="2:42" ht="12.6" customHeight="1" x14ac:dyDescent="0.2">
      <c r="B52" s="61"/>
      <c r="C52" s="59">
        <v>20</v>
      </c>
      <c r="D52" s="146">
        <f>'ex pl'!G45*(1-'Express 9'!$K$7)+'ex pl'!G45*(1-'Express 9'!$K$7)*$K$12</f>
        <v>2756.85</v>
      </c>
      <c r="E52" s="146">
        <f>'ex pl'!H45*(1-'Express 9'!$K$7)+'ex pl'!H45*(1-'Express 9'!$K$7)*$K$12</f>
        <v>3306.65</v>
      </c>
      <c r="F52" s="146">
        <f>'ex pl'!I45*(1-'Express 9'!$K$7)+'ex pl'!I45*(1-'Express 9'!$K$7)*$K$12</f>
        <v>3655.3</v>
      </c>
      <c r="G52" s="146">
        <f>'ex pl'!J45*(1-'Express 9'!$K$7)+'ex pl'!J45*(1-'Express 9'!$K$7)*$K$12</f>
        <v>3884.6</v>
      </c>
      <c r="H52" s="146">
        <f>'ex pl'!E45*(1-'Express 9'!$K$7)+'ex pl'!E45*(1-'Express 9'!$K$7)*$K$12</f>
        <v>3496.45</v>
      </c>
      <c r="I52" s="167"/>
      <c r="J52" s="146">
        <f>'ex pl'!F45*(1-'Express 9'!$K$10)+'ex pl'!F45*(1-'Express 9'!$K$10)*$M$12</f>
        <v>3513.6</v>
      </c>
      <c r="K52" s="146">
        <f>'ex pl'!K45*(1-'Express 9'!$K$10)+'ex pl'!K45*(1-'Express 9'!$K$10)*$M$12</f>
        <v>3672.6</v>
      </c>
      <c r="L52" s="146">
        <f>'ex pl'!L45*(1-'Express 9'!$K$10)+'ex pl'!L45*(1-'Express 9'!$K$10)*$M$12</f>
        <v>3724.3</v>
      </c>
      <c r="M52" s="146">
        <f>'ex pl'!M45*(1-'Express 9'!$K$10)+'ex pl'!M45*(1-'Express 9'!$K$10)*$M$12</f>
        <v>3996.55</v>
      </c>
      <c r="N52" s="146">
        <f>'ex pl'!N45*(1-'Express 9'!$K$10)+'ex pl'!N45*(1-'Express 9'!$K$10)*$M$12</f>
        <v>4603.95</v>
      </c>
      <c r="O52" s="146">
        <f>'ex pl'!O45*(1-'Express 9'!$K$10)+'ex pl'!O45*(1-'Express 9'!$K$10)*$M$12</f>
        <v>4876.3999999999996</v>
      </c>
      <c r="P52" s="146">
        <f>'ex pl'!P45*(1-'Express 9'!$K$10)+'ex pl'!P45*(1-'Express 9'!$K$10)*$M$12</f>
        <v>5324.5</v>
      </c>
      <c r="Q52" s="146">
        <f>'ex pl'!Q45*(1-'Express 9'!$K$10)+'ex pl'!Q45*(1-'Express 9'!$K$10)*$M$12</f>
        <v>5601.85</v>
      </c>
      <c r="R52" s="130"/>
      <c r="S52" s="130"/>
      <c r="T52" s="130"/>
      <c r="U52" s="130"/>
      <c r="V52" s="130"/>
      <c r="W52" s="130"/>
      <c r="X52" s="130"/>
      <c r="Y52" s="130"/>
      <c r="Z52" s="130"/>
      <c r="AA52" s="130"/>
      <c r="AB52" s="130"/>
      <c r="AC52" s="130"/>
      <c r="AD52" s="130"/>
      <c r="AE52" s="130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</row>
    <row r="53" spans="2:42" ht="12.6" customHeight="1" x14ac:dyDescent="0.2">
      <c r="B53" s="61"/>
      <c r="C53" s="59">
        <v>21</v>
      </c>
      <c r="D53" s="146">
        <f>'ex pl'!G46*(1-'Express 9'!$K$7)+'ex pl'!G46*(1-'Express 9'!$K$7)*$K$12</f>
        <v>2808.8</v>
      </c>
      <c r="E53" s="146">
        <f>'ex pl'!H46*(1-'Express 9'!$K$7)+'ex pl'!H46*(1-'Express 9'!$K$7)*$K$12</f>
        <v>3372.8</v>
      </c>
      <c r="F53" s="146">
        <f>'ex pl'!I46*(1-'Express 9'!$K$7)+'ex pl'!I46*(1-'Express 9'!$K$7)*$K$12</f>
        <v>3749.95</v>
      </c>
      <c r="G53" s="146">
        <f>'ex pl'!J46*(1-'Express 9'!$K$7)+'ex pl'!J46*(1-'Express 9'!$K$7)*$K$12</f>
        <v>3988.7</v>
      </c>
      <c r="H53" s="146">
        <f>'ex pl'!E46*(1-'Express 9'!$K$7)+'ex pl'!E46*(1-'Express 9'!$K$7)*$K$12</f>
        <v>3563.5</v>
      </c>
      <c r="I53" s="167"/>
      <c r="J53" s="146">
        <f>'ex pl'!F46*(1-'Express 9'!$K$10)+'ex pl'!F46*(1-'Express 9'!$K$10)*$M$12</f>
        <v>3579.65</v>
      </c>
      <c r="K53" s="146">
        <f>'ex pl'!K46*(1-'Express 9'!$K$10)+'ex pl'!K46*(1-'Express 9'!$K$10)*$M$12</f>
        <v>3845.05</v>
      </c>
      <c r="L53" s="146">
        <f>'ex pl'!L46*(1-'Express 9'!$K$10)+'ex pl'!L46*(1-'Express 9'!$K$10)*$M$12</f>
        <v>3896.45</v>
      </c>
      <c r="M53" s="146">
        <f>'ex pl'!M46*(1-'Express 9'!$K$10)+'ex pl'!M46*(1-'Express 9'!$K$10)*$M$12</f>
        <v>4127.3500000000004</v>
      </c>
      <c r="N53" s="146">
        <f>'ex pl'!N46*(1-'Express 9'!$K$10)+'ex pl'!N46*(1-'Express 9'!$K$10)*$M$12</f>
        <v>4741.25</v>
      </c>
      <c r="O53" s="146">
        <f>'ex pl'!O46*(1-'Express 9'!$K$10)+'ex pl'!O46*(1-'Express 9'!$K$10)*$M$12</f>
        <v>5043.1000000000004</v>
      </c>
      <c r="P53" s="146">
        <f>'ex pl'!P46*(1-'Express 9'!$K$10)+'ex pl'!P46*(1-'Express 9'!$K$10)*$M$12</f>
        <v>5523.1</v>
      </c>
      <c r="Q53" s="146">
        <f>'ex pl'!Q46*(1-'Express 9'!$K$10)+'ex pl'!Q46*(1-'Express 9'!$K$10)*$M$12</f>
        <v>5898.35</v>
      </c>
      <c r="R53" s="130"/>
      <c r="S53" s="130"/>
      <c r="T53" s="130"/>
      <c r="U53" s="130"/>
      <c r="V53" s="130"/>
      <c r="W53" s="130"/>
      <c r="X53" s="130"/>
      <c r="Y53" s="130"/>
      <c r="Z53" s="130"/>
      <c r="AA53" s="130"/>
      <c r="AB53" s="130"/>
      <c r="AC53" s="130"/>
      <c r="AD53" s="130"/>
      <c r="AE53" s="130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</row>
    <row r="54" spans="2:42" ht="12.6" customHeight="1" x14ac:dyDescent="0.2">
      <c r="B54" s="61"/>
      <c r="C54" s="59">
        <v>22</v>
      </c>
      <c r="D54" s="146">
        <f>'ex pl'!G47*(1-'Express 9'!$K$7)+'ex pl'!G47*(1-'Express 9'!$K$7)*$K$12</f>
        <v>2845.3</v>
      </c>
      <c r="E54" s="146">
        <f>'ex pl'!H47*(1-'Express 9'!$K$7)+'ex pl'!H47*(1-'Express 9'!$K$7)*$K$12</f>
        <v>3424.65</v>
      </c>
      <c r="F54" s="146">
        <f>'ex pl'!I47*(1-'Express 9'!$K$7)+'ex pl'!I47*(1-'Express 9'!$K$7)*$K$12</f>
        <v>3826.95</v>
      </c>
      <c r="G54" s="146">
        <f>'ex pl'!J47*(1-'Express 9'!$K$7)+'ex pl'!J47*(1-'Express 9'!$K$7)*$K$12</f>
        <v>4074.9</v>
      </c>
      <c r="H54" s="146">
        <f>'ex pl'!E47*(1-'Express 9'!$K$7)+'ex pl'!E47*(1-'Express 9'!$K$7)*$K$12</f>
        <v>3616.05</v>
      </c>
      <c r="I54" s="167"/>
      <c r="J54" s="146">
        <f>'ex pl'!F47*(1-'Express 9'!$K$10)+'ex pl'!F47*(1-'Express 9'!$K$10)*$M$12</f>
        <v>3631.35</v>
      </c>
      <c r="K54" s="146">
        <f>'ex pl'!K47*(1-'Express 9'!$K$10)+'ex pl'!K47*(1-'Express 9'!$K$10)*$M$12</f>
        <v>3922</v>
      </c>
      <c r="L54" s="146">
        <f>'ex pl'!L47*(1-'Express 9'!$K$10)+'ex pl'!L47*(1-'Express 9'!$K$10)*$M$12</f>
        <v>3974.5</v>
      </c>
      <c r="M54" s="146">
        <f>'ex pl'!M47*(1-'Express 9'!$K$10)+'ex pl'!M47*(1-'Express 9'!$K$10)*$M$12</f>
        <v>4207.7</v>
      </c>
      <c r="N54" s="146">
        <f>'ex pl'!N47*(1-'Express 9'!$K$10)+'ex pl'!N47*(1-'Express 9'!$K$10)*$M$12</f>
        <v>4821.3999999999996</v>
      </c>
      <c r="O54" s="146">
        <f>'ex pl'!O47*(1-'Express 9'!$K$10)+'ex pl'!O47*(1-'Express 9'!$K$10)*$M$12</f>
        <v>5144.6000000000004</v>
      </c>
      <c r="P54" s="146">
        <f>'ex pl'!P47*(1-'Express 9'!$K$10)+'ex pl'!P47*(1-'Express 9'!$K$10)*$M$12</f>
        <v>5632.15</v>
      </c>
      <c r="Q54" s="146">
        <f>'ex pl'!Q47*(1-'Express 9'!$K$10)+'ex pl'!Q47*(1-'Express 9'!$K$10)*$M$12</f>
        <v>6039.55</v>
      </c>
      <c r="R54" s="130"/>
      <c r="S54" s="130"/>
      <c r="T54" s="130"/>
      <c r="U54" s="130"/>
      <c r="V54" s="130"/>
      <c r="W54" s="130"/>
      <c r="X54" s="130"/>
      <c r="Y54" s="130"/>
      <c r="Z54" s="130"/>
      <c r="AA54" s="130"/>
      <c r="AB54" s="130"/>
      <c r="AC54" s="130"/>
      <c r="AD54" s="130"/>
      <c r="AE54" s="130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</row>
    <row r="55" spans="2:42" ht="12.6" customHeight="1" x14ac:dyDescent="0.2">
      <c r="B55" s="61"/>
      <c r="C55" s="59">
        <v>23</v>
      </c>
      <c r="D55" s="146">
        <f>'ex pl'!G48*(1-'Express 9'!$K$7)+'ex pl'!G48*(1-'Express 9'!$K$7)*$K$12</f>
        <v>2881.8</v>
      </c>
      <c r="E55" s="146">
        <f>'ex pl'!H48*(1-'Express 9'!$K$7)+'ex pl'!H48*(1-'Express 9'!$K$7)*$K$12</f>
        <v>3476.6</v>
      </c>
      <c r="F55" s="146">
        <f>'ex pl'!I48*(1-'Express 9'!$K$7)+'ex pl'!I48*(1-'Express 9'!$K$7)*$K$12</f>
        <v>3905.95</v>
      </c>
      <c r="G55" s="146">
        <f>'ex pl'!J48*(1-'Express 9'!$K$7)+'ex pl'!J48*(1-'Express 9'!$K$7)*$K$12</f>
        <v>4159.2</v>
      </c>
      <c r="H55" s="146">
        <f>'ex pl'!E48*(1-'Express 9'!$K$7)+'ex pl'!E48*(1-'Express 9'!$K$7)*$K$12</f>
        <v>3668.7</v>
      </c>
      <c r="I55" s="167"/>
      <c r="J55" s="146">
        <f>'ex pl'!F48*(1-'Express 9'!$K$10)+'ex pl'!F48*(1-'Express 9'!$K$10)*$M$12</f>
        <v>3683.25</v>
      </c>
      <c r="K55" s="146">
        <f>'ex pl'!K48*(1-'Express 9'!$K$10)+'ex pl'!K48*(1-'Express 9'!$K$10)*$M$12</f>
        <v>3999</v>
      </c>
      <c r="L55" s="146">
        <f>'ex pl'!L48*(1-'Express 9'!$K$10)+'ex pl'!L48*(1-'Express 9'!$K$10)*$M$12</f>
        <v>4052.45</v>
      </c>
      <c r="M55" s="146">
        <f>'ex pl'!M48*(1-'Express 9'!$K$10)+'ex pl'!M48*(1-'Express 9'!$K$10)*$M$12</f>
        <v>4288.2</v>
      </c>
      <c r="N55" s="146">
        <f>'ex pl'!N48*(1-'Express 9'!$K$10)+'ex pl'!N48*(1-'Express 9'!$K$10)*$M$12</f>
        <v>4907.6499999999996</v>
      </c>
      <c r="O55" s="146">
        <f>'ex pl'!O48*(1-'Express 9'!$K$10)+'ex pl'!O48*(1-'Express 9'!$K$10)*$M$12</f>
        <v>5246.3</v>
      </c>
      <c r="P55" s="146">
        <f>'ex pl'!P48*(1-'Express 9'!$K$10)+'ex pl'!P48*(1-'Express 9'!$K$10)*$M$12</f>
        <v>5747.95</v>
      </c>
      <c r="Q55" s="146">
        <f>'ex pl'!Q48*(1-'Express 9'!$K$10)+'ex pl'!Q48*(1-'Express 9'!$K$10)*$M$12</f>
        <v>6182.9</v>
      </c>
      <c r="R55" s="130"/>
      <c r="S55" s="130"/>
      <c r="T55" s="130"/>
      <c r="U55" s="130"/>
      <c r="V55" s="130"/>
      <c r="W55" s="130"/>
      <c r="X55" s="130"/>
      <c r="Y55" s="130"/>
      <c r="Z55" s="130"/>
      <c r="AA55" s="130"/>
      <c r="AB55" s="130"/>
      <c r="AC55" s="130"/>
      <c r="AD55" s="130"/>
      <c r="AE55" s="130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</row>
    <row r="56" spans="2:42" ht="12.6" customHeight="1" x14ac:dyDescent="0.2">
      <c r="B56" s="61"/>
      <c r="C56" s="59">
        <v>24</v>
      </c>
      <c r="D56" s="146">
        <f>'ex pl'!G49*(1-'Express 9'!$K$7)+'ex pl'!G49*(1-'Express 9'!$K$7)*$K$12</f>
        <v>2918.5</v>
      </c>
      <c r="E56" s="146">
        <f>'ex pl'!H49*(1-'Express 9'!$K$7)+'ex pl'!H49*(1-'Express 9'!$K$7)*$K$12</f>
        <v>3526.6</v>
      </c>
      <c r="F56" s="146">
        <f>'ex pl'!I49*(1-'Express 9'!$K$7)+'ex pl'!I49*(1-'Express 9'!$K$7)*$K$12</f>
        <v>3984.8</v>
      </c>
      <c r="G56" s="146">
        <f>'ex pl'!J49*(1-'Express 9'!$K$7)+'ex pl'!J49*(1-'Express 9'!$K$7)*$K$12</f>
        <v>4245.6499999999996</v>
      </c>
      <c r="H56" s="146">
        <f>'ex pl'!E49*(1-'Express 9'!$K$7)+'ex pl'!E49*(1-'Express 9'!$K$7)*$K$12</f>
        <v>3719.5</v>
      </c>
      <c r="I56" s="167"/>
      <c r="J56" s="146">
        <f>'ex pl'!F49*(1-'Express 9'!$K$10)+'ex pl'!F49*(1-'Express 9'!$K$10)*$M$12</f>
        <v>3733.15</v>
      </c>
      <c r="K56" s="146">
        <f>'ex pl'!K49*(1-'Express 9'!$K$10)+'ex pl'!K49*(1-'Express 9'!$K$10)*$M$12</f>
        <v>4076.2</v>
      </c>
      <c r="L56" s="146">
        <f>'ex pl'!L49*(1-'Express 9'!$K$10)+'ex pl'!L49*(1-'Express 9'!$K$10)*$M$12</f>
        <v>4130.6499999999996</v>
      </c>
      <c r="M56" s="146">
        <f>'ex pl'!M49*(1-'Express 9'!$K$10)+'ex pl'!M49*(1-'Express 9'!$K$10)*$M$12</f>
        <v>4370.5</v>
      </c>
      <c r="N56" s="146">
        <f>'ex pl'!N49*(1-'Express 9'!$K$10)+'ex pl'!N49*(1-'Express 9'!$K$10)*$M$12</f>
        <v>4996</v>
      </c>
      <c r="O56" s="146">
        <f>'ex pl'!O49*(1-'Express 9'!$K$10)+'ex pl'!O49*(1-'Express 9'!$K$10)*$M$12</f>
        <v>5344</v>
      </c>
      <c r="P56" s="146">
        <f>'ex pl'!P49*(1-'Express 9'!$K$10)+'ex pl'!P49*(1-'Express 9'!$K$10)*$M$12</f>
        <v>5863.9</v>
      </c>
      <c r="Q56" s="146">
        <f>'ex pl'!Q49*(1-'Express 9'!$K$10)+'ex pl'!Q49*(1-'Express 9'!$K$10)*$M$12</f>
        <v>6322.1</v>
      </c>
      <c r="R56" s="130"/>
      <c r="S56" s="130"/>
      <c r="T56" s="130"/>
      <c r="U56" s="130"/>
      <c r="V56" s="130"/>
      <c r="W56" s="130"/>
      <c r="X56" s="130"/>
      <c r="Y56" s="130"/>
      <c r="Z56" s="130"/>
      <c r="AA56" s="130"/>
      <c r="AB56" s="130"/>
      <c r="AC56" s="130"/>
      <c r="AD56" s="130"/>
      <c r="AE56" s="130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</row>
    <row r="57" spans="2:42" ht="12.6" customHeight="1" x14ac:dyDescent="0.2">
      <c r="B57" s="61"/>
      <c r="C57" s="59">
        <v>25</v>
      </c>
      <c r="D57" s="146">
        <f>'ex pl'!G50*(1-'Express 9'!$K$7)+'ex pl'!G50*(1-'Express 9'!$K$7)*$K$12</f>
        <v>2955</v>
      </c>
      <c r="E57" s="146">
        <f>'ex pl'!H50*(1-'Express 9'!$K$7)+'ex pl'!H50*(1-'Express 9'!$K$7)*$K$12</f>
        <v>3578.65</v>
      </c>
      <c r="F57" s="146">
        <f>'ex pl'!I50*(1-'Express 9'!$K$7)+'ex pl'!I50*(1-'Express 9'!$K$7)*$K$12</f>
        <v>4063.7</v>
      </c>
      <c r="G57" s="146">
        <f>'ex pl'!J50*(1-'Express 9'!$K$7)+'ex pl'!J50*(1-'Express 9'!$K$7)*$K$12</f>
        <v>4332.05</v>
      </c>
      <c r="H57" s="146">
        <f>'ex pl'!E50*(1-'Express 9'!$K$7)+'ex pl'!E50*(1-'Express 9'!$K$7)*$K$12</f>
        <v>3772.2</v>
      </c>
      <c r="I57" s="167"/>
      <c r="J57" s="146">
        <f>'ex pl'!F50*(1-'Express 9'!$K$10)+'ex pl'!F50*(1-'Express 9'!$K$10)*$M$12</f>
        <v>3785.05</v>
      </c>
      <c r="K57" s="146">
        <f>'ex pl'!K50*(1-'Express 9'!$K$10)+'ex pl'!K50*(1-'Express 9'!$K$10)*$M$12</f>
        <v>4162.6499999999996</v>
      </c>
      <c r="L57" s="146">
        <f>'ex pl'!L50*(1-'Express 9'!$K$10)+'ex pl'!L50*(1-'Express 9'!$K$10)*$M$12</f>
        <v>4218.25</v>
      </c>
      <c r="M57" s="146">
        <f>'ex pl'!M50*(1-'Express 9'!$K$10)+'ex pl'!M50*(1-'Express 9'!$K$10)*$M$12</f>
        <v>4454.95</v>
      </c>
      <c r="N57" s="146">
        <f>'ex pl'!N50*(1-'Express 9'!$K$10)+'ex pl'!N50*(1-'Express 9'!$K$10)*$M$12</f>
        <v>5082.25</v>
      </c>
      <c r="O57" s="146">
        <f>'ex pl'!O50*(1-'Express 9'!$K$10)+'ex pl'!O50*(1-'Express 9'!$K$10)*$M$12</f>
        <v>5443.8</v>
      </c>
      <c r="P57" s="146">
        <f>'ex pl'!P50*(1-'Express 9'!$K$10)+'ex pl'!P50*(1-'Express 9'!$K$10)*$M$12</f>
        <v>5971.2</v>
      </c>
      <c r="Q57" s="146">
        <f>'ex pl'!Q50*(1-'Express 9'!$K$10)+'ex pl'!Q50*(1-'Express 9'!$K$10)*$M$12</f>
        <v>6465.35</v>
      </c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</row>
    <row r="58" spans="2:42" ht="12.6" customHeight="1" x14ac:dyDescent="0.2">
      <c r="B58" s="61"/>
      <c r="C58" s="59">
        <v>26</v>
      </c>
      <c r="D58" s="146">
        <f>'ex pl'!G51*(1-'Express 9'!$K$7)+'ex pl'!G51*(1-'Express 9'!$K$7)*$K$12</f>
        <v>2993.55</v>
      </c>
      <c r="E58" s="146">
        <f>'ex pl'!H51*(1-'Express 9'!$K$7)+'ex pl'!H51*(1-'Express 9'!$K$7)*$K$12</f>
        <v>3632.5</v>
      </c>
      <c r="F58" s="146">
        <f>'ex pl'!I51*(1-'Express 9'!$K$7)+'ex pl'!I51*(1-'Express 9'!$K$7)*$K$12</f>
        <v>4138.75</v>
      </c>
      <c r="G58" s="146">
        <f>'ex pl'!J51*(1-'Express 9'!$K$7)+'ex pl'!J51*(1-'Express 9'!$K$7)*$K$12</f>
        <v>4418.3999999999996</v>
      </c>
      <c r="H58" s="146">
        <f>'ex pl'!E51*(1-'Express 9'!$K$7)+'ex pl'!E51*(1-'Express 9'!$K$7)*$K$12</f>
        <v>3826.8</v>
      </c>
      <c r="I58" s="167"/>
      <c r="J58" s="146">
        <f>'ex pl'!F51*(1-'Express 9'!$K$10)+'ex pl'!F51*(1-'Express 9'!$K$10)*$M$12</f>
        <v>3838.8</v>
      </c>
      <c r="K58" s="146">
        <f>'ex pl'!K51*(1-'Express 9'!$K$10)+'ex pl'!K51*(1-'Express 9'!$K$10)*$M$12</f>
        <v>4247.3999999999996</v>
      </c>
      <c r="L58" s="146">
        <f>'ex pl'!L51*(1-'Express 9'!$K$10)+'ex pl'!L51*(1-'Express 9'!$K$10)*$M$12</f>
        <v>4304.2</v>
      </c>
      <c r="M58" s="146">
        <f>'ex pl'!M51*(1-'Express 9'!$K$10)+'ex pl'!M51*(1-'Express 9'!$K$10)*$M$12</f>
        <v>4532.95</v>
      </c>
      <c r="N58" s="146">
        <f>'ex pl'!N51*(1-'Express 9'!$K$10)+'ex pl'!N51*(1-'Express 9'!$K$10)*$M$12</f>
        <v>5168.6000000000004</v>
      </c>
      <c r="O58" s="146">
        <f>'ex pl'!O51*(1-'Express 9'!$K$10)+'ex pl'!O51*(1-'Express 9'!$K$10)*$M$12</f>
        <v>5543.3</v>
      </c>
      <c r="P58" s="146">
        <f>'ex pl'!P51*(1-'Express 9'!$K$10)+'ex pl'!P51*(1-'Express 9'!$K$10)*$M$12</f>
        <v>6086.95</v>
      </c>
      <c r="Q58" s="146">
        <f>'ex pl'!Q51*(1-'Express 9'!$K$10)+'ex pl'!Q51*(1-'Express 9'!$K$10)*$M$12</f>
        <v>6608.45</v>
      </c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</row>
    <row r="59" spans="2:42" ht="12.6" customHeight="1" x14ac:dyDescent="0.2">
      <c r="B59" s="61"/>
      <c r="C59" s="59">
        <v>27</v>
      </c>
      <c r="D59" s="146">
        <f>'ex pl'!G52*(1-'Express 9'!$K$7)+'ex pl'!G52*(1-'Express 9'!$K$7)*$K$12</f>
        <v>3030.05</v>
      </c>
      <c r="E59" s="146">
        <f>'ex pl'!H52*(1-'Express 9'!$K$7)+'ex pl'!H52*(1-'Express 9'!$K$7)*$K$12</f>
        <v>3682.65</v>
      </c>
      <c r="F59" s="146">
        <f>'ex pl'!I52*(1-'Express 9'!$K$7)+'ex pl'!I52*(1-'Express 9'!$K$7)*$K$12</f>
        <v>4217.55</v>
      </c>
      <c r="G59" s="146">
        <f>'ex pl'!J52*(1-'Express 9'!$K$7)+'ex pl'!J52*(1-'Express 9'!$K$7)*$K$12</f>
        <v>4504.7</v>
      </c>
      <c r="H59" s="146">
        <f>'ex pl'!E52*(1-'Express 9'!$K$7)+'ex pl'!E52*(1-'Express 9'!$K$7)*$K$12</f>
        <v>3877.65</v>
      </c>
      <c r="I59" s="167"/>
      <c r="J59" s="146">
        <f>'ex pl'!F52*(1-'Express 9'!$K$10)+'ex pl'!F52*(1-'Express 9'!$K$10)*$M$12</f>
        <v>3888.9</v>
      </c>
      <c r="K59" s="146">
        <f>'ex pl'!K52*(1-'Express 9'!$K$10)+'ex pl'!K52*(1-'Express 9'!$K$10)*$M$12</f>
        <v>4332.1499999999996</v>
      </c>
      <c r="L59" s="146">
        <f>'ex pl'!L52*(1-'Express 9'!$K$10)+'ex pl'!L52*(1-'Express 9'!$K$10)*$M$12</f>
        <v>4389.8999999999996</v>
      </c>
      <c r="M59" s="146">
        <f>'ex pl'!M52*(1-'Express 9'!$K$10)+'ex pl'!M52*(1-'Express 9'!$K$10)*$M$12</f>
        <v>4603.8500000000004</v>
      </c>
      <c r="N59" s="146">
        <f>'ex pl'!N52*(1-'Express 9'!$K$10)+'ex pl'!N52*(1-'Express 9'!$K$10)*$M$12</f>
        <v>5243.45</v>
      </c>
      <c r="O59" s="146">
        <f>'ex pl'!O52*(1-'Express 9'!$K$10)+'ex pl'!O52*(1-'Express 9'!$K$10)*$M$12</f>
        <v>5642.85</v>
      </c>
      <c r="P59" s="146">
        <f>'ex pl'!P52*(1-'Express 9'!$K$10)+'ex pl'!P52*(1-'Express 9'!$K$10)*$M$12</f>
        <v>6189.2</v>
      </c>
      <c r="Q59" s="146">
        <f>'ex pl'!Q52*(1-'Express 9'!$K$10)+'ex pl'!Q52*(1-'Express 9'!$K$10)*$M$12</f>
        <v>6749.9</v>
      </c>
      <c r="R59" s="130"/>
      <c r="S59" s="130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0"/>
      <c r="AE59" s="130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</row>
    <row r="60" spans="2:42" ht="12.6" customHeight="1" x14ac:dyDescent="0.2">
      <c r="B60" s="61"/>
      <c r="C60" s="59">
        <v>28</v>
      </c>
      <c r="D60" s="146">
        <f>'ex pl'!G53*(1-'Express 9'!$K$7)+'ex pl'!G53*(1-'Express 9'!$K$7)*$K$12</f>
        <v>3068.45</v>
      </c>
      <c r="E60" s="146">
        <f>'ex pl'!H53*(1-'Express 9'!$K$7)+'ex pl'!H53*(1-'Express 9'!$K$7)*$K$12</f>
        <v>3734.6</v>
      </c>
      <c r="F60" s="146">
        <f>'ex pl'!I53*(1-'Express 9'!$K$7)+'ex pl'!I53*(1-'Express 9'!$K$7)*$K$12</f>
        <v>4296.75</v>
      </c>
      <c r="G60" s="146">
        <f>'ex pl'!J53*(1-'Express 9'!$K$7)+'ex pl'!J53*(1-'Express 9'!$K$7)*$K$12</f>
        <v>4591.1000000000004</v>
      </c>
      <c r="H60" s="146">
        <f>'ex pl'!E53*(1-'Express 9'!$K$7)+'ex pl'!E53*(1-'Express 9'!$K$7)*$K$12</f>
        <v>3930.35</v>
      </c>
      <c r="I60" s="167"/>
      <c r="J60" s="146">
        <f>'ex pl'!F53*(1-'Express 9'!$K$10)+'ex pl'!F53*(1-'Express 9'!$K$10)*$M$12</f>
        <v>3940.75</v>
      </c>
      <c r="K60" s="146">
        <f>'ex pl'!K53*(1-'Express 9'!$K$10)+'ex pl'!K53*(1-'Express 9'!$K$10)*$M$12</f>
        <v>4416.75</v>
      </c>
      <c r="L60" s="146">
        <f>'ex pl'!L53*(1-'Express 9'!$K$10)+'ex pl'!L53*(1-'Express 9'!$K$10)*$M$12</f>
        <v>4475.75</v>
      </c>
      <c r="M60" s="146">
        <f>'ex pl'!M53*(1-'Express 9'!$K$10)+'ex pl'!M53*(1-'Express 9'!$K$10)*$M$12</f>
        <v>4690.05</v>
      </c>
      <c r="N60" s="146">
        <f>'ex pl'!N53*(1-'Express 9'!$K$10)+'ex pl'!N53*(1-'Express 9'!$K$10)*$M$12</f>
        <v>5329.85</v>
      </c>
      <c r="O60" s="146">
        <f>'ex pl'!O53*(1-'Express 9'!$K$10)+'ex pl'!O53*(1-'Express 9'!$K$10)*$M$12</f>
        <v>5740.8</v>
      </c>
      <c r="P60" s="146">
        <f>'ex pl'!P53*(1-'Express 9'!$K$10)+'ex pl'!P53*(1-'Express 9'!$K$10)*$M$12</f>
        <v>6306.9</v>
      </c>
      <c r="Q60" s="146">
        <f>'ex pl'!Q53*(1-'Express 9'!$K$10)+'ex pl'!Q53*(1-'Express 9'!$K$10)*$M$12</f>
        <v>6891.05</v>
      </c>
      <c r="R60" s="130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  <c r="AC60" s="130"/>
      <c r="AD60" s="130"/>
      <c r="AE60" s="130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</row>
    <row r="61" spans="2:42" ht="12.6" customHeight="1" x14ac:dyDescent="0.2">
      <c r="B61" s="61"/>
      <c r="C61" s="59">
        <v>29</v>
      </c>
      <c r="D61" s="146">
        <f>'ex pl'!G54*(1-'Express 9'!$K$7)+'ex pl'!G54*(1-'Express 9'!$K$7)*$K$12</f>
        <v>3105.25</v>
      </c>
      <c r="E61" s="146">
        <f>'ex pl'!H54*(1-'Express 9'!$K$7)+'ex pl'!H54*(1-'Express 9'!$K$7)*$K$12</f>
        <v>3784.6</v>
      </c>
      <c r="F61" s="146">
        <f>'ex pl'!I54*(1-'Express 9'!$K$7)+'ex pl'!I54*(1-'Express 9'!$K$7)*$K$12</f>
        <v>4375.6499999999996</v>
      </c>
      <c r="G61" s="146">
        <f>'ex pl'!J54*(1-'Express 9'!$K$7)+'ex pl'!J54*(1-'Express 9'!$K$7)*$K$12</f>
        <v>4677.55</v>
      </c>
      <c r="H61" s="146">
        <f>'ex pl'!E54*(1-'Express 9'!$K$7)+'ex pl'!E54*(1-'Express 9'!$K$7)*$K$12</f>
        <v>3981</v>
      </c>
      <c r="I61" s="167"/>
      <c r="J61" s="146">
        <f>'ex pl'!F54*(1-'Express 9'!$K$10)+'ex pl'!F54*(1-'Express 9'!$K$10)*$M$12</f>
        <v>3990.65</v>
      </c>
      <c r="K61" s="146">
        <f>'ex pl'!K54*(1-'Express 9'!$K$10)+'ex pl'!K54*(1-'Express 9'!$K$10)*$M$12</f>
        <v>4480.3</v>
      </c>
      <c r="L61" s="146">
        <f>'ex pl'!L54*(1-'Express 9'!$K$10)+'ex pl'!L54*(1-'Express 9'!$K$10)*$M$12</f>
        <v>4540.2</v>
      </c>
      <c r="M61" s="146">
        <f>'ex pl'!M54*(1-'Express 9'!$K$10)+'ex pl'!M54*(1-'Express 9'!$K$10)*$M$12</f>
        <v>4766.1000000000004</v>
      </c>
      <c r="N61" s="146">
        <f>'ex pl'!N54*(1-'Express 9'!$K$10)+'ex pl'!N54*(1-'Express 9'!$K$10)*$M$12</f>
        <v>5407.85</v>
      </c>
      <c r="O61" s="146">
        <f>'ex pl'!O54*(1-'Express 9'!$K$10)+'ex pl'!O54*(1-'Express 9'!$K$10)*$M$12</f>
        <v>5840.25</v>
      </c>
      <c r="P61" s="146">
        <f>'ex pl'!P54*(1-'Express 9'!$K$10)+'ex pl'!P54*(1-'Express 9'!$K$10)*$M$12</f>
        <v>6414.15</v>
      </c>
      <c r="Q61" s="146">
        <f>'ex pl'!Q54*(1-'Express 9'!$K$10)+'ex pl'!Q54*(1-'Express 9'!$K$10)*$M$12</f>
        <v>7043.9</v>
      </c>
      <c r="R61" s="130"/>
      <c r="S61" s="130"/>
      <c r="T61" s="130"/>
      <c r="U61" s="130"/>
      <c r="V61" s="130"/>
      <c r="W61" s="130"/>
      <c r="X61" s="130"/>
      <c r="Y61" s="130"/>
      <c r="Z61" s="130"/>
      <c r="AA61" s="130"/>
      <c r="AB61" s="130"/>
      <c r="AC61" s="130"/>
      <c r="AD61" s="130"/>
      <c r="AE61" s="130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</row>
    <row r="62" spans="2:42" ht="12.6" customHeight="1" x14ac:dyDescent="0.2">
      <c r="B62" s="61"/>
      <c r="C62" s="59">
        <v>30</v>
      </c>
      <c r="D62" s="146">
        <f>'ex pl'!G55*(1-'Express 9'!$K$7)+'ex pl'!G55*(1-'Express 9'!$K$7)*$K$12</f>
        <v>3164.05</v>
      </c>
      <c r="E62" s="146">
        <f>'ex pl'!H55*(1-'Express 9'!$K$7)+'ex pl'!H55*(1-'Express 9'!$K$7)*$K$12</f>
        <v>3864.7</v>
      </c>
      <c r="F62" s="146">
        <f>'ex pl'!I55*(1-'Express 9'!$K$7)+'ex pl'!I55*(1-'Express 9'!$K$7)*$K$12</f>
        <v>4513.1000000000004</v>
      </c>
      <c r="G62" s="146">
        <f>'ex pl'!J55*(1-'Express 9'!$K$7)+'ex pl'!J55*(1-'Express 9'!$K$7)*$K$12</f>
        <v>4827.6000000000004</v>
      </c>
      <c r="H62" s="146">
        <f>'ex pl'!E55*(1-'Express 9'!$K$7)+'ex pl'!E55*(1-'Express 9'!$K$7)*$K$12</f>
        <v>4062.2</v>
      </c>
      <c r="I62" s="167"/>
      <c r="J62" s="146">
        <f>'ex pl'!F55*(1-'Express 9'!$K$10)+'ex pl'!F55*(1-'Express 9'!$K$10)*$M$12</f>
        <v>4070.6</v>
      </c>
      <c r="K62" s="146">
        <f>'ex pl'!K55*(1-'Express 9'!$K$10)+'ex pl'!K55*(1-'Express 9'!$K$10)*$M$12</f>
        <v>4597.05</v>
      </c>
      <c r="L62" s="146">
        <f>'ex pl'!L55*(1-'Express 9'!$K$10)+'ex pl'!L55*(1-'Express 9'!$K$10)*$M$12</f>
        <v>4666.3500000000004</v>
      </c>
      <c r="M62" s="146">
        <f>'ex pl'!M55*(1-'Express 9'!$K$10)+'ex pl'!M55*(1-'Express 9'!$K$10)*$M$12</f>
        <v>4918.1000000000004</v>
      </c>
      <c r="N62" s="146">
        <f>'ex pl'!N55*(1-'Express 9'!$K$10)+'ex pl'!N55*(1-'Express 9'!$K$10)*$M$12</f>
        <v>5576.75</v>
      </c>
      <c r="O62" s="146">
        <f>'ex pl'!O55*(1-'Express 9'!$K$10)+'ex pl'!O55*(1-'Express 9'!$K$10)*$M$12</f>
        <v>6021.95</v>
      </c>
      <c r="P62" s="146">
        <f>'ex pl'!P55*(1-'Express 9'!$K$10)+'ex pl'!P55*(1-'Express 9'!$K$10)*$M$12</f>
        <v>6622.1</v>
      </c>
      <c r="Q62" s="146">
        <f>'ex pl'!Q55*(1-'Express 9'!$K$10)+'ex pl'!Q55*(1-'Express 9'!$K$10)*$M$12</f>
        <v>7286.55</v>
      </c>
      <c r="R62" s="130"/>
      <c r="S62" s="130"/>
      <c r="T62" s="130"/>
      <c r="U62" s="130"/>
      <c r="V62" s="130"/>
      <c r="W62" s="130"/>
      <c r="X62" s="130"/>
      <c r="Y62" s="130"/>
      <c r="Z62" s="130"/>
      <c r="AA62" s="130"/>
      <c r="AB62" s="130"/>
      <c r="AC62" s="130"/>
      <c r="AD62" s="130"/>
      <c r="AE62" s="130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</row>
    <row r="63" spans="2:42" ht="12.6" customHeight="1" x14ac:dyDescent="0.2">
      <c r="B63" s="61"/>
      <c r="C63" s="59">
        <v>31</v>
      </c>
      <c r="D63" s="146">
        <f>'ex pl'!G56*(1-'Express 9'!$K$7)+'ex pl'!G56*(1-'Express 9'!$K$7)*$K$12</f>
        <v>3268.25</v>
      </c>
      <c r="E63" s="146">
        <f>'ex pl'!H56*(1-'Express 9'!$K$7)+'ex pl'!H56*(1-'Express 9'!$K$7)*$K$12</f>
        <v>3992.5</v>
      </c>
      <c r="F63" s="146">
        <f>'ex pl'!I56*(1-'Express 9'!$K$7)+'ex pl'!I56*(1-'Express 9'!$K$7)*$K$12</f>
        <v>4663.2</v>
      </c>
      <c r="G63" s="146">
        <f>'ex pl'!J56*(1-'Express 9'!$K$7)+'ex pl'!J56*(1-'Express 9'!$K$7)*$K$12</f>
        <v>4987.55</v>
      </c>
      <c r="H63" s="146">
        <f>'ex pl'!E56*(1-'Express 9'!$K$7)+'ex pl'!E56*(1-'Express 9'!$K$7)*$K$12</f>
        <v>4191.75</v>
      </c>
      <c r="I63" s="167"/>
      <c r="J63" s="146">
        <f>'ex pl'!F56*(1-'Express 9'!$K$10)+'ex pl'!F56*(1-'Express 9'!$K$10)*$M$12</f>
        <v>4198.1000000000004</v>
      </c>
      <c r="K63" s="146">
        <f>'ex pl'!K56*(1-'Express 9'!$K$10)+'ex pl'!K56*(1-'Express 9'!$K$10)*$M$12</f>
        <v>4749.5</v>
      </c>
      <c r="L63" s="146">
        <f>'ex pl'!L56*(1-'Express 9'!$K$10)+'ex pl'!L56*(1-'Express 9'!$K$10)*$M$12</f>
        <v>4821.6000000000004</v>
      </c>
      <c r="M63" s="146">
        <f>'ex pl'!M56*(1-'Express 9'!$K$10)+'ex pl'!M56*(1-'Express 9'!$K$10)*$M$12</f>
        <v>5081.8999999999996</v>
      </c>
      <c r="N63" s="146">
        <f>'ex pl'!N56*(1-'Express 9'!$K$10)+'ex pl'!N56*(1-'Express 9'!$K$10)*$M$12</f>
        <v>5762.35</v>
      </c>
      <c r="O63" s="146">
        <f>'ex pl'!O56*(1-'Express 9'!$K$10)+'ex pl'!O56*(1-'Express 9'!$K$10)*$M$12</f>
        <v>6221.85</v>
      </c>
      <c r="P63" s="146">
        <f>'ex pl'!P56*(1-'Express 9'!$K$10)+'ex pl'!P56*(1-'Express 9'!$K$10)*$M$12</f>
        <v>6842.65</v>
      </c>
      <c r="Q63" s="146">
        <f>'ex pl'!Q56*(1-'Express 9'!$K$10)+'ex pl'!Q56*(1-'Express 9'!$K$10)*$M$12</f>
        <v>7528.95</v>
      </c>
      <c r="R63" s="130"/>
      <c r="S63" s="130"/>
      <c r="T63" s="130"/>
      <c r="U63" s="130"/>
      <c r="V63" s="130"/>
      <c r="W63" s="130"/>
      <c r="X63" s="130"/>
      <c r="Y63" s="130"/>
      <c r="Z63" s="130"/>
      <c r="AA63" s="130"/>
      <c r="AB63" s="130"/>
      <c r="AC63" s="130"/>
      <c r="AD63" s="130"/>
      <c r="AE63" s="130"/>
      <c r="AP63" s="142"/>
    </row>
    <row r="64" spans="2:42" ht="12.6" customHeight="1" x14ac:dyDescent="0.2">
      <c r="B64" s="61"/>
      <c r="C64" s="59">
        <v>32</v>
      </c>
      <c r="D64" s="146">
        <f>'ex pl'!G57*(1-'Express 9'!$K$7)+'ex pl'!G57*(1-'Express 9'!$K$7)*$K$12</f>
        <v>3320.5</v>
      </c>
      <c r="E64" s="146">
        <f>'ex pl'!H57*(1-'Express 9'!$K$7)+'ex pl'!H57*(1-'Express 9'!$K$7)*$K$12</f>
        <v>4058.55</v>
      </c>
      <c r="F64" s="146">
        <f>'ex pl'!I57*(1-'Express 9'!$K$7)+'ex pl'!I57*(1-'Express 9'!$K$7)*$K$12</f>
        <v>4764.6499999999996</v>
      </c>
      <c r="G64" s="146">
        <f>'ex pl'!J57*(1-'Express 9'!$K$7)+'ex pl'!J57*(1-'Express 9'!$K$7)*$K$12</f>
        <v>5099.7</v>
      </c>
      <c r="H64" s="146">
        <f>'ex pl'!E57*(1-'Express 9'!$K$7)+'ex pl'!E57*(1-'Express 9'!$K$7)*$K$12</f>
        <v>4258.8</v>
      </c>
      <c r="I64" s="167"/>
      <c r="J64" s="146">
        <f>'ex pl'!F57*(1-'Express 9'!$K$10)+'ex pl'!F57*(1-'Express 9'!$K$10)*$M$12</f>
        <v>4264.1000000000004</v>
      </c>
      <c r="K64" s="146">
        <f>'ex pl'!K57*(1-'Express 9'!$K$10)+'ex pl'!K57*(1-'Express 9'!$K$10)*$M$12</f>
        <v>4831.3</v>
      </c>
      <c r="L64" s="146">
        <f>'ex pl'!L57*(1-'Express 9'!$K$10)+'ex pl'!L57*(1-'Express 9'!$K$10)*$M$12</f>
        <v>4925.95</v>
      </c>
      <c r="M64" s="146">
        <f>'ex pl'!M57*(1-'Express 9'!$K$10)+'ex pl'!M57*(1-'Express 9'!$K$10)*$M$12</f>
        <v>5191.3</v>
      </c>
      <c r="N64" s="146">
        <f>'ex pl'!N57*(1-'Express 9'!$K$10)+'ex pl'!N57*(1-'Express 9'!$K$10)*$M$12</f>
        <v>5878.85</v>
      </c>
      <c r="O64" s="146">
        <f>'ex pl'!O57*(1-'Express 9'!$K$10)+'ex pl'!O57*(1-'Express 9'!$K$10)*$M$12</f>
        <v>6343.05</v>
      </c>
      <c r="P64" s="146">
        <f>'ex pl'!P57*(1-'Express 9'!$K$10)+'ex pl'!P57*(1-'Express 9'!$K$10)*$M$12</f>
        <v>6988.05</v>
      </c>
      <c r="Q64" s="146">
        <f>'ex pl'!Q57*(1-'Express 9'!$K$10)+'ex pl'!Q57*(1-'Express 9'!$K$10)*$M$12</f>
        <v>7708.15</v>
      </c>
      <c r="R64" s="130"/>
      <c r="S64" s="130"/>
      <c r="T64" s="130"/>
      <c r="U64" s="130"/>
      <c r="V64" s="130"/>
      <c r="W64" s="130"/>
      <c r="X64" s="130"/>
      <c r="Y64" s="130"/>
      <c r="Z64" s="130"/>
      <c r="AA64" s="130"/>
      <c r="AB64" s="130"/>
      <c r="AC64" s="130"/>
      <c r="AD64" s="130"/>
      <c r="AE64" s="130"/>
      <c r="AP64" s="142"/>
    </row>
    <row r="65" spans="2:42" ht="12.6" customHeight="1" x14ac:dyDescent="0.2">
      <c r="B65" s="61"/>
      <c r="C65" s="59">
        <v>33</v>
      </c>
      <c r="D65" s="146">
        <f>'ex pl'!G58*(1-'Express 9'!$K$7)+'ex pl'!G58*(1-'Express 9'!$K$7)*$K$12</f>
        <v>3358.45</v>
      </c>
      <c r="E65" s="146">
        <f>'ex pl'!H58*(1-'Express 9'!$K$7)+'ex pl'!H58*(1-'Express 9'!$K$7)*$K$12</f>
        <v>4114.45</v>
      </c>
      <c r="F65" s="146">
        <f>'ex pl'!I58*(1-'Express 9'!$K$7)+'ex pl'!I58*(1-'Express 9'!$K$7)*$K$12</f>
        <v>4842.3</v>
      </c>
      <c r="G65" s="146">
        <f>'ex pl'!J58*(1-'Express 9'!$K$7)+'ex pl'!J58*(1-'Express 9'!$K$7)*$K$12</f>
        <v>5189.2</v>
      </c>
      <c r="H65" s="146">
        <f>'ex pl'!E58*(1-'Express 9'!$K$7)+'ex pl'!E58*(1-'Express 9'!$K$7)*$K$12</f>
        <v>4315.3999999999996</v>
      </c>
      <c r="I65" s="167"/>
      <c r="J65" s="146">
        <f>'ex pl'!F58*(1-'Express 9'!$K$10)+'ex pl'!F58*(1-'Express 9'!$K$10)*$M$12</f>
        <v>4319.8500000000004</v>
      </c>
      <c r="K65" s="146">
        <f>'ex pl'!K58*(1-'Express 9'!$K$10)+'ex pl'!K58*(1-'Express 9'!$K$10)*$M$12</f>
        <v>4899.05</v>
      </c>
      <c r="L65" s="146">
        <f>'ex pl'!L58*(1-'Express 9'!$K$10)+'ex pl'!L58*(1-'Express 9'!$K$10)*$M$12</f>
        <v>5011.6000000000004</v>
      </c>
      <c r="M65" s="146">
        <f>'ex pl'!M58*(1-'Express 9'!$K$10)+'ex pl'!M58*(1-'Express 9'!$K$10)*$M$12</f>
        <v>5278.6</v>
      </c>
      <c r="N65" s="146">
        <f>'ex pl'!N58*(1-'Express 9'!$K$10)+'ex pl'!N58*(1-'Express 9'!$K$10)*$M$12</f>
        <v>5966.15</v>
      </c>
      <c r="O65" s="146">
        <f>'ex pl'!O58*(1-'Express 9'!$K$10)+'ex pl'!O58*(1-'Express 9'!$K$10)*$M$12</f>
        <v>6445.95</v>
      </c>
      <c r="P65" s="146">
        <f>'ex pl'!P58*(1-'Express 9'!$K$10)+'ex pl'!P58*(1-'Express 9'!$K$10)*$M$12</f>
        <v>7107.85</v>
      </c>
      <c r="Q65" s="146">
        <f>'ex pl'!Q58*(1-'Express 9'!$K$10)+'ex pl'!Q58*(1-'Express 9'!$K$10)*$M$12</f>
        <v>7854.2</v>
      </c>
      <c r="R65" s="130"/>
      <c r="S65" s="130"/>
      <c r="T65" s="130"/>
      <c r="U65" s="130"/>
      <c r="V65" s="130"/>
      <c r="W65" s="130"/>
      <c r="X65" s="130"/>
      <c r="Y65" s="130"/>
      <c r="Z65" s="130"/>
      <c r="AA65" s="130"/>
      <c r="AB65" s="130"/>
      <c r="AC65" s="130"/>
      <c r="AD65" s="130"/>
      <c r="AE65" s="130"/>
      <c r="AP65" s="142"/>
    </row>
    <row r="66" spans="2:42" ht="12.6" customHeight="1" x14ac:dyDescent="0.2">
      <c r="B66" s="61"/>
      <c r="C66" s="59">
        <v>34</v>
      </c>
      <c r="D66" s="146">
        <f>'ex pl'!G59*(1-'Express 9'!$K$7)+'ex pl'!G59*(1-'Express 9'!$K$7)*$K$12</f>
        <v>3396.1</v>
      </c>
      <c r="E66" s="146">
        <f>'ex pl'!H59*(1-'Express 9'!$K$7)+'ex pl'!H59*(1-'Express 9'!$K$7)*$K$12</f>
        <v>4167.95</v>
      </c>
      <c r="F66" s="146">
        <f>'ex pl'!I59*(1-'Express 9'!$K$7)+'ex pl'!I59*(1-'Express 9'!$K$7)*$K$12</f>
        <v>4923.8999999999996</v>
      </c>
      <c r="G66" s="146">
        <f>'ex pl'!J59*(1-'Express 9'!$K$7)+'ex pl'!J59*(1-'Express 9'!$K$7)*$K$12</f>
        <v>5278.4</v>
      </c>
      <c r="H66" s="146">
        <f>'ex pl'!E59*(1-'Express 9'!$K$7)+'ex pl'!E59*(1-'Express 9'!$K$7)*$K$12</f>
        <v>4369.6499999999996</v>
      </c>
      <c r="I66" s="167"/>
      <c r="J66" s="146">
        <f>'ex pl'!F59*(1-'Express 9'!$K$10)+'ex pl'!F59*(1-'Express 9'!$K$10)*$M$12</f>
        <v>4373.25</v>
      </c>
      <c r="K66" s="146">
        <f>'ex pl'!K59*(1-'Express 9'!$K$10)+'ex pl'!K59*(1-'Express 9'!$K$10)*$M$12</f>
        <v>4966.6499999999996</v>
      </c>
      <c r="L66" s="146">
        <f>'ex pl'!L59*(1-'Express 9'!$K$10)+'ex pl'!L59*(1-'Express 9'!$K$10)*$M$12</f>
        <v>5095.5</v>
      </c>
      <c r="M66" s="146">
        <f>'ex pl'!M59*(1-'Express 9'!$K$10)+'ex pl'!M59*(1-'Express 9'!$K$10)*$M$12</f>
        <v>5363.9</v>
      </c>
      <c r="N66" s="146">
        <f>'ex pl'!N59*(1-'Express 9'!$K$10)+'ex pl'!N59*(1-'Express 9'!$K$10)*$M$12</f>
        <v>6055.25</v>
      </c>
      <c r="O66" s="146">
        <f>'ex pl'!O59*(1-'Express 9'!$K$10)+'ex pl'!O59*(1-'Express 9'!$K$10)*$M$12</f>
        <v>6549</v>
      </c>
      <c r="P66" s="146">
        <f>'ex pl'!P59*(1-'Express 9'!$K$10)+'ex pl'!P59*(1-'Express 9'!$K$10)*$M$12</f>
        <v>7227.5</v>
      </c>
      <c r="Q66" s="146">
        <f>'ex pl'!Q59*(1-'Express 9'!$K$10)+'ex pl'!Q59*(1-'Express 9'!$K$10)*$M$12</f>
        <v>8000.15</v>
      </c>
      <c r="R66" s="130"/>
      <c r="S66" s="130"/>
      <c r="T66" s="130"/>
      <c r="U66" s="130"/>
      <c r="V66" s="130"/>
      <c r="W66" s="130"/>
      <c r="X66" s="130"/>
      <c r="Y66" s="130"/>
      <c r="Z66" s="130"/>
      <c r="AA66" s="130"/>
      <c r="AB66" s="130"/>
      <c r="AC66" s="130"/>
      <c r="AD66" s="130"/>
      <c r="AE66" s="130"/>
      <c r="AP66" s="142"/>
    </row>
    <row r="67" spans="2:42" ht="12.6" customHeight="1" x14ac:dyDescent="0.2">
      <c r="B67" s="61"/>
      <c r="C67" s="59">
        <v>35</v>
      </c>
      <c r="D67" s="146">
        <f>'ex pl'!G60*(1-'Express 9'!$K$7)+'ex pl'!G60*(1-'Express 9'!$K$7)*$K$12</f>
        <v>3435.95</v>
      </c>
      <c r="E67" s="146">
        <f>'ex pl'!H60*(1-'Express 9'!$K$7)+'ex pl'!H60*(1-'Express 9'!$K$7)*$K$12</f>
        <v>4219.7</v>
      </c>
      <c r="F67" s="146">
        <f>'ex pl'!I60*(1-'Express 9'!$K$7)+'ex pl'!I60*(1-'Express 9'!$K$7)*$K$12</f>
        <v>5005.3500000000004</v>
      </c>
      <c r="G67" s="146">
        <f>'ex pl'!J60*(1-'Express 9'!$K$7)+'ex pl'!J60*(1-'Express 9'!$K$7)*$K$12</f>
        <v>5367.5</v>
      </c>
      <c r="H67" s="146">
        <f>'ex pl'!E60*(1-'Express 9'!$K$7)+'ex pl'!E60*(1-'Express 9'!$K$7)*$K$12</f>
        <v>4422.1499999999996</v>
      </c>
      <c r="I67" s="167"/>
      <c r="J67" s="146">
        <f>'ex pl'!F60*(1-'Express 9'!$K$10)+'ex pl'!F60*(1-'Express 9'!$K$10)*$M$12</f>
        <v>4424.8999999999996</v>
      </c>
      <c r="K67" s="146">
        <f>'ex pl'!K60*(1-'Express 9'!$K$10)+'ex pl'!K60*(1-'Express 9'!$K$10)*$M$12</f>
        <v>5034.3999999999996</v>
      </c>
      <c r="L67" s="146">
        <f>'ex pl'!L60*(1-'Express 9'!$K$10)+'ex pl'!L60*(1-'Express 9'!$K$10)*$M$12</f>
        <v>5179.3500000000004</v>
      </c>
      <c r="M67" s="146">
        <f>'ex pl'!M60*(1-'Express 9'!$K$10)+'ex pl'!M60*(1-'Express 9'!$K$10)*$M$12</f>
        <v>5446.85</v>
      </c>
      <c r="N67" s="146">
        <f>'ex pl'!N60*(1-'Express 9'!$K$10)+'ex pl'!N60*(1-'Express 9'!$K$10)*$M$12</f>
        <v>6142.5</v>
      </c>
      <c r="O67" s="146">
        <f>'ex pl'!O60*(1-'Express 9'!$K$10)+'ex pl'!O60*(1-'Express 9'!$K$10)*$M$12</f>
        <v>6652.1</v>
      </c>
      <c r="P67" s="146">
        <f>'ex pl'!P60*(1-'Express 9'!$K$10)+'ex pl'!P60*(1-'Express 9'!$K$10)*$M$12</f>
        <v>7347.1</v>
      </c>
      <c r="Q67" s="146">
        <f>'ex pl'!Q60*(1-'Express 9'!$K$10)+'ex pl'!Q60*(1-'Express 9'!$K$10)*$M$12</f>
        <v>8146.15</v>
      </c>
      <c r="R67" s="130"/>
      <c r="S67" s="130"/>
      <c r="T67" s="130"/>
      <c r="U67" s="130"/>
      <c r="V67" s="130"/>
      <c r="W67" s="130"/>
      <c r="X67" s="130"/>
      <c r="Y67" s="130"/>
      <c r="Z67" s="130"/>
      <c r="AA67" s="130"/>
      <c r="AB67" s="130"/>
      <c r="AC67" s="130"/>
      <c r="AD67" s="130"/>
      <c r="AE67" s="130"/>
      <c r="AP67" s="142"/>
    </row>
    <row r="68" spans="2:42" ht="12.6" customHeight="1" x14ac:dyDescent="0.2">
      <c r="B68" s="61"/>
      <c r="C68" s="59">
        <v>40</v>
      </c>
      <c r="D68" s="146">
        <f>'ex pl'!G61*(1-'Express 9'!$K$7)+'ex pl'!G61*(1-'Express 9'!$K$7)*$K$12</f>
        <v>3585.15</v>
      </c>
      <c r="E68" s="146">
        <f>'ex pl'!H61*(1-'Express 9'!$K$7)+'ex pl'!H61*(1-'Express 9'!$K$7)*$K$12</f>
        <v>4466.2</v>
      </c>
      <c r="F68" s="146">
        <f>'ex pl'!I61*(1-'Express 9'!$K$7)+'ex pl'!I61*(1-'Express 9'!$K$7)*$K$12</f>
        <v>5317.75</v>
      </c>
      <c r="G68" s="146">
        <f>'ex pl'!J61*(1-'Express 9'!$K$7)+'ex pl'!J61*(1-'Express 9'!$K$7)*$K$12</f>
        <v>5718.1</v>
      </c>
      <c r="H68" s="146">
        <f>'ex pl'!E61*(1-'Express 9'!$K$7)+'ex pl'!E61*(1-'Express 9'!$K$7)*$K$12</f>
        <v>4672.05</v>
      </c>
      <c r="I68" s="167"/>
      <c r="J68" s="146">
        <f>'ex pl'!F61*(1-'Express 9'!$K$10)+'ex pl'!F61*(1-'Express 9'!$K$10)*$M$12</f>
        <v>4671</v>
      </c>
      <c r="K68" s="146">
        <f>'ex pl'!K61*(1-'Express 9'!$K$10)+'ex pl'!K61*(1-'Express 9'!$K$10)*$M$12</f>
        <v>5372.45</v>
      </c>
      <c r="L68" s="146">
        <f>'ex pl'!L61*(1-'Express 9'!$K$10)+'ex pl'!L61*(1-'Express 9'!$K$10)*$M$12</f>
        <v>5540.8</v>
      </c>
      <c r="M68" s="146">
        <f>'ex pl'!M61*(1-'Express 9'!$K$10)+'ex pl'!M61*(1-'Express 9'!$K$10)*$M$12</f>
        <v>5836.15</v>
      </c>
      <c r="N68" s="146">
        <f>'ex pl'!N61*(1-'Express 9'!$K$10)+'ex pl'!N61*(1-'Express 9'!$K$10)*$M$12</f>
        <v>6584.55</v>
      </c>
      <c r="O68" s="146">
        <f>'ex pl'!O61*(1-'Express 9'!$K$10)+'ex pl'!O61*(1-'Express 9'!$K$10)*$M$12</f>
        <v>7185.4</v>
      </c>
      <c r="P68" s="146">
        <f>'ex pl'!P61*(1-'Express 9'!$K$10)+'ex pl'!P61*(1-'Express 9'!$K$10)*$M$12</f>
        <v>7929.05</v>
      </c>
      <c r="Q68" s="146">
        <f>'ex pl'!Q61*(1-'Express 9'!$K$10)+'ex pl'!Q61*(1-'Express 9'!$K$10)*$M$12</f>
        <v>8876.0499999999993</v>
      </c>
      <c r="R68" s="130"/>
      <c r="S68" s="130"/>
      <c r="T68" s="130"/>
      <c r="U68" s="130"/>
      <c r="V68" s="130"/>
      <c r="W68" s="130"/>
      <c r="X68" s="130"/>
      <c r="Y68" s="130"/>
      <c r="Z68" s="130"/>
      <c r="AA68" s="130"/>
      <c r="AB68" s="130"/>
      <c r="AC68" s="130"/>
      <c r="AD68" s="130"/>
      <c r="AE68" s="130"/>
      <c r="AP68" s="142"/>
    </row>
    <row r="69" spans="2:42" ht="12.6" customHeight="1" x14ac:dyDescent="0.2">
      <c r="B69" s="61"/>
      <c r="C69" s="59">
        <v>45</v>
      </c>
      <c r="D69" s="146">
        <f>'ex pl'!G62*(1-'Express 9'!$K$7)+'ex pl'!G62*(1-'Express 9'!$K$7)*$K$12</f>
        <v>3734.2</v>
      </c>
      <c r="E69" s="146">
        <f>'ex pl'!H62*(1-'Express 9'!$K$7)+'ex pl'!H62*(1-'Express 9'!$K$7)*$K$12</f>
        <v>4713.1499999999996</v>
      </c>
      <c r="F69" s="146">
        <f>'ex pl'!I62*(1-'Express 9'!$K$7)+'ex pl'!I62*(1-'Express 9'!$K$7)*$K$12</f>
        <v>5630.05</v>
      </c>
      <c r="G69" s="146">
        <f>'ex pl'!J62*(1-'Express 9'!$K$7)+'ex pl'!J62*(1-'Express 9'!$K$7)*$K$12</f>
        <v>6068.75</v>
      </c>
      <c r="H69" s="146">
        <f>'ex pl'!E62*(1-'Express 9'!$K$7)+'ex pl'!E62*(1-'Express 9'!$K$7)*$K$12</f>
        <v>4922.3999999999996</v>
      </c>
      <c r="I69" s="167"/>
      <c r="J69" s="146">
        <f>'ex pl'!F62*(1-'Express 9'!$K$10)+'ex pl'!F62*(1-'Express 9'!$K$10)*$M$12</f>
        <v>4917.45</v>
      </c>
      <c r="K69" s="146">
        <f>'ex pl'!K62*(1-'Express 9'!$K$10)+'ex pl'!K62*(1-'Express 9'!$K$10)*$M$12</f>
        <v>5710.8</v>
      </c>
      <c r="L69" s="146">
        <f>'ex pl'!L62*(1-'Express 9'!$K$10)+'ex pl'!L62*(1-'Express 9'!$K$10)*$M$12</f>
        <v>5900.3</v>
      </c>
      <c r="M69" s="146">
        <f>'ex pl'!M62*(1-'Express 9'!$K$10)+'ex pl'!M62*(1-'Express 9'!$K$10)*$M$12</f>
        <v>6225.65</v>
      </c>
      <c r="N69" s="146">
        <f>'ex pl'!N62*(1-'Express 9'!$K$10)+'ex pl'!N62*(1-'Express 9'!$K$10)*$M$12</f>
        <v>7024.55</v>
      </c>
      <c r="O69" s="146">
        <f>'ex pl'!O62*(1-'Express 9'!$K$10)+'ex pl'!O62*(1-'Express 9'!$K$10)*$M$12</f>
        <v>7718.55</v>
      </c>
      <c r="P69" s="146">
        <f>'ex pl'!P62*(1-'Express 9'!$K$10)+'ex pl'!P62*(1-'Express 9'!$K$10)*$M$12</f>
        <v>8511</v>
      </c>
      <c r="Q69" s="146">
        <f>'ex pl'!Q62*(1-'Express 9'!$K$10)+'ex pl'!Q62*(1-'Express 9'!$K$10)*$M$12</f>
        <v>9604.1</v>
      </c>
      <c r="R69" s="130"/>
      <c r="S69" s="130"/>
      <c r="T69" s="130"/>
      <c r="U69" s="130"/>
      <c r="V69" s="130"/>
      <c r="W69" s="130"/>
      <c r="X69" s="130"/>
      <c r="Y69" s="130"/>
      <c r="Z69" s="130"/>
      <c r="AA69" s="130"/>
      <c r="AB69" s="130"/>
      <c r="AC69" s="130"/>
      <c r="AD69" s="130"/>
      <c r="AE69" s="130"/>
      <c r="AP69" s="142"/>
    </row>
    <row r="70" spans="2:42" ht="12.6" customHeight="1" x14ac:dyDescent="0.2">
      <c r="B70" s="61"/>
      <c r="C70" s="59">
        <v>50</v>
      </c>
      <c r="D70" s="146">
        <f>'ex pl'!G63*(1-'Express 9'!$K$7)+'ex pl'!G63*(1-'Express 9'!$K$7)*$K$12</f>
        <v>3885.6</v>
      </c>
      <c r="E70" s="146">
        <f>'ex pl'!H63*(1-'Express 9'!$K$7)+'ex pl'!H63*(1-'Express 9'!$K$7)*$K$12</f>
        <v>4959.8</v>
      </c>
      <c r="F70" s="146">
        <f>'ex pl'!I63*(1-'Express 9'!$K$7)+'ex pl'!I63*(1-'Express 9'!$K$7)*$K$12</f>
        <v>5942.3</v>
      </c>
      <c r="G70" s="146">
        <f>'ex pl'!J63*(1-'Express 9'!$K$7)+'ex pl'!J63*(1-'Express 9'!$K$7)*$K$12</f>
        <v>6419.3</v>
      </c>
      <c r="H70" s="146">
        <f>'ex pl'!E63*(1-'Express 9'!$K$7)+'ex pl'!E63*(1-'Express 9'!$K$7)*$K$12</f>
        <v>5172.3999999999996</v>
      </c>
      <c r="I70" s="167"/>
      <c r="J70" s="146">
        <f>'ex pl'!F63*(1-'Express 9'!$K$10)+'ex pl'!F63*(1-'Express 9'!$K$10)*$M$12</f>
        <v>5163.55</v>
      </c>
      <c r="K70" s="146">
        <f>'ex pl'!K63*(1-'Express 9'!$K$10)+'ex pl'!K63*(1-'Express 9'!$K$10)*$M$12</f>
        <v>6048.9</v>
      </c>
      <c r="L70" s="146">
        <f>'ex pl'!L63*(1-'Express 9'!$K$10)+'ex pl'!L63*(1-'Express 9'!$K$10)*$M$12</f>
        <v>6217.05</v>
      </c>
      <c r="M70" s="146">
        <f>'ex pl'!M63*(1-'Express 9'!$K$10)+'ex pl'!M63*(1-'Express 9'!$K$10)*$M$12</f>
        <v>6613.1</v>
      </c>
      <c r="N70" s="146">
        <f>'ex pl'!N63*(1-'Express 9'!$K$10)+'ex pl'!N63*(1-'Express 9'!$K$10)*$M$12</f>
        <v>7466.6</v>
      </c>
      <c r="O70" s="146">
        <f>'ex pl'!O63*(1-'Express 9'!$K$10)+'ex pl'!O63*(1-'Express 9'!$K$10)*$M$12</f>
        <v>8251.75</v>
      </c>
      <c r="P70" s="146">
        <f>'ex pl'!P63*(1-'Express 9'!$K$10)+'ex pl'!P63*(1-'Express 9'!$K$10)*$M$12</f>
        <v>9093.2000000000007</v>
      </c>
      <c r="Q70" s="146">
        <f>'ex pl'!Q63*(1-'Express 9'!$K$10)+'ex pl'!Q63*(1-'Express 9'!$K$10)*$M$12</f>
        <v>10330.35</v>
      </c>
      <c r="R70" s="130"/>
      <c r="S70" s="130"/>
      <c r="T70" s="130"/>
      <c r="U70" s="130"/>
      <c r="V70" s="130"/>
      <c r="W70" s="130"/>
      <c r="X70" s="130"/>
      <c r="Y70" s="130"/>
      <c r="Z70" s="130"/>
      <c r="AA70" s="130"/>
      <c r="AB70" s="130"/>
      <c r="AC70" s="130"/>
      <c r="AD70" s="130"/>
      <c r="AE70" s="130"/>
      <c r="AP70" s="142"/>
    </row>
    <row r="71" spans="2:42" ht="12.6" customHeight="1" x14ac:dyDescent="0.2">
      <c r="B71" s="61"/>
      <c r="C71" s="59">
        <v>55</v>
      </c>
      <c r="D71" s="146">
        <f>'ex pl'!G64*(1-'Express 9'!$K$7)+'ex pl'!G64*(1-'Express 9'!$K$7)*$K$12</f>
        <v>4034.75</v>
      </c>
      <c r="E71" s="146">
        <f>'ex pl'!H64*(1-'Express 9'!$K$7)+'ex pl'!H64*(1-'Express 9'!$K$7)*$K$12</f>
        <v>5208.2</v>
      </c>
      <c r="F71" s="146">
        <f>'ex pl'!I64*(1-'Express 9'!$K$7)+'ex pl'!I64*(1-'Express 9'!$K$7)*$K$12</f>
        <v>6250.7</v>
      </c>
      <c r="G71" s="146">
        <f>'ex pl'!J64*(1-'Express 9'!$K$7)+'ex pl'!J64*(1-'Express 9'!$K$7)*$K$12</f>
        <v>6769.85</v>
      </c>
      <c r="H71" s="146">
        <f>'ex pl'!E64*(1-'Express 9'!$K$7)+'ex pl'!E64*(1-'Express 9'!$K$7)*$K$12</f>
        <v>5424.3</v>
      </c>
      <c r="I71" s="167"/>
      <c r="J71" s="146">
        <f>'ex pl'!F64*(1-'Express 9'!$K$10)+'ex pl'!F64*(1-'Express 9'!$K$10)*$M$12</f>
        <v>5411.6</v>
      </c>
      <c r="K71" s="146">
        <f>'ex pl'!K64*(1-'Express 9'!$K$10)+'ex pl'!K64*(1-'Express 9'!$K$10)*$M$12</f>
        <v>6387.25</v>
      </c>
      <c r="L71" s="146">
        <f>'ex pl'!L64*(1-'Express 9'!$K$10)+'ex pl'!L64*(1-'Express 9'!$K$10)*$M$12</f>
        <v>6533.65</v>
      </c>
      <c r="M71" s="146">
        <f>'ex pl'!M64*(1-'Express 9'!$K$10)+'ex pl'!M64*(1-'Express 9'!$K$10)*$M$12</f>
        <v>7002.4</v>
      </c>
      <c r="N71" s="146">
        <f>'ex pl'!N64*(1-'Express 9'!$K$10)+'ex pl'!N64*(1-'Express 9'!$K$10)*$M$12</f>
        <v>7906.9</v>
      </c>
      <c r="O71" s="146">
        <f>'ex pl'!O64*(1-'Express 9'!$K$10)+'ex pl'!O64*(1-'Express 9'!$K$10)*$M$12</f>
        <v>8797.2000000000007</v>
      </c>
      <c r="P71" s="146">
        <f>'ex pl'!P64*(1-'Express 9'!$K$10)+'ex pl'!P64*(1-'Express 9'!$K$10)*$M$12</f>
        <v>9675.25</v>
      </c>
      <c r="Q71" s="146">
        <f>'ex pl'!Q64*(1-'Express 9'!$K$10)+'ex pl'!Q64*(1-'Express 9'!$K$10)*$M$12</f>
        <v>11060.25</v>
      </c>
      <c r="R71" s="130"/>
      <c r="S71" s="130"/>
      <c r="T71" s="130"/>
      <c r="U71" s="130"/>
      <c r="V71" s="130"/>
      <c r="W71" s="130"/>
      <c r="X71" s="130"/>
      <c r="Y71" s="130"/>
      <c r="Z71" s="130"/>
      <c r="AA71" s="130"/>
      <c r="AB71" s="130"/>
      <c r="AC71" s="130"/>
      <c r="AD71" s="130"/>
      <c r="AE71" s="130"/>
      <c r="AP71" s="142"/>
    </row>
    <row r="72" spans="2:42" ht="12.6" customHeight="1" x14ac:dyDescent="0.2">
      <c r="B72" s="61"/>
      <c r="C72" s="59">
        <v>60</v>
      </c>
      <c r="D72" s="146">
        <f>'ex pl'!G65*(1-'Express 9'!$K$7)+'ex pl'!G65*(1-'Express 9'!$K$7)*$K$12</f>
        <v>4183.95</v>
      </c>
      <c r="E72" s="146">
        <f>'ex pl'!H65*(1-'Express 9'!$K$7)+'ex pl'!H65*(1-'Express 9'!$K$7)*$K$12</f>
        <v>5455</v>
      </c>
      <c r="F72" s="146">
        <f>'ex pl'!I65*(1-'Express 9'!$K$7)+'ex pl'!I65*(1-'Express 9'!$K$7)*$K$12</f>
        <v>6563.1</v>
      </c>
      <c r="G72" s="146">
        <f>'ex pl'!J65*(1-'Express 9'!$K$7)+'ex pl'!J65*(1-'Express 9'!$K$7)*$K$12</f>
        <v>7120.75</v>
      </c>
      <c r="H72" s="146">
        <f>'ex pl'!E65*(1-'Express 9'!$K$7)+'ex pl'!E65*(1-'Express 9'!$K$7)*$K$12</f>
        <v>5674.5</v>
      </c>
      <c r="I72" s="167"/>
      <c r="J72" s="146">
        <f>'ex pl'!F65*(1-'Express 9'!$K$10)+'ex pl'!F65*(1-'Express 9'!$K$10)*$M$12</f>
        <v>5657.9</v>
      </c>
      <c r="K72" s="146">
        <f>'ex pl'!K65*(1-'Express 9'!$K$10)+'ex pl'!K65*(1-'Express 9'!$K$10)*$M$12</f>
        <v>6725.55</v>
      </c>
      <c r="L72" s="146">
        <f>'ex pl'!L65*(1-'Express 9'!$K$10)+'ex pl'!L65*(1-'Express 9'!$K$10)*$M$12</f>
        <v>6852.25</v>
      </c>
      <c r="M72" s="146">
        <f>'ex pl'!M65*(1-'Express 9'!$K$10)+'ex pl'!M65*(1-'Express 9'!$K$10)*$M$12</f>
        <v>7391.7</v>
      </c>
      <c r="N72" s="146">
        <f>'ex pl'!N65*(1-'Express 9'!$K$10)+'ex pl'!N65*(1-'Express 9'!$K$10)*$M$12</f>
        <v>8364.5</v>
      </c>
      <c r="O72" s="146">
        <f>'ex pl'!O65*(1-'Express 9'!$K$10)+'ex pl'!O65*(1-'Express 9'!$K$10)*$M$12</f>
        <v>9340.5</v>
      </c>
      <c r="P72" s="146">
        <f>'ex pl'!P65*(1-'Express 9'!$K$10)+'ex pl'!P65*(1-'Express 9'!$K$10)*$M$12</f>
        <v>10257.25</v>
      </c>
      <c r="Q72" s="146">
        <f>'ex pl'!Q65*(1-'Express 9'!$K$10)+'ex pl'!Q65*(1-'Express 9'!$K$10)*$M$12</f>
        <v>11788.15</v>
      </c>
      <c r="R72" s="130"/>
      <c r="S72" s="130"/>
      <c r="T72" s="130"/>
      <c r="U72" s="130"/>
      <c r="V72" s="130"/>
      <c r="W72" s="130"/>
      <c r="X72" s="130"/>
      <c r="Y72" s="130"/>
      <c r="Z72" s="130"/>
      <c r="AA72" s="130"/>
      <c r="AB72" s="130"/>
      <c r="AC72" s="130"/>
      <c r="AD72" s="130"/>
      <c r="AE72" s="130"/>
      <c r="AP72" s="142"/>
    </row>
    <row r="73" spans="2:42" ht="12.6" customHeight="1" x14ac:dyDescent="0.2">
      <c r="B73" s="61"/>
      <c r="C73" s="59">
        <v>65</v>
      </c>
      <c r="D73" s="146">
        <f>'ex pl'!G66*(1-'Express 9'!$K$7)+'ex pl'!G66*(1-'Express 9'!$K$7)*$K$12</f>
        <v>4334.8500000000004</v>
      </c>
      <c r="E73" s="146">
        <f>'ex pl'!H66*(1-'Express 9'!$K$7)+'ex pl'!H66*(1-'Express 9'!$K$7)*$K$12</f>
        <v>5701.6</v>
      </c>
      <c r="F73" s="146">
        <f>'ex pl'!I66*(1-'Express 9'!$K$7)+'ex pl'!I66*(1-'Express 9'!$K$7)*$K$12</f>
        <v>6873.3</v>
      </c>
      <c r="G73" s="146">
        <f>'ex pl'!J66*(1-'Express 9'!$K$7)+'ex pl'!J66*(1-'Express 9'!$K$7)*$K$12</f>
        <v>7473.45</v>
      </c>
      <c r="H73" s="146">
        <f>'ex pl'!E66*(1-'Express 9'!$K$7)+'ex pl'!E66*(1-'Express 9'!$K$7)*$K$12</f>
        <v>5924.55</v>
      </c>
      <c r="I73" s="167"/>
      <c r="J73" s="146">
        <f>'ex pl'!F66*(1-'Express 9'!$K$10)+'ex pl'!F66*(1-'Express 9'!$K$10)*$M$12</f>
        <v>5904</v>
      </c>
      <c r="K73" s="146">
        <f>'ex pl'!K66*(1-'Express 9'!$K$10)+'ex pl'!K66*(1-'Express 9'!$K$10)*$M$12</f>
        <v>7063.8</v>
      </c>
      <c r="L73" s="146">
        <f>'ex pl'!L66*(1-'Express 9'!$K$10)+'ex pl'!L66*(1-'Express 9'!$K$10)*$M$12</f>
        <v>7168.75</v>
      </c>
      <c r="M73" s="146">
        <f>'ex pl'!M66*(1-'Express 9'!$K$10)+'ex pl'!M66*(1-'Express 9'!$K$10)*$M$12</f>
        <v>7779.1</v>
      </c>
      <c r="N73" s="146">
        <f>'ex pl'!N66*(1-'Express 9'!$K$10)+'ex pl'!N66*(1-'Express 9'!$K$10)*$M$12</f>
        <v>8806.5499999999993</v>
      </c>
      <c r="O73" s="146">
        <f>'ex pl'!O66*(1-'Express 9'!$K$10)+'ex pl'!O66*(1-'Express 9'!$K$10)*$M$12</f>
        <v>9883.9500000000007</v>
      </c>
      <c r="P73" s="146">
        <f>'ex pl'!P66*(1-'Express 9'!$K$10)+'ex pl'!P66*(1-'Express 9'!$K$10)*$M$12</f>
        <v>10839.15</v>
      </c>
      <c r="Q73" s="146">
        <f>'ex pl'!Q66*(1-'Express 9'!$K$10)+'ex pl'!Q66*(1-'Express 9'!$K$10)*$M$12</f>
        <v>12516.2</v>
      </c>
      <c r="R73" s="130"/>
      <c r="S73" s="130"/>
      <c r="T73" s="130"/>
      <c r="U73" s="130"/>
      <c r="V73" s="130"/>
      <c r="W73" s="130"/>
      <c r="X73" s="130"/>
      <c r="Y73" s="130"/>
      <c r="Z73" s="130"/>
      <c r="AA73" s="130"/>
      <c r="AB73" s="130"/>
      <c r="AC73" s="130"/>
      <c r="AD73" s="130"/>
      <c r="AE73" s="130"/>
      <c r="AP73" s="142"/>
    </row>
    <row r="74" spans="2:42" ht="12.6" customHeight="1" x14ac:dyDescent="0.2">
      <c r="B74" s="61"/>
      <c r="C74" s="59">
        <v>70</v>
      </c>
      <c r="D74" s="146">
        <f>'ex pl'!G67*(1-'Express 9'!$K$7)+'ex pl'!G67*(1-'Express 9'!$K$7)*$K$12</f>
        <v>4484.25</v>
      </c>
      <c r="E74" s="146">
        <f>'ex pl'!H67*(1-'Express 9'!$K$7)+'ex pl'!H67*(1-'Express 9'!$K$7)*$K$12</f>
        <v>5948.4</v>
      </c>
      <c r="F74" s="146">
        <f>'ex pl'!I67*(1-'Express 9'!$K$7)+'ex pl'!I67*(1-'Express 9'!$K$7)*$K$12</f>
        <v>7185.6</v>
      </c>
      <c r="G74" s="146">
        <f>'ex pl'!J67*(1-'Express 9'!$K$7)+'ex pl'!J67*(1-'Express 9'!$K$7)*$K$12</f>
        <v>7824.1</v>
      </c>
      <c r="H74" s="146">
        <f>'ex pl'!E67*(1-'Express 9'!$K$7)+'ex pl'!E67*(1-'Express 9'!$K$7)*$K$12</f>
        <v>6174.7</v>
      </c>
      <c r="I74" s="167"/>
      <c r="J74" s="146">
        <f>'ex pl'!F67*(1-'Express 9'!$K$10)+'ex pl'!F67*(1-'Express 9'!$K$10)*$M$12</f>
        <v>6150.35</v>
      </c>
      <c r="K74" s="146">
        <f>'ex pl'!K67*(1-'Express 9'!$K$10)+'ex pl'!K67*(1-'Express 9'!$K$10)*$M$12</f>
        <v>7401.85</v>
      </c>
      <c r="L74" s="146">
        <f>'ex pl'!L67*(1-'Express 9'!$K$10)+'ex pl'!L67*(1-'Express 9'!$K$10)*$M$12</f>
        <v>7500.6</v>
      </c>
      <c r="M74" s="146">
        <f>'ex pl'!M67*(1-'Express 9'!$K$10)+'ex pl'!M67*(1-'Express 9'!$K$10)*$M$12</f>
        <v>8168.3</v>
      </c>
      <c r="N74" s="146">
        <f>'ex pl'!N67*(1-'Express 9'!$K$10)+'ex pl'!N67*(1-'Express 9'!$K$10)*$M$12</f>
        <v>9253.35</v>
      </c>
      <c r="O74" s="146">
        <f>'ex pl'!O67*(1-'Express 9'!$K$10)+'ex pl'!O67*(1-'Express 9'!$K$10)*$M$12</f>
        <v>10429.299999999999</v>
      </c>
      <c r="P74" s="146">
        <f>'ex pl'!P67*(1-'Express 9'!$K$10)+'ex pl'!P67*(1-'Express 9'!$K$10)*$M$12</f>
        <v>11420.95</v>
      </c>
      <c r="Q74" s="146">
        <f>'ex pl'!Q67*(1-'Express 9'!$K$10)+'ex pl'!Q67*(1-'Express 9'!$K$10)*$M$12</f>
        <v>13242.35</v>
      </c>
      <c r="R74" s="130"/>
      <c r="S74" s="130"/>
      <c r="T74" s="130"/>
      <c r="U74" s="130"/>
      <c r="V74" s="130"/>
      <c r="W74" s="130"/>
      <c r="X74" s="130"/>
      <c r="Y74" s="130"/>
      <c r="Z74" s="130"/>
      <c r="AA74" s="130"/>
      <c r="AB74" s="130"/>
      <c r="AC74" s="130"/>
      <c r="AD74" s="130"/>
      <c r="AE74" s="130"/>
      <c r="AP74" s="142"/>
    </row>
    <row r="75" spans="2:42" x14ac:dyDescent="0.2">
      <c r="B75" s="61"/>
      <c r="C75" s="59"/>
      <c r="D75" s="254"/>
      <c r="E75" s="253"/>
      <c r="F75" s="253"/>
      <c r="G75" s="253"/>
      <c r="H75" s="253"/>
      <c r="I75" s="167"/>
      <c r="J75" s="253"/>
      <c r="K75" s="254"/>
      <c r="L75" s="254"/>
      <c r="M75" s="253"/>
      <c r="N75" s="253"/>
      <c r="O75" s="253"/>
      <c r="P75" s="253"/>
      <c r="Q75" s="199"/>
      <c r="R75" s="130"/>
      <c r="S75" s="130"/>
      <c r="T75" s="130"/>
      <c r="U75" s="130"/>
      <c r="V75" s="130"/>
      <c r="W75" s="130"/>
      <c r="X75" s="130"/>
      <c r="Y75" s="130"/>
      <c r="Z75" s="130"/>
      <c r="AA75" s="130"/>
      <c r="AB75" s="130"/>
      <c r="AC75" s="130"/>
      <c r="AD75" s="130"/>
      <c r="AE75" s="130"/>
      <c r="AP75" s="142"/>
    </row>
    <row r="76" spans="2:42" x14ac:dyDescent="0.2">
      <c r="B76" s="61"/>
      <c r="C76" s="59" t="s">
        <v>60</v>
      </c>
      <c r="D76" s="146">
        <f>'ex pl'!G68*(1-'Express 9'!$K$7)+'ex pl'!G68*(1-'Express 9'!$K$7)*$K$12</f>
        <v>64.06</v>
      </c>
      <c r="E76" s="146">
        <f>'ex pl'!H68*(1-'Express 9'!$K$7)+'ex pl'!H68*(1-'Express 9'!$K$7)*$K$12</f>
        <v>84.97</v>
      </c>
      <c r="F76" s="146">
        <f>'ex pl'!I68*(1-'Express 9'!$K$7)+'ex pl'!I68*(1-'Express 9'!$K$7)*$K$12</f>
        <v>102.65</v>
      </c>
      <c r="G76" s="146">
        <f>'ex pl'!J68*(1-'Express 9'!$K$7)+'ex pl'!J68*(1-'Express 9'!$K$7)*$K$12</f>
        <v>111.77</v>
      </c>
      <c r="H76" s="146">
        <f>'ex pl'!E68*(1-'Express 9'!$K$7)+'ex pl'!E68*(1-'Express 9'!$K$7)*$K$12</f>
        <v>88.21</v>
      </c>
      <c r="I76" s="167"/>
      <c r="J76" s="146">
        <f>'ex pl'!F68*(1-'Express 9'!$K$10)+'ex pl'!F68*(1-'Express 9'!$K$10)*$M$12</f>
        <v>87.86</v>
      </c>
      <c r="K76" s="146">
        <f>'ex pl'!K68*(1-'Express 9'!$K$10)+'ex pl'!K68*(1-'Express 9'!$K$10)*$M$12</f>
        <v>105.74</v>
      </c>
      <c r="L76" s="146">
        <f>'ex pl'!L68*(1-'Express 9'!$K$10)+'ex pl'!L68*(1-'Express 9'!$K$10)*$M$12</f>
        <v>107.15</v>
      </c>
      <c r="M76" s="146">
        <f>'ex pl'!M68*(1-'Express 9'!$K$10)+'ex pl'!M68*(1-'Express 9'!$K$10)*$M$12</f>
        <v>116.69</v>
      </c>
      <c r="N76" s="146">
        <f>'ex pl'!N68*(1-'Express 9'!$K$10)+'ex pl'!N68*(1-'Express 9'!$K$10)*$M$12</f>
        <v>132.19</v>
      </c>
      <c r="O76" s="146">
        <f>'ex pl'!O68*(1-'Express 9'!$K$10)+'ex pl'!O68*(1-'Express 9'!$K$10)*$M$12</f>
        <v>148.99</v>
      </c>
      <c r="P76" s="146">
        <f>'ex pl'!P68*(1-'Express 9'!$K$10)+'ex pl'!P68*(1-'Express 9'!$K$10)*$M$12</f>
        <v>163.15</v>
      </c>
      <c r="Q76" s="146">
        <f>'ex pl'!Q68*(1-'Express 9'!$K$10)+'ex pl'!Q68*(1-'Express 9'!$K$10)*$M$12</f>
        <v>189.17</v>
      </c>
      <c r="R76" s="130"/>
      <c r="S76" s="130"/>
      <c r="T76" s="130"/>
      <c r="U76" s="130"/>
      <c r="V76" s="130"/>
      <c r="W76" s="130"/>
      <c r="X76" s="130"/>
      <c r="Y76" s="130"/>
      <c r="Z76" s="130"/>
      <c r="AA76" s="130"/>
      <c r="AB76" s="130"/>
      <c r="AC76" s="130"/>
      <c r="AD76" s="130"/>
      <c r="AE76" s="130"/>
      <c r="AP76" s="142"/>
    </row>
    <row r="77" spans="2:42" x14ac:dyDescent="0.2">
      <c r="B77" s="61"/>
      <c r="C77" s="59" t="s">
        <v>61</v>
      </c>
      <c r="D77" s="146">
        <f>'ex pl'!G69*(1-'Express 9'!$K$7)+'ex pl'!G69*(1-'Express 9'!$K$7)*$K$12</f>
        <v>4484.25</v>
      </c>
      <c r="E77" s="146">
        <f>'ex pl'!H69*(1-'Express 9'!$K$7)+'ex pl'!H69*(1-'Express 9'!$K$7)*$K$12</f>
        <v>5948.4</v>
      </c>
      <c r="F77" s="146">
        <f>'ex pl'!I69*(1-'Express 9'!$K$7)+'ex pl'!I69*(1-'Express 9'!$K$7)*$K$12</f>
        <v>7185.6</v>
      </c>
      <c r="G77" s="146">
        <f>'ex pl'!J69*(1-'Express 9'!$K$7)+'ex pl'!J69*(1-'Express 9'!$K$7)*$K$12</f>
        <v>7824.1</v>
      </c>
      <c r="H77" s="146">
        <f>'ex pl'!E69*(1-'Express 9'!$K$7)+'ex pl'!E69*(1-'Express 9'!$K$7)*$K$12</f>
        <v>6174.7</v>
      </c>
      <c r="I77" s="167"/>
      <c r="J77" s="146">
        <f>'ex pl'!F69*(1-'Express 9'!$K$10)+'ex pl'!F69*(1-'Express 9'!$K$10)*$M$12</f>
        <v>6150.35</v>
      </c>
      <c r="K77" s="146">
        <f>'ex pl'!K69*(1-'Express 9'!$K$10)+'ex pl'!K69*(1-'Express 9'!$K$10)*$M$12</f>
        <v>7401.85</v>
      </c>
      <c r="L77" s="146">
        <f>'ex pl'!L69*(1-'Express 9'!$K$10)+'ex pl'!L69*(1-'Express 9'!$K$10)*$M$12</f>
        <v>7500.6</v>
      </c>
      <c r="M77" s="146">
        <f>'ex pl'!M69*(1-'Express 9'!$K$10)+'ex pl'!M69*(1-'Express 9'!$K$10)*$M$12</f>
        <v>8168.3</v>
      </c>
      <c r="N77" s="146">
        <f>'ex pl'!N69*(1-'Express 9'!$K$10)+'ex pl'!N69*(1-'Express 9'!$K$10)*$M$12</f>
        <v>9253.35</v>
      </c>
      <c r="O77" s="146">
        <f>'ex pl'!O69*(1-'Express 9'!$K$10)+'ex pl'!O69*(1-'Express 9'!$K$10)*$M$12</f>
        <v>10429.299999999999</v>
      </c>
      <c r="P77" s="146">
        <f>'ex pl'!P69*(1-'Express 9'!$K$10)+'ex pl'!P69*(1-'Express 9'!$K$10)*$M$12</f>
        <v>11420.95</v>
      </c>
      <c r="Q77" s="146">
        <f>'ex pl'!Q69*(1-'Express 9'!$K$10)+'ex pl'!Q69*(1-'Express 9'!$K$10)*$M$12</f>
        <v>13242.35</v>
      </c>
      <c r="R77" s="130"/>
      <c r="S77" s="130"/>
      <c r="T77" s="130"/>
      <c r="U77" s="130"/>
      <c r="V77" s="130"/>
      <c r="W77" s="130"/>
      <c r="X77" s="130"/>
      <c r="Y77" s="130"/>
      <c r="Z77" s="130"/>
      <c r="AA77" s="130"/>
      <c r="AB77" s="130"/>
      <c r="AC77" s="130"/>
      <c r="AD77" s="130"/>
      <c r="AE77" s="130"/>
      <c r="AP77" s="142"/>
    </row>
    <row r="93" spans="33:41" x14ac:dyDescent="0.2">
      <c r="AG93" s="132"/>
      <c r="AH93" s="132"/>
      <c r="AI93" s="132"/>
      <c r="AJ93" s="132"/>
      <c r="AK93" s="132"/>
      <c r="AL93" s="132"/>
      <c r="AM93" s="132"/>
      <c r="AN93" s="132"/>
      <c r="AO93" s="132"/>
    </row>
    <row r="94" spans="33:41" x14ac:dyDescent="0.2">
      <c r="AG94" s="132"/>
      <c r="AH94" s="132"/>
      <c r="AI94" s="132"/>
      <c r="AJ94" s="132"/>
      <c r="AK94" s="132"/>
      <c r="AL94" s="132"/>
      <c r="AM94" s="132"/>
      <c r="AN94" s="132"/>
      <c r="AO94" s="132"/>
    </row>
    <row r="95" spans="33:41" x14ac:dyDescent="0.2">
      <c r="AG95" s="132"/>
      <c r="AH95" s="132"/>
      <c r="AI95" s="132"/>
      <c r="AJ95" s="132"/>
      <c r="AK95" s="132"/>
      <c r="AL95" s="132"/>
      <c r="AM95" s="132"/>
      <c r="AN95" s="132"/>
      <c r="AO95" s="132"/>
    </row>
    <row r="96" spans="33:41" x14ac:dyDescent="0.2">
      <c r="AG96" s="132"/>
      <c r="AH96" s="132"/>
      <c r="AI96" s="132"/>
      <c r="AJ96" s="132"/>
      <c r="AK96" s="132"/>
      <c r="AL96" s="132"/>
      <c r="AM96" s="132"/>
      <c r="AN96" s="132"/>
      <c r="AO96" s="132"/>
    </row>
  </sheetData>
  <protectedRanges>
    <protectedRange sqref="S18" name="Range1_2"/>
    <protectedRange sqref="T18 V18:X18 Z18:AA18 AC18:AD18" name="Range1_1_1_1"/>
  </protectedRanges>
  <mergeCells count="38">
    <mergeCell ref="R2:AE3"/>
    <mergeCell ref="R5:AD6"/>
    <mergeCell ref="T46:AF47"/>
    <mergeCell ref="T49:AF49"/>
    <mergeCell ref="T50:AF51"/>
    <mergeCell ref="T29:AF29"/>
    <mergeCell ref="T41:AF41"/>
    <mergeCell ref="T42:AF42"/>
    <mergeCell ref="T43:AF43"/>
    <mergeCell ref="T44:AF44"/>
    <mergeCell ref="T45:AF45"/>
    <mergeCell ref="T34:AF35"/>
    <mergeCell ref="T36:AF36"/>
    <mergeCell ref="T37:AF37"/>
    <mergeCell ref="T38:AF38"/>
    <mergeCell ref="T40:AF40"/>
    <mergeCell ref="T28:AF28"/>
    <mergeCell ref="U30:AF30"/>
    <mergeCell ref="T31:AF32"/>
    <mergeCell ref="U33:AF33"/>
    <mergeCell ref="T24:AF25"/>
    <mergeCell ref="T26:AF26"/>
    <mergeCell ref="T27:AF27"/>
    <mergeCell ref="T21:AB21"/>
    <mergeCell ref="T19:V19"/>
    <mergeCell ref="X19:Z19"/>
    <mergeCell ref="AA19:AC19"/>
    <mergeCell ref="AD19:AF19"/>
    <mergeCell ref="T20:AB20"/>
    <mergeCell ref="T14:AF15"/>
    <mergeCell ref="T16:V16"/>
    <mergeCell ref="T18:V18"/>
    <mergeCell ref="W16:Z16"/>
    <mergeCell ref="AA16:AC16"/>
    <mergeCell ref="AD16:AF16"/>
    <mergeCell ref="W18:Z18"/>
    <mergeCell ref="AA18:AC18"/>
    <mergeCell ref="AD18:AF18"/>
  </mergeCells>
  <phoneticPr fontId="15" type="noConversion"/>
  <conditionalFormatting sqref="K5">
    <cfRule type="cellIs" dxfId="65" priority="41" stopIfTrue="1" operator="equal">
      <formula>0</formula>
    </cfRule>
  </conditionalFormatting>
  <conditionalFormatting sqref="D15:D77">
    <cfRule type="expression" dxfId="64" priority="59" stopIfTrue="1">
      <formula>$G$4=3</formula>
    </cfRule>
  </conditionalFormatting>
  <conditionalFormatting sqref="F15:F75">
    <cfRule type="expression" dxfId="63" priority="60" stopIfTrue="1">
      <formula>$G$4=5</formula>
    </cfRule>
  </conditionalFormatting>
  <conditionalFormatting sqref="K15:K77 L76:Q77">
    <cfRule type="expression" dxfId="62" priority="61" stopIfTrue="1">
      <formula>$G$4=7</formula>
    </cfRule>
  </conditionalFormatting>
  <conditionalFormatting sqref="P15:Q77">
    <cfRule type="expression" dxfId="61" priority="64" stopIfTrue="1">
      <formula>$G$4=12</formula>
    </cfRule>
  </conditionalFormatting>
  <conditionalFormatting sqref="F76:G77">
    <cfRule type="expression" dxfId="60" priority="67" stopIfTrue="1">
      <formula>$G$4=4</formula>
    </cfRule>
  </conditionalFormatting>
  <conditionalFormatting sqref="G15:G75">
    <cfRule type="expression" dxfId="59" priority="69" stopIfTrue="1">
      <formula>$G$4=6</formula>
    </cfRule>
  </conditionalFormatting>
  <conditionalFormatting sqref="L15:L77">
    <cfRule type="expression" dxfId="58" priority="71" stopIfTrue="1">
      <formula>$G$4=8</formula>
    </cfRule>
  </conditionalFormatting>
  <conditionalFormatting sqref="M15:M77">
    <cfRule type="expression" dxfId="57" priority="72" stopIfTrue="1">
      <formula>$G$4=9</formula>
    </cfRule>
  </conditionalFormatting>
  <conditionalFormatting sqref="N15:N77">
    <cfRule type="expression" dxfId="56" priority="73" stopIfTrue="1">
      <formula>$G$4=10</formula>
    </cfRule>
  </conditionalFormatting>
  <conditionalFormatting sqref="O15:O77">
    <cfRule type="expression" dxfId="55" priority="74" stopIfTrue="1">
      <formula>$G$4=11</formula>
    </cfRule>
  </conditionalFormatting>
  <conditionalFormatting sqref="J15:J77">
    <cfRule type="expression" dxfId="54" priority="76" stopIfTrue="1">
      <formula>$G$4=704</formula>
    </cfRule>
  </conditionalFormatting>
  <conditionalFormatting sqref="R5">
    <cfRule type="expression" dxfId="53" priority="77">
      <formula>$G$4=704</formula>
    </cfRule>
  </conditionalFormatting>
  <conditionalFormatting sqref="H15:H77">
    <cfRule type="expression" dxfId="52" priority="5" stopIfTrue="1">
      <formula>$G$4=704</formula>
    </cfRule>
  </conditionalFormatting>
  <conditionalFormatting sqref="E15:E77">
    <cfRule type="expression" dxfId="51" priority="3">
      <formula>$G$4=4</formula>
    </cfRule>
  </conditionalFormatting>
  <conditionalFormatting sqref="G4">
    <cfRule type="cellIs" dxfId="50" priority="2" stopIfTrue="1" operator="equal">
      <formula>0</formula>
    </cfRule>
  </conditionalFormatting>
  <conditionalFormatting sqref="H4">
    <cfRule type="cellIs" dxfId="49" priority="1" stopIfTrue="1" operator="equal">
      <formula>0</formula>
    </cfRule>
  </conditionalFormatting>
  <hyperlinks>
    <hyperlink ref="F12" r:id="rId1" xr:uid="{0CAC4D1C-31E9-4690-AE96-BA6817160EF2}"/>
  </hyperlinks>
  <pageMargins left="0.75" right="0.75" top="1" bottom="1" header="0.5" footer="0.5"/>
  <pageSetup paperSize="9" scale="67" orientation="portrait" verticalDpi="300" r:id="rId2"/>
  <headerFooter alignWithMargins="0"/>
  <colBreaks count="1" manualBreakCount="1">
    <brk id="16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5" name="Drop Down 1">
              <controlPr defaultSize="0" autoLine="0" autoPict="0">
                <anchor moveWithCells="1">
                  <from>
                    <xdr:col>1</xdr:col>
                    <xdr:colOff>247650</xdr:colOff>
                    <xdr:row>2</xdr:row>
                    <xdr:rowOff>133350</xdr:rowOff>
                  </from>
                  <to>
                    <xdr:col>4</xdr:col>
                    <xdr:colOff>85725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/>
  <dimension ref="A1:BQ885"/>
  <sheetViews>
    <sheetView zoomScale="70" zoomScaleNormal="70" workbookViewId="0">
      <selection activeCell="C8" sqref="C8"/>
    </sheetView>
  </sheetViews>
  <sheetFormatPr defaultColWidth="9.28515625" defaultRowHeight="12.75" x14ac:dyDescent="0.2"/>
  <cols>
    <col min="1" max="1" width="12.7109375" style="17" customWidth="1"/>
    <col min="2" max="2" width="21.42578125" style="17" bestFit="1" customWidth="1"/>
    <col min="3" max="5" width="12.7109375" style="17" customWidth="1"/>
    <col min="6" max="6" width="12.7109375" style="2" customWidth="1"/>
    <col min="7" max="9" width="12.7109375" style="4" customWidth="1"/>
    <col min="10" max="10" width="9.28515625" style="4"/>
    <col min="11" max="11" width="21.42578125" style="17" bestFit="1" customWidth="1"/>
    <col min="12" max="14" width="12.7109375" style="17" customWidth="1"/>
    <col min="15" max="15" width="12.7109375" style="2" customWidth="1"/>
    <col min="16" max="18" width="12.7109375" style="4" customWidth="1"/>
    <col min="19" max="19" width="8.7109375" style="4" customWidth="1"/>
    <col min="20" max="20" width="21" style="4" hidden="1" customWidth="1"/>
    <col min="21" max="21" width="1.7109375" style="4" hidden="1" customWidth="1"/>
    <col min="22" max="23" width="9.28515625" style="4" hidden="1" customWidth="1"/>
    <col min="24" max="24" width="12" style="4" hidden="1" customWidth="1"/>
    <col min="25" max="28" width="9.28515625" style="4" hidden="1" customWidth="1"/>
    <col min="29" max="29" width="20.28515625" style="4" hidden="1" customWidth="1"/>
    <col min="30" max="36" width="9.28515625" style="4" hidden="1" customWidth="1"/>
    <col min="37" max="69" width="9.28515625" style="4"/>
    <col min="70" max="16384" width="9.28515625" style="5"/>
  </cols>
  <sheetData>
    <row r="1" spans="1:46" ht="21.2" customHeight="1" x14ac:dyDescent="0.3">
      <c r="A1" s="1" t="s">
        <v>62</v>
      </c>
      <c r="B1" s="2"/>
      <c r="C1" s="3"/>
      <c r="D1" s="3" t="s">
        <v>65</v>
      </c>
      <c r="E1" s="3"/>
      <c r="K1" s="2"/>
      <c r="L1" s="3"/>
      <c r="M1" s="4" t="s">
        <v>66</v>
      </c>
      <c r="N1" s="3"/>
    </row>
    <row r="2" spans="1:46" ht="29.25" customHeight="1" x14ac:dyDescent="0.2">
      <c r="A2" s="6" t="s">
        <v>63</v>
      </c>
      <c r="B2" s="6" t="s">
        <v>64</v>
      </c>
      <c r="C2" s="2"/>
      <c r="D2" s="2"/>
      <c r="E2" s="7"/>
      <c r="F2" s="8"/>
      <c r="K2" s="6" t="s">
        <v>64</v>
      </c>
      <c r="L2" s="2"/>
      <c r="M2" s="2"/>
      <c r="N2" s="7"/>
      <c r="O2" s="8"/>
      <c r="T2" s="91" t="s">
        <v>64</v>
      </c>
      <c r="AC2" s="91" t="s">
        <v>64</v>
      </c>
    </row>
    <row r="3" spans="1:46" x14ac:dyDescent="0.2">
      <c r="A3" s="6" t="s">
        <v>67</v>
      </c>
      <c r="B3" s="6" t="s">
        <v>124</v>
      </c>
      <c r="C3" s="2"/>
      <c r="D3" s="2"/>
      <c r="E3" s="2"/>
      <c r="K3" s="6" t="s">
        <v>124</v>
      </c>
      <c r="L3" s="2"/>
      <c r="M3" s="2"/>
      <c r="N3" s="2"/>
      <c r="T3" s="91" t="s">
        <v>124</v>
      </c>
      <c r="AC3" s="91" t="s">
        <v>124</v>
      </c>
    </row>
    <row r="4" spans="1:46" x14ac:dyDescent="0.2">
      <c r="A4" s="6" t="s">
        <v>70</v>
      </c>
      <c r="B4" s="182">
        <v>45284</v>
      </c>
      <c r="C4" s="2"/>
      <c r="D4" s="2"/>
      <c r="E4" s="2"/>
      <c r="K4" s="182">
        <v>44920</v>
      </c>
      <c r="L4" s="2"/>
      <c r="M4" s="2"/>
      <c r="N4" s="2"/>
      <c r="T4" s="89">
        <v>43071</v>
      </c>
      <c r="U4" s="90"/>
      <c r="V4" s="90"/>
      <c r="W4" s="90"/>
      <c r="X4" s="90"/>
      <c r="Y4" s="91"/>
      <c r="Z4" s="91"/>
      <c r="AA4" s="91"/>
      <c r="AB4" s="91"/>
      <c r="AC4" s="89">
        <v>42370</v>
      </c>
      <c r="AD4" s="90"/>
      <c r="AE4" s="90"/>
      <c r="AF4" s="90"/>
      <c r="AG4" s="90"/>
      <c r="AH4" s="91"/>
      <c r="AI4" s="91"/>
      <c r="AJ4" s="91"/>
    </row>
    <row r="5" spans="1:46" x14ac:dyDescent="0.2">
      <c r="A5" s="6" t="s">
        <v>71</v>
      </c>
      <c r="B5" s="157" t="s">
        <v>72</v>
      </c>
      <c r="C5" s="2"/>
      <c r="D5" s="2"/>
      <c r="E5" s="2"/>
      <c r="K5" s="157" t="s">
        <v>72</v>
      </c>
      <c r="L5" s="2"/>
      <c r="M5" s="2"/>
      <c r="N5" s="2"/>
      <c r="T5" s="160" t="s">
        <v>72</v>
      </c>
      <c r="U5" s="90"/>
      <c r="V5" s="90"/>
      <c r="W5" s="90"/>
      <c r="X5" s="90"/>
      <c r="Y5" s="91"/>
      <c r="Z5" s="91"/>
      <c r="AA5" s="91"/>
      <c r="AB5" s="91"/>
      <c r="AC5" s="160" t="s">
        <v>72</v>
      </c>
      <c r="AD5" s="90"/>
      <c r="AE5" s="90"/>
      <c r="AF5" s="90"/>
      <c r="AG5" s="90"/>
      <c r="AH5" s="91"/>
      <c r="AI5" s="91"/>
      <c r="AJ5" s="91"/>
    </row>
    <row r="6" spans="1:46" x14ac:dyDescent="0.2">
      <c r="A6" s="6"/>
      <c r="B6" s="10"/>
      <c r="C6" s="2"/>
      <c r="D6" s="2"/>
      <c r="E6" s="2"/>
      <c r="K6" s="10"/>
      <c r="L6" s="2"/>
      <c r="M6" s="2"/>
      <c r="N6" s="2"/>
      <c r="T6" s="92"/>
      <c r="U6" s="90"/>
      <c r="V6" s="90"/>
      <c r="W6" s="90"/>
      <c r="X6" s="90"/>
      <c r="Y6" s="91"/>
      <c r="Z6" s="91"/>
      <c r="AA6" s="91"/>
      <c r="AB6" s="91"/>
      <c r="AC6" s="92"/>
      <c r="AD6" s="90"/>
      <c r="AE6" s="90"/>
      <c r="AF6" s="90"/>
      <c r="AG6" s="90"/>
      <c r="AH6" s="91"/>
      <c r="AI6" s="91"/>
      <c r="AJ6" s="91"/>
    </row>
    <row r="7" spans="1:46" ht="33.75" customHeight="1" x14ac:dyDescent="0.2">
      <c r="A7" s="2"/>
      <c r="B7" s="11"/>
      <c r="C7" s="12" t="s">
        <v>125</v>
      </c>
      <c r="D7" s="12" t="s">
        <v>126</v>
      </c>
      <c r="E7" s="12" t="s">
        <v>127</v>
      </c>
      <c r="F7" s="12" t="s">
        <v>128</v>
      </c>
      <c r="G7" s="12" t="s">
        <v>77</v>
      </c>
      <c r="H7" s="12" t="s">
        <v>78</v>
      </c>
      <c r="I7" s="12" t="s">
        <v>79</v>
      </c>
      <c r="K7" s="11"/>
      <c r="L7" s="12" t="s">
        <v>125</v>
      </c>
      <c r="M7" s="12" t="s">
        <v>126</v>
      </c>
      <c r="N7" s="12" t="s">
        <v>127</v>
      </c>
      <c r="O7" s="12" t="s">
        <v>128</v>
      </c>
      <c r="P7" s="12" t="s">
        <v>77</v>
      </c>
      <c r="Q7" s="12" t="s">
        <v>78</v>
      </c>
      <c r="R7" s="12" t="s">
        <v>79</v>
      </c>
      <c r="T7" s="93"/>
      <c r="U7" s="97" t="s">
        <v>125</v>
      </c>
      <c r="V7" s="97" t="s">
        <v>126</v>
      </c>
      <c r="W7" s="97" t="s">
        <v>127</v>
      </c>
      <c r="X7" s="97" t="s">
        <v>128</v>
      </c>
      <c r="Y7" s="97" t="s">
        <v>77</v>
      </c>
      <c r="Z7" s="97" t="s">
        <v>78</v>
      </c>
      <c r="AA7" s="97" t="s">
        <v>79</v>
      </c>
      <c r="AB7" s="186"/>
      <c r="AC7" s="93"/>
      <c r="AD7" s="97" t="s">
        <v>125</v>
      </c>
      <c r="AE7" s="97" t="s">
        <v>126</v>
      </c>
      <c r="AF7" s="97" t="s">
        <v>127</v>
      </c>
      <c r="AG7" s="97" t="s">
        <v>128</v>
      </c>
      <c r="AH7" s="97" t="s">
        <v>77</v>
      </c>
      <c r="AI7" s="97" t="s">
        <v>78</v>
      </c>
      <c r="AJ7" s="97" t="s">
        <v>79</v>
      </c>
      <c r="AL7" s="245" t="s">
        <v>88</v>
      </c>
    </row>
    <row r="8" spans="1:46" ht="18.75" customHeight="1" x14ac:dyDescent="0.2">
      <c r="A8" s="13"/>
      <c r="B8" s="11">
        <v>1</v>
      </c>
      <c r="C8" s="161">
        <v>854.8</v>
      </c>
      <c r="D8" s="161">
        <v>860</v>
      </c>
      <c r="E8" s="161">
        <v>850.4</v>
      </c>
      <c r="F8" s="161">
        <v>943.25</v>
      </c>
      <c r="G8" s="161">
        <v>943.8</v>
      </c>
      <c r="H8" s="161">
        <v>974.35</v>
      </c>
      <c r="I8" s="161">
        <v>1131.5999999999999</v>
      </c>
      <c r="K8" s="11">
        <v>1</v>
      </c>
      <c r="L8" s="161">
        <v>779.9</v>
      </c>
      <c r="M8" s="161">
        <v>784.65</v>
      </c>
      <c r="N8" s="161">
        <v>775.9</v>
      </c>
      <c r="O8" s="161">
        <v>860.6</v>
      </c>
      <c r="P8" s="161">
        <v>861.1</v>
      </c>
      <c r="Q8" s="161">
        <v>889</v>
      </c>
      <c r="R8" s="161">
        <v>1032.45</v>
      </c>
      <c r="T8" s="93">
        <v>1</v>
      </c>
      <c r="U8" s="95">
        <v>571.65</v>
      </c>
      <c r="V8" s="95">
        <v>560.6</v>
      </c>
      <c r="W8" s="95">
        <v>560.65</v>
      </c>
      <c r="X8" s="95">
        <v>630.79999999999995</v>
      </c>
      <c r="Y8" s="95">
        <v>622.25</v>
      </c>
      <c r="Z8" s="95">
        <v>642.35</v>
      </c>
      <c r="AA8" s="95">
        <v>756.8</v>
      </c>
      <c r="AB8" s="95"/>
      <c r="AC8" s="93">
        <v>1</v>
      </c>
      <c r="AD8" s="95">
        <v>549.65</v>
      </c>
      <c r="AE8" s="95">
        <v>539</v>
      </c>
      <c r="AF8" s="95">
        <v>539.04999999999995</v>
      </c>
      <c r="AG8" s="95">
        <v>606.5</v>
      </c>
      <c r="AH8" s="95">
        <v>598.29999999999995</v>
      </c>
      <c r="AI8" s="95">
        <v>617.6</v>
      </c>
      <c r="AJ8" s="95">
        <v>727.65</v>
      </c>
      <c r="AL8" s="96">
        <f>C8/L8-1</f>
        <v>9.6037953583792746E-2</v>
      </c>
      <c r="AM8" s="96">
        <f t="shared" ref="AM8:AR8" si="0">D8/M8-1</f>
        <v>9.6030077104441558E-2</v>
      </c>
      <c r="AN8" s="96">
        <f t="shared" si="0"/>
        <v>9.601752803196284E-2</v>
      </c>
      <c r="AO8" s="96">
        <f t="shared" si="0"/>
        <v>9.6037648152451638E-2</v>
      </c>
      <c r="AP8" s="96">
        <f t="shared" si="0"/>
        <v>9.6039948902566508E-2</v>
      </c>
      <c r="AQ8" s="96">
        <f t="shared" si="0"/>
        <v>9.6006749156355431E-2</v>
      </c>
      <c r="AR8" s="96">
        <f t="shared" si="0"/>
        <v>9.6033706232747207E-2</v>
      </c>
      <c r="AS8" s="96"/>
      <c r="AT8" s="96"/>
    </row>
    <row r="9" spans="1:46" ht="15.75" x14ac:dyDescent="0.25">
      <c r="A9" s="14"/>
      <c r="B9" s="11">
        <v>2</v>
      </c>
      <c r="C9" s="161">
        <v>1088.95</v>
      </c>
      <c r="D9" s="161">
        <v>1075.9000000000001</v>
      </c>
      <c r="E9" s="161">
        <v>1063.9000000000001</v>
      </c>
      <c r="F9" s="161">
        <v>1225.95</v>
      </c>
      <c r="G9" s="161">
        <v>1197.95</v>
      </c>
      <c r="H9" s="161">
        <v>1267.0999999999999</v>
      </c>
      <c r="I9" s="161">
        <v>1472.1</v>
      </c>
      <c r="K9" s="11">
        <v>2</v>
      </c>
      <c r="L9" s="161">
        <v>993.55</v>
      </c>
      <c r="M9" s="161">
        <v>981.65</v>
      </c>
      <c r="N9" s="161">
        <v>970.7</v>
      </c>
      <c r="O9" s="161">
        <v>1118.55</v>
      </c>
      <c r="P9" s="161">
        <v>1093</v>
      </c>
      <c r="Q9" s="161">
        <v>1156.0999999999999</v>
      </c>
      <c r="R9" s="161">
        <v>1343.15</v>
      </c>
      <c r="T9" s="93">
        <v>2</v>
      </c>
      <c r="U9" s="95">
        <v>728.3</v>
      </c>
      <c r="V9" s="95">
        <v>706.55</v>
      </c>
      <c r="W9" s="95">
        <v>706.6</v>
      </c>
      <c r="X9" s="95">
        <v>819.9</v>
      </c>
      <c r="Y9" s="95">
        <v>789.8</v>
      </c>
      <c r="Z9" s="95">
        <v>835.4</v>
      </c>
      <c r="AA9" s="95">
        <v>984.6</v>
      </c>
      <c r="AB9" s="95"/>
      <c r="AC9" s="93">
        <v>2</v>
      </c>
      <c r="AD9" s="95">
        <v>700.25</v>
      </c>
      <c r="AE9" s="95">
        <v>679.35</v>
      </c>
      <c r="AF9" s="95">
        <v>679.4</v>
      </c>
      <c r="AG9" s="95">
        <v>788.35</v>
      </c>
      <c r="AH9" s="95">
        <v>759.4</v>
      </c>
      <c r="AI9" s="95">
        <v>803.25</v>
      </c>
      <c r="AJ9" s="95">
        <v>946.7</v>
      </c>
      <c r="AL9" s="96">
        <f t="shared" ref="AL9:AL57" si="1">C9/L9-1</f>
        <v>9.6019324643953574E-2</v>
      </c>
      <c r="AM9" s="96">
        <f t="shared" ref="AM9:AM57" si="2">D9/M9-1</f>
        <v>9.6011816838995623E-2</v>
      </c>
      <c r="AN9" s="96">
        <f t="shared" ref="AN9:AN57" si="3">E9/N9-1</f>
        <v>9.6013186360358604E-2</v>
      </c>
      <c r="AO9" s="96">
        <f t="shared" ref="AO9:AO57" si="4">F9/O9-1</f>
        <v>9.6017165079790967E-2</v>
      </c>
      <c r="AP9" s="96">
        <f t="shared" ref="AP9:AP57" si="5">G9/P9-1</f>
        <v>9.6020128087831669E-2</v>
      </c>
      <c r="AQ9" s="96">
        <f t="shared" ref="AQ9:AQ57" si="6">H9/Q9-1</f>
        <v>9.6012455669924668E-2</v>
      </c>
      <c r="AR9" s="96">
        <f t="shared" ref="AR9:AR57" si="7">I9/R9-1</f>
        <v>9.6005658340468258E-2</v>
      </c>
    </row>
    <row r="10" spans="1:46" ht="15.75" x14ac:dyDescent="0.25">
      <c r="A10" s="14"/>
      <c r="B10" s="11">
        <v>3</v>
      </c>
      <c r="C10" s="161">
        <v>1313.55</v>
      </c>
      <c r="D10" s="161">
        <v>1309.6500000000001</v>
      </c>
      <c r="E10" s="161">
        <v>1294.95</v>
      </c>
      <c r="F10" s="161">
        <v>1518.4</v>
      </c>
      <c r="G10" s="161">
        <v>1450.1</v>
      </c>
      <c r="H10" s="161">
        <v>1545.65</v>
      </c>
      <c r="I10" s="161">
        <v>1802.95</v>
      </c>
      <c r="K10" s="11">
        <v>3</v>
      </c>
      <c r="L10" s="161">
        <v>1198.45</v>
      </c>
      <c r="M10" s="161">
        <v>1194.9000000000001</v>
      </c>
      <c r="N10" s="161">
        <v>1181.5</v>
      </c>
      <c r="O10" s="161">
        <v>1385.4</v>
      </c>
      <c r="P10" s="161">
        <v>1323.05</v>
      </c>
      <c r="Q10" s="161">
        <v>1410.25</v>
      </c>
      <c r="R10" s="161">
        <v>1645</v>
      </c>
      <c r="T10" s="93">
        <v>3</v>
      </c>
      <c r="U10" s="95">
        <v>878.5</v>
      </c>
      <c r="V10" s="95">
        <v>853.7</v>
      </c>
      <c r="W10" s="95">
        <v>853.75</v>
      </c>
      <c r="X10" s="95">
        <v>1015.5</v>
      </c>
      <c r="Y10" s="95">
        <v>956.05</v>
      </c>
      <c r="Z10" s="95">
        <v>1019.05</v>
      </c>
      <c r="AA10" s="95">
        <v>1205.8499999999999</v>
      </c>
      <c r="AB10" s="95"/>
      <c r="AC10" s="93">
        <v>3</v>
      </c>
      <c r="AD10" s="95">
        <v>844.7</v>
      </c>
      <c r="AE10" s="95">
        <v>820.85</v>
      </c>
      <c r="AF10" s="95">
        <v>820.9</v>
      </c>
      <c r="AG10" s="95">
        <v>976.4</v>
      </c>
      <c r="AH10" s="95">
        <v>919.25</v>
      </c>
      <c r="AI10" s="95">
        <v>979.85</v>
      </c>
      <c r="AJ10" s="95">
        <v>1159.45</v>
      </c>
      <c r="AL10" s="96">
        <f t="shared" si="1"/>
        <v>9.6040719262380447E-2</v>
      </c>
      <c r="AM10" s="96">
        <f t="shared" si="2"/>
        <v>9.6033140848606591E-2</v>
      </c>
      <c r="AN10" s="96">
        <f t="shared" si="3"/>
        <v>9.6022005924672138E-2</v>
      </c>
      <c r="AO10" s="96">
        <f t="shared" si="4"/>
        <v>9.6001154901111496E-2</v>
      </c>
      <c r="AP10" s="96">
        <f t="shared" si="5"/>
        <v>9.6028116851214929E-2</v>
      </c>
      <c r="AQ10" s="96">
        <f t="shared" si="6"/>
        <v>9.6011345506116008E-2</v>
      </c>
      <c r="AR10" s="96">
        <f t="shared" si="7"/>
        <v>9.6018237082066804E-2</v>
      </c>
    </row>
    <row r="11" spans="1:46" ht="15.75" x14ac:dyDescent="0.25">
      <c r="A11" s="14"/>
      <c r="B11" s="11">
        <v>4</v>
      </c>
      <c r="C11" s="161">
        <v>1530.4</v>
      </c>
      <c r="D11" s="161">
        <v>1532.1</v>
      </c>
      <c r="E11" s="161">
        <v>1515.05</v>
      </c>
      <c r="F11" s="161">
        <v>1777.95</v>
      </c>
      <c r="G11" s="161">
        <v>1702.3</v>
      </c>
      <c r="H11" s="161">
        <v>1809.85</v>
      </c>
      <c r="I11" s="161">
        <v>2122.25</v>
      </c>
      <c r="K11" s="11">
        <v>4</v>
      </c>
      <c r="L11" s="161">
        <v>1396.35</v>
      </c>
      <c r="M11" s="161">
        <v>1397.9</v>
      </c>
      <c r="N11" s="161">
        <v>1382.3</v>
      </c>
      <c r="O11" s="161">
        <v>1622.2</v>
      </c>
      <c r="P11" s="161">
        <v>1553.15</v>
      </c>
      <c r="Q11" s="161">
        <v>1651.3</v>
      </c>
      <c r="R11" s="161">
        <v>1936.35</v>
      </c>
      <c r="T11" s="93">
        <v>4</v>
      </c>
      <c r="U11" s="95">
        <v>1023.55</v>
      </c>
      <c r="V11" s="95">
        <v>998.8</v>
      </c>
      <c r="W11" s="95">
        <v>998.85</v>
      </c>
      <c r="X11" s="95">
        <v>1189.0999999999999</v>
      </c>
      <c r="Y11" s="95">
        <v>1122.3499999999999</v>
      </c>
      <c r="Z11" s="95">
        <v>1193.25</v>
      </c>
      <c r="AA11" s="95">
        <v>1419.45</v>
      </c>
      <c r="AB11" s="95"/>
      <c r="AC11" s="93">
        <v>4</v>
      </c>
      <c r="AD11" s="95">
        <v>984.15</v>
      </c>
      <c r="AE11" s="95">
        <v>960.35</v>
      </c>
      <c r="AF11" s="95">
        <v>960.4</v>
      </c>
      <c r="AG11" s="95">
        <v>1143.3499999999999</v>
      </c>
      <c r="AH11" s="95">
        <v>1079.1500000000001</v>
      </c>
      <c r="AI11" s="95">
        <v>1147.3499999999999</v>
      </c>
      <c r="AJ11" s="95">
        <v>1364.85</v>
      </c>
      <c r="AL11" s="96">
        <f t="shared" si="1"/>
        <v>9.6000286461130901E-2</v>
      </c>
      <c r="AM11" s="96">
        <f t="shared" si="2"/>
        <v>9.6001144574003661E-2</v>
      </c>
      <c r="AN11" s="96">
        <f t="shared" si="3"/>
        <v>9.6035592852492302E-2</v>
      </c>
      <c r="AO11" s="96">
        <f t="shared" si="4"/>
        <v>9.6011589199852088E-2</v>
      </c>
      <c r="AP11" s="96">
        <f t="shared" si="5"/>
        <v>9.6030647394005575E-2</v>
      </c>
      <c r="AQ11" s="96">
        <f t="shared" si="6"/>
        <v>9.6015260703687932E-2</v>
      </c>
      <c r="AR11" s="96">
        <f t="shared" si="7"/>
        <v>9.6005370929842293E-2</v>
      </c>
    </row>
    <row r="12" spans="1:46" ht="15.75" x14ac:dyDescent="0.25">
      <c r="A12" s="14"/>
      <c r="B12" s="11">
        <v>5</v>
      </c>
      <c r="C12" s="161">
        <v>1747.25</v>
      </c>
      <c r="D12" s="161">
        <v>1754.35</v>
      </c>
      <c r="E12" s="161">
        <v>1734.7</v>
      </c>
      <c r="F12" s="161">
        <v>2035.85</v>
      </c>
      <c r="G12" s="161">
        <v>1956.35</v>
      </c>
      <c r="H12" s="161">
        <v>2074.1999999999998</v>
      </c>
      <c r="I12" s="161">
        <v>2441.65</v>
      </c>
      <c r="K12" s="11">
        <v>5</v>
      </c>
      <c r="L12" s="161">
        <v>1594.2</v>
      </c>
      <c r="M12" s="161">
        <v>1600.65</v>
      </c>
      <c r="N12" s="161">
        <v>1582.75</v>
      </c>
      <c r="O12" s="161">
        <v>1857.5</v>
      </c>
      <c r="P12" s="161">
        <v>1784.95</v>
      </c>
      <c r="Q12" s="161">
        <v>1892.5</v>
      </c>
      <c r="R12" s="161">
        <v>2227.75</v>
      </c>
      <c r="T12" s="93">
        <v>5</v>
      </c>
      <c r="U12" s="95">
        <v>1168.5999999999999</v>
      </c>
      <c r="V12" s="95">
        <v>1143.6500000000001</v>
      </c>
      <c r="W12" s="95">
        <v>1143.7</v>
      </c>
      <c r="X12" s="95">
        <v>1361.6</v>
      </c>
      <c r="Y12" s="95">
        <v>1289.8499999999999</v>
      </c>
      <c r="Z12" s="95">
        <v>1367.55</v>
      </c>
      <c r="AA12" s="95">
        <v>1633.05</v>
      </c>
      <c r="AB12" s="95"/>
      <c r="AC12" s="93">
        <v>5</v>
      </c>
      <c r="AD12" s="95">
        <v>1123.6500000000001</v>
      </c>
      <c r="AE12" s="95">
        <v>1099.6500000000001</v>
      </c>
      <c r="AF12" s="95">
        <v>1099.7</v>
      </c>
      <c r="AG12" s="95">
        <v>1309.2</v>
      </c>
      <c r="AH12" s="95">
        <v>1240.2</v>
      </c>
      <c r="AI12" s="95">
        <v>1314.95</v>
      </c>
      <c r="AJ12" s="95">
        <v>1570.2</v>
      </c>
      <c r="AL12" s="96">
        <f t="shared" si="1"/>
        <v>9.6004265462300786E-2</v>
      </c>
      <c r="AM12" s="96">
        <f t="shared" si="2"/>
        <v>9.6023490457001648E-2</v>
      </c>
      <c r="AN12" s="96">
        <f t="shared" si="3"/>
        <v>9.6003790870320627E-2</v>
      </c>
      <c r="AO12" s="96">
        <f t="shared" si="4"/>
        <v>9.6016150740242168E-2</v>
      </c>
      <c r="AP12" s="96">
        <f t="shared" si="5"/>
        <v>9.6025098742261505E-2</v>
      </c>
      <c r="AQ12" s="96">
        <f t="shared" si="6"/>
        <v>9.6010568031704047E-2</v>
      </c>
      <c r="AR12" s="96">
        <f t="shared" si="7"/>
        <v>9.6016159802491341E-2</v>
      </c>
    </row>
    <row r="13" spans="1:46" ht="15.75" x14ac:dyDescent="0.25">
      <c r="A13" s="14"/>
      <c r="B13" s="11">
        <v>6</v>
      </c>
      <c r="C13" s="161">
        <v>1867.4</v>
      </c>
      <c r="D13" s="161">
        <v>1864.8</v>
      </c>
      <c r="E13" s="161">
        <v>1858.8</v>
      </c>
      <c r="F13" s="161">
        <v>2210.8000000000002</v>
      </c>
      <c r="G13" s="161">
        <v>2104.75</v>
      </c>
      <c r="H13" s="161">
        <v>2253.15</v>
      </c>
      <c r="I13" s="161">
        <v>2641.75</v>
      </c>
      <c r="K13" s="11">
        <v>6</v>
      </c>
      <c r="L13" s="161">
        <v>1703.8</v>
      </c>
      <c r="M13" s="161">
        <v>1701.45</v>
      </c>
      <c r="N13" s="161">
        <v>1695.95</v>
      </c>
      <c r="O13" s="161">
        <v>2017.15</v>
      </c>
      <c r="P13" s="161">
        <v>1920.35</v>
      </c>
      <c r="Q13" s="161">
        <v>2055.75</v>
      </c>
      <c r="R13" s="161">
        <v>2410.35</v>
      </c>
      <c r="T13" s="93">
        <v>6</v>
      </c>
      <c r="U13" s="95">
        <v>1248.95</v>
      </c>
      <c r="V13" s="95">
        <v>1220.0999999999999</v>
      </c>
      <c r="W13" s="95">
        <v>1225.5</v>
      </c>
      <c r="X13" s="95">
        <v>1478.7</v>
      </c>
      <c r="Y13" s="95">
        <v>1387.75</v>
      </c>
      <c r="Z13" s="95">
        <v>1485.55</v>
      </c>
      <c r="AA13" s="95">
        <v>1766.95</v>
      </c>
      <c r="AB13" s="95"/>
      <c r="AC13" s="93">
        <v>6</v>
      </c>
      <c r="AD13" s="95">
        <v>1200.9000000000001</v>
      </c>
      <c r="AE13" s="95">
        <v>1173.1500000000001</v>
      </c>
      <c r="AF13" s="95">
        <v>1178.3499999999999</v>
      </c>
      <c r="AG13" s="95">
        <v>1421.8</v>
      </c>
      <c r="AH13" s="95">
        <v>1334.35</v>
      </c>
      <c r="AI13" s="95">
        <v>1428.4</v>
      </c>
      <c r="AJ13" s="95">
        <v>1698.95</v>
      </c>
      <c r="AL13" s="96">
        <f t="shared" si="1"/>
        <v>9.6020659701842925E-2</v>
      </c>
      <c r="AM13" s="96">
        <f t="shared" si="2"/>
        <v>9.6006347527109126E-2</v>
      </c>
      <c r="AN13" s="96">
        <f t="shared" si="3"/>
        <v>9.6022878032960834E-2</v>
      </c>
      <c r="AO13" s="96">
        <f t="shared" si="4"/>
        <v>9.6001784696229775E-2</v>
      </c>
      <c r="AP13" s="96">
        <f t="shared" si="5"/>
        <v>9.6024162262087653E-2</v>
      </c>
      <c r="AQ13" s="96">
        <f t="shared" si="6"/>
        <v>9.6023349142648762E-2</v>
      </c>
      <c r="AR13" s="96">
        <f t="shared" si="7"/>
        <v>9.6002655216047561E-2</v>
      </c>
    </row>
    <row r="14" spans="1:46" ht="15.75" x14ac:dyDescent="0.25">
      <c r="A14" s="14"/>
      <c r="B14" s="11">
        <v>7</v>
      </c>
      <c r="C14" s="161">
        <v>1987.35</v>
      </c>
      <c r="D14" s="161">
        <v>1978.5</v>
      </c>
      <c r="E14" s="161">
        <v>1990.9</v>
      </c>
      <c r="F14" s="161">
        <v>2387.6999999999998</v>
      </c>
      <c r="G14" s="161">
        <v>2253.15</v>
      </c>
      <c r="H14" s="161">
        <v>2432.0500000000002</v>
      </c>
      <c r="I14" s="161">
        <v>2843.65</v>
      </c>
      <c r="K14" s="11">
        <v>7</v>
      </c>
      <c r="L14" s="161">
        <v>1813.25</v>
      </c>
      <c r="M14" s="161">
        <v>1805.2</v>
      </c>
      <c r="N14" s="161">
        <v>1816.5</v>
      </c>
      <c r="O14" s="161">
        <v>2178.5500000000002</v>
      </c>
      <c r="P14" s="161">
        <v>2055.75</v>
      </c>
      <c r="Q14" s="161">
        <v>2219</v>
      </c>
      <c r="R14" s="161">
        <v>2594.5500000000002</v>
      </c>
      <c r="T14" s="93">
        <v>7</v>
      </c>
      <c r="U14" s="95">
        <v>1329.2</v>
      </c>
      <c r="V14" s="95">
        <v>1289.8499999999999</v>
      </c>
      <c r="W14" s="95">
        <v>1312.7</v>
      </c>
      <c r="X14" s="95">
        <v>1597</v>
      </c>
      <c r="Y14" s="95">
        <v>1485.55</v>
      </c>
      <c r="Z14" s="95">
        <v>1603.5</v>
      </c>
      <c r="AA14" s="95">
        <v>1902</v>
      </c>
      <c r="AB14" s="95"/>
      <c r="AC14" s="93">
        <v>7</v>
      </c>
      <c r="AD14" s="95">
        <v>1278.05</v>
      </c>
      <c r="AE14" s="95">
        <v>1240.2</v>
      </c>
      <c r="AF14" s="95">
        <v>1262.2</v>
      </c>
      <c r="AG14" s="95">
        <v>1535.55</v>
      </c>
      <c r="AH14" s="95">
        <v>1428.4</v>
      </c>
      <c r="AI14" s="95">
        <v>1541.8</v>
      </c>
      <c r="AJ14" s="95">
        <v>1828.8</v>
      </c>
      <c r="AL14" s="96">
        <f t="shared" si="1"/>
        <v>9.6015441886116104E-2</v>
      </c>
      <c r="AM14" s="96">
        <f t="shared" si="2"/>
        <v>9.6000443164192317E-2</v>
      </c>
      <c r="AN14" s="96">
        <f t="shared" si="3"/>
        <v>9.600880814753654E-2</v>
      </c>
      <c r="AO14" s="96">
        <f t="shared" si="4"/>
        <v>9.6004222992357224E-2</v>
      </c>
      <c r="AP14" s="96">
        <f t="shared" si="5"/>
        <v>9.6023349142648762E-2</v>
      </c>
      <c r="AQ14" s="96">
        <f t="shared" si="6"/>
        <v>9.6011716989635065E-2</v>
      </c>
      <c r="AR14" s="96">
        <f t="shared" si="7"/>
        <v>9.6008941820354243E-2</v>
      </c>
    </row>
    <row r="15" spans="1:46" ht="15.75" x14ac:dyDescent="0.25">
      <c r="A15" s="14"/>
      <c r="B15" s="11">
        <v>8</v>
      </c>
      <c r="C15" s="161">
        <v>2109.4499999999998</v>
      </c>
      <c r="D15" s="161">
        <v>2083.65</v>
      </c>
      <c r="E15" s="161">
        <v>2123.15</v>
      </c>
      <c r="F15" s="161">
        <v>2562.8000000000002</v>
      </c>
      <c r="G15" s="161">
        <v>2401.65</v>
      </c>
      <c r="H15" s="161">
        <v>2611.0500000000002</v>
      </c>
      <c r="I15" s="161">
        <v>3043.6</v>
      </c>
      <c r="K15" s="11">
        <v>8</v>
      </c>
      <c r="L15" s="161">
        <v>1924.65</v>
      </c>
      <c r="M15" s="161">
        <v>1901.1</v>
      </c>
      <c r="N15" s="161">
        <v>1937.15</v>
      </c>
      <c r="O15" s="161">
        <v>2338.3000000000002</v>
      </c>
      <c r="P15" s="161">
        <v>2191.25</v>
      </c>
      <c r="Q15" s="161">
        <v>2382.3000000000002</v>
      </c>
      <c r="R15" s="161">
        <v>2777</v>
      </c>
      <c r="T15" s="93">
        <v>8</v>
      </c>
      <c r="U15" s="95">
        <v>1410.9</v>
      </c>
      <c r="V15" s="95">
        <v>1358.3</v>
      </c>
      <c r="W15" s="95">
        <v>1399.8</v>
      </c>
      <c r="X15" s="95">
        <v>1714.1</v>
      </c>
      <c r="Y15" s="95">
        <v>1583.5</v>
      </c>
      <c r="Z15" s="95">
        <v>1721.55</v>
      </c>
      <c r="AA15" s="95">
        <v>2035.7</v>
      </c>
      <c r="AB15" s="95"/>
      <c r="AC15" s="93">
        <v>8</v>
      </c>
      <c r="AD15" s="95">
        <v>1356.6</v>
      </c>
      <c r="AE15" s="95">
        <v>1306.05</v>
      </c>
      <c r="AF15" s="95">
        <v>1345.95</v>
      </c>
      <c r="AG15" s="95">
        <v>1648.15</v>
      </c>
      <c r="AH15" s="95">
        <v>1522.55</v>
      </c>
      <c r="AI15" s="95">
        <v>1655.3</v>
      </c>
      <c r="AJ15" s="95">
        <v>1957.4</v>
      </c>
      <c r="AL15" s="96">
        <f t="shared" si="1"/>
        <v>9.6017457719585142E-2</v>
      </c>
      <c r="AM15" s="96">
        <f t="shared" si="2"/>
        <v>9.6023354899794855E-2</v>
      </c>
      <c r="AN15" s="96">
        <f t="shared" si="3"/>
        <v>9.6017345068786675E-2</v>
      </c>
      <c r="AO15" s="96">
        <f t="shared" si="4"/>
        <v>9.6009921738014814E-2</v>
      </c>
      <c r="AP15" s="96">
        <f t="shared" si="5"/>
        <v>9.6018254420992655E-2</v>
      </c>
      <c r="AQ15" s="96">
        <f t="shared" si="6"/>
        <v>9.6020652310792043E-2</v>
      </c>
      <c r="AR15" s="96">
        <f t="shared" si="7"/>
        <v>9.6002880806625779E-2</v>
      </c>
    </row>
    <row r="16" spans="1:46" ht="15.75" x14ac:dyDescent="0.25">
      <c r="A16" s="14"/>
      <c r="B16" s="11">
        <v>9</v>
      </c>
      <c r="C16" s="161">
        <v>2235.5500000000002</v>
      </c>
      <c r="D16" s="161">
        <v>2188.35</v>
      </c>
      <c r="E16" s="161">
        <v>2255.1999999999998</v>
      </c>
      <c r="F16" s="161">
        <v>2737.8</v>
      </c>
      <c r="G16" s="161">
        <v>2549.9</v>
      </c>
      <c r="H16" s="161">
        <v>2779.85</v>
      </c>
      <c r="I16" s="161">
        <v>3243.7</v>
      </c>
      <c r="K16" s="11">
        <v>9</v>
      </c>
      <c r="L16" s="161">
        <v>2039.7</v>
      </c>
      <c r="M16" s="161">
        <v>1996.65</v>
      </c>
      <c r="N16" s="161">
        <v>2057.65</v>
      </c>
      <c r="O16" s="161">
        <v>2497.9499999999998</v>
      </c>
      <c r="P16" s="161">
        <v>2326.5500000000002</v>
      </c>
      <c r="Q16" s="161">
        <v>2536.35</v>
      </c>
      <c r="R16" s="161">
        <v>2959.55</v>
      </c>
      <c r="T16" s="93">
        <v>9</v>
      </c>
      <c r="U16" s="95">
        <v>1495.2</v>
      </c>
      <c r="V16" s="95">
        <v>1426.6</v>
      </c>
      <c r="W16" s="95">
        <v>1486.95</v>
      </c>
      <c r="X16" s="95">
        <v>1831.2</v>
      </c>
      <c r="Y16" s="95">
        <v>1681.25</v>
      </c>
      <c r="Z16" s="95">
        <v>1832.85</v>
      </c>
      <c r="AA16" s="95">
        <v>2169.6</v>
      </c>
      <c r="AB16" s="95"/>
      <c r="AC16" s="93">
        <v>9</v>
      </c>
      <c r="AD16" s="95">
        <v>1437.65</v>
      </c>
      <c r="AE16" s="95">
        <v>1371.7</v>
      </c>
      <c r="AF16" s="95">
        <v>1429.75</v>
      </c>
      <c r="AG16" s="95">
        <v>1760.75</v>
      </c>
      <c r="AH16" s="95">
        <v>1616.55</v>
      </c>
      <c r="AI16" s="95">
        <v>1762.35</v>
      </c>
      <c r="AJ16" s="95">
        <v>2086.15</v>
      </c>
      <c r="AL16" s="96">
        <f t="shared" si="1"/>
        <v>9.6019022405255727E-2</v>
      </c>
      <c r="AM16" s="96">
        <f t="shared" si="2"/>
        <v>9.6010818120351393E-2</v>
      </c>
      <c r="AN16" s="96">
        <f t="shared" si="3"/>
        <v>9.6007581464291558E-2</v>
      </c>
      <c r="AO16" s="96">
        <f t="shared" si="4"/>
        <v>9.6018735362997765E-2</v>
      </c>
      <c r="AP16" s="96">
        <f t="shared" si="5"/>
        <v>9.6000515785175322E-2</v>
      </c>
      <c r="AQ16" s="96">
        <f t="shared" si="6"/>
        <v>9.6004100380467916E-2</v>
      </c>
      <c r="AR16" s="96">
        <f t="shared" si="7"/>
        <v>9.6011217921643466E-2</v>
      </c>
    </row>
    <row r="17" spans="1:44" ht="15.75" x14ac:dyDescent="0.25">
      <c r="A17" s="14"/>
      <c r="B17" s="11">
        <v>10</v>
      </c>
      <c r="C17" s="161">
        <v>2359.4</v>
      </c>
      <c r="D17" s="161">
        <v>2295.4499999999998</v>
      </c>
      <c r="E17" s="161">
        <v>2385.4</v>
      </c>
      <c r="F17" s="161">
        <v>2912.8</v>
      </c>
      <c r="G17" s="161">
        <v>2698.5</v>
      </c>
      <c r="H17" s="161">
        <v>2946.5</v>
      </c>
      <c r="I17" s="161">
        <v>3445.75</v>
      </c>
      <c r="K17" s="11">
        <v>10</v>
      </c>
      <c r="L17" s="161">
        <v>2152.6999999999998</v>
      </c>
      <c r="M17" s="161">
        <v>2094.35</v>
      </c>
      <c r="N17" s="161">
        <v>2176.4499999999998</v>
      </c>
      <c r="O17" s="161">
        <v>2657.65</v>
      </c>
      <c r="P17" s="161">
        <v>2462.1</v>
      </c>
      <c r="Q17" s="161">
        <v>2688.4</v>
      </c>
      <c r="R17" s="161">
        <v>3143.9</v>
      </c>
      <c r="T17" s="93">
        <v>10</v>
      </c>
      <c r="U17" s="95">
        <v>1578.05</v>
      </c>
      <c r="V17" s="95">
        <v>1496.4</v>
      </c>
      <c r="W17" s="95">
        <v>1572.75</v>
      </c>
      <c r="X17" s="95">
        <v>1948.25</v>
      </c>
      <c r="Y17" s="95">
        <v>1779.2</v>
      </c>
      <c r="Z17" s="95">
        <v>1942.75</v>
      </c>
      <c r="AA17" s="95">
        <v>2304.6999999999998</v>
      </c>
      <c r="AB17" s="95"/>
      <c r="AC17" s="93">
        <v>10</v>
      </c>
      <c r="AD17" s="95">
        <v>1517.35</v>
      </c>
      <c r="AE17" s="95">
        <v>1438.8</v>
      </c>
      <c r="AF17" s="95">
        <v>1512.25</v>
      </c>
      <c r="AG17" s="95">
        <v>1873.3</v>
      </c>
      <c r="AH17" s="95">
        <v>1710.75</v>
      </c>
      <c r="AI17" s="95">
        <v>1868</v>
      </c>
      <c r="AJ17" s="95">
        <v>2216.0500000000002</v>
      </c>
      <c r="AL17" s="96">
        <f t="shared" si="1"/>
        <v>9.6018952942816149E-2</v>
      </c>
      <c r="AM17" s="96">
        <f t="shared" si="2"/>
        <v>9.6020244944732269E-2</v>
      </c>
      <c r="AN17" s="96">
        <f t="shared" si="3"/>
        <v>9.6004962209102152E-2</v>
      </c>
      <c r="AO17" s="96">
        <f t="shared" si="4"/>
        <v>9.6005869847421543E-2</v>
      </c>
      <c r="AP17" s="96">
        <f t="shared" si="5"/>
        <v>9.6015596442061701E-2</v>
      </c>
      <c r="AQ17" s="96">
        <f t="shared" si="6"/>
        <v>9.6005058771016172E-2</v>
      </c>
      <c r="AR17" s="96">
        <f t="shared" si="7"/>
        <v>9.6011323515378999E-2</v>
      </c>
    </row>
    <row r="18" spans="1:44" ht="15.75" x14ac:dyDescent="0.25">
      <c r="A18" s="14"/>
      <c r="B18" s="11">
        <v>11</v>
      </c>
      <c r="C18" s="161">
        <v>2402.15</v>
      </c>
      <c r="D18" s="161">
        <v>2361.0500000000002</v>
      </c>
      <c r="E18" s="161">
        <v>2452.4499999999998</v>
      </c>
      <c r="F18" s="161">
        <v>2987.55</v>
      </c>
      <c r="G18" s="161">
        <v>2791.8</v>
      </c>
      <c r="H18" s="161">
        <v>3037.85</v>
      </c>
      <c r="I18" s="161">
        <v>3554.8</v>
      </c>
      <c r="K18" s="11">
        <v>11</v>
      </c>
      <c r="L18" s="161">
        <v>2191.6999999999998</v>
      </c>
      <c r="M18" s="161">
        <v>2154.1999999999998</v>
      </c>
      <c r="N18" s="161">
        <v>2237.6</v>
      </c>
      <c r="O18" s="161">
        <v>2725.85</v>
      </c>
      <c r="P18" s="161">
        <v>2547.25</v>
      </c>
      <c r="Q18" s="161">
        <v>2771.75</v>
      </c>
      <c r="R18" s="161">
        <v>3243.4</v>
      </c>
      <c r="T18" s="93">
        <v>11</v>
      </c>
      <c r="U18" s="95">
        <v>1606.6</v>
      </c>
      <c r="V18" s="95">
        <v>1539.2</v>
      </c>
      <c r="W18" s="95">
        <v>1616.95</v>
      </c>
      <c r="X18" s="95">
        <v>1998.25</v>
      </c>
      <c r="Y18" s="95">
        <v>1840.75</v>
      </c>
      <c r="Z18" s="95">
        <v>2003</v>
      </c>
      <c r="AA18" s="95">
        <v>2377.6</v>
      </c>
      <c r="AB18" s="95"/>
      <c r="AC18" s="93">
        <v>11</v>
      </c>
      <c r="AD18" s="95">
        <v>1544.8</v>
      </c>
      <c r="AE18" s="95">
        <v>1480</v>
      </c>
      <c r="AF18" s="95">
        <v>1554.75</v>
      </c>
      <c r="AG18" s="95">
        <v>1921.35</v>
      </c>
      <c r="AH18" s="95">
        <v>1769.95</v>
      </c>
      <c r="AI18" s="95">
        <v>1925.95</v>
      </c>
      <c r="AJ18" s="95">
        <v>2286.15</v>
      </c>
      <c r="AL18" s="96">
        <f t="shared" si="1"/>
        <v>9.6021353287402578E-2</v>
      </c>
      <c r="AM18" s="96">
        <f t="shared" si="2"/>
        <v>9.6021725002321201E-2</v>
      </c>
      <c r="AN18" s="96">
        <f t="shared" si="3"/>
        <v>9.6018055058991747E-2</v>
      </c>
      <c r="AO18" s="96">
        <f t="shared" si="4"/>
        <v>9.6006750188014855E-2</v>
      </c>
      <c r="AP18" s="96">
        <f t="shared" si="5"/>
        <v>9.6005496123270362E-2</v>
      </c>
      <c r="AQ18" s="96">
        <f t="shared" si="6"/>
        <v>9.6004329394786758E-2</v>
      </c>
      <c r="AR18" s="96">
        <f t="shared" si="7"/>
        <v>9.6010359499290931E-2</v>
      </c>
    </row>
    <row r="19" spans="1:44" ht="15.75" x14ac:dyDescent="0.25">
      <c r="A19" s="14"/>
      <c r="B19" s="11">
        <v>12</v>
      </c>
      <c r="C19" s="161">
        <v>2469.15</v>
      </c>
      <c r="D19" s="161">
        <v>2426.85</v>
      </c>
      <c r="E19" s="161">
        <v>2519.6</v>
      </c>
      <c r="F19" s="161">
        <v>3092.2</v>
      </c>
      <c r="G19" s="161">
        <v>2885.45</v>
      </c>
      <c r="H19" s="161">
        <v>3129.55</v>
      </c>
      <c r="I19" s="161">
        <v>3701.45</v>
      </c>
      <c r="K19" s="11">
        <v>12</v>
      </c>
      <c r="L19" s="161">
        <v>2252.85</v>
      </c>
      <c r="M19" s="161">
        <v>2214.25</v>
      </c>
      <c r="N19" s="161">
        <v>2298.9</v>
      </c>
      <c r="O19" s="161">
        <v>2821.35</v>
      </c>
      <c r="P19" s="161">
        <v>2632.7</v>
      </c>
      <c r="Q19" s="161">
        <v>2855.4</v>
      </c>
      <c r="R19" s="161">
        <v>3377.2</v>
      </c>
      <c r="T19" s="93">
        <v>12</v>
      </c>
      <c r="U19" s="95">
        <v>1651.45</v>
      </c>
      <c r="V19" s="95">
        <v>1582.1</v>
      </c>
      <c r="W19" s="95">
        <v>1661.3</v>
      </c>
      <c r="X19" s="95">
        <v>2068.1999999999998</v>
      </c>
      <c r="Y19" s="95">
        <v>1902.5</v>
      </c>
      <c r="Z19" s="95">
        <v>2063.4499999999998</v>
      </c>
      <c r="AA19" s="95">
        <v>2475.75</v>
      </c>
      <c r="AB19" s="95"/>
      <c r="AC19" s="93">
        <v>12</v>
      </c>
      <c r="AD19" s="95">
        <v>1587.9</v>
      </c>
      <c r="AE19" s="95">
        <v>1521.25</v>
      </c>
      <c r="AF19" s="95">
        <v>1597.4</v>
      </c>
      <c r="AG19" s="95">
        <v>1988.65</v>
      </c>
      <c r="AH19" s="95">
        <v>1829.3</v>
      </c>
      <c r="AI19" s="95">
        <v>1984.05</v>
      </c>
      <c r="AJ19" s="95">
        <v>2380.5</v>
      </c>
      <c r="AL19" s="96">
        <f t="shared" si="1"/>
        <v>9.6011718489912967E-2</v>
      </c>
      <c r="AM19" s="96">
        <f t="shared" si="2"/>
        <v>9.601445184599755E-2</v>
      </c>
      <c r="AN19" s="96">
        <f t="shared" si="3"/>
        <v>9.6002435947627029E-2</v>
      </c>
      <c r="AO19" s="96">
        <f t="shared" si="4"/>
        <v>9.6000141776100056E-2</v>
      </c>
      <c r="AP19" s="96">
        <f t="shared" si="5"/>
        <v>9.6004102252440493E-2</v>
      </c>
      <c r="AQ19" s="96">
        <f t="shared" si="6"/>
        <v>9.6011066750717911E-2</v>
      </c>
      <c r="AR19" s="96">
        <f t="shared" si="7"/>
        <v>9.6011488807296042E-2</v>
      </c>
    </row>
    <row r="20" spans="1:44" ht="15.75" x14ac:dyDescent="0.25">
      <c r="A20" s="14"/>
      <c r="B20" s="11">
        <v>13</v>
      </c>
      <c r="C20" s="161">
        <v>2536.3000000000002</v>
      </c>
      <c r="D20" s="161">
        <v>2490.4499999999998</v>
      </c>
      <c r="E20" s="161">
        <v>2586.4</v>
      </c>
      <c r="F20" s="161">
        <v>3196.95</v>
      </c>
      <c r="G20" s="161">
        <v>2979.1</v>
      </c>
      <c r="H20" s="161">
        <v>3222.85</v>
      </c>
      <c r="I20" s="161">
        <v>3848.25</v>
      </c>
      <c r="K20" s="11">
        <v>13</v>
      </c>
      <c r="L20" s="161">
        <v>2314.1</v>
      </c>
      <c r="M20" s="161">
        <v>2272.3000000000002</v>
      </c>
      <c r="N20" s="161">
        <v>2359.85</v>
      </c>
      <c r="O20" s="161">
        <v>2916.9</v>
      </c>
      <c r="P20" s="161">
        <v>2718.15</v>
      </c>
      <c r="Q20" s="161">
        <v>2940.55</v>
      </c>
      <c r="R20" s="161">
        <v>3511.15</v>
      </c>
      <c r="T20" s="93">
        <v>13</v>
      </c>
      <c r="U20" s="95">
        <v>1696.3</v>
      </c>
      <c r="V20" s="95">
        <v>1623.6</v>
      </c>
      <c r="W20" s="95">
        <v>1705.35</v>
      </c>
      <c r="X20" s="95">
        <v>2138.3000000000002</v>
      </c>
      <c r="Y20" s="95">
        <v>1964.25</v>
      </c>
      <c r="Z20" s="95">
        <v>2124.9499999999998</v>
      </c>
      <c r="AA20" s="95">
        <v>2573.9</v>
      </c>
      <c r="AB20" s="95"/>
      <c r="AC20" s="93">
        <v>13</v>
      </c>
      <c r="AD20" s="95">
        <v>1631.05</v>
      </c>
      <c r="AE20" s="95">
        <v>1561.15</v>
      </c>
      <c r="AF20" s="95">
        <v>1639.75</v>
      </c>
      <c r="AG20" s="95">
        <v>2056.0500000000002</v>
      </c>
      <c r="AH20" s="95">
        <v>1888.7</v>
      </c>
      <c r="AI20" s="95">
        <v>2043.2</v>
      </c>
      <c r="AJ20" s="95">
        <v>2474.9</v>
      </c>
      <c r="AL20" s="96">
        <f t="shared" si="1"/>
        <v>9.6020050991746375E-2</v>
      </c>
      <c r="AM20" s="96">
        <f t="shared" si="2"/>
        <v>9.600404876116686E-2</v>
      </c>
      <c r="AN20" s="96">
        <f t="shared" si="3"/>
        <v>9.6001864525287806E-2</v>
      </c>
      <c r="AO20" s="96">
        <f t="shared" si="4"/>
        <v>9.6009462100174803E-2</v>
      </c>
      <c r="AP20" s="96">
        <f t="shared" si="5"/>
        <v>9.6002796019351244E-2</v>
      </c>
      <c r="AQ20" s="96">
        <f t="shared" si="6"/>
        <v>9.6002448521534944E-2</v>
      </c>
      <c r="AR20" s="96">
        <f t="shared" si="7"/>
        <v>9.6008430286373292E-2</v>
      </c>
    </row>
    <row r="21" spans="1:44" ht="15.75" x14ac:dyDescent="0.25">
      <c r="A21" s="14"/>
      <c r="B21" s="11">
        <v>14</v>
      </c>
      <c r="C21" s="161">
        <v>2605.35</v>
      </c>
      <c r="D21" s="161">
        <v>2556.4499999999998</v>
      </c>
      <c r="E21" s="161">
        <v>2653.7</v>
      </c>
      <c r="F21" s="161">
        <v>3301.65</v>
      </c>
      <c r="G21" s="161">
        <v>3074.45</v>
      </c>
      <c r="H21" s="161">
        <v>3314.45</v>
      </c>
      <c r="I21" s="161">
        <v>3992.7</v>
      </c>
      <c r="K21" s="11">
        <v>14</v>
      </c>
      <c r="L21" s="161">
        <v>2377.1</v>
      </c>
      <c r="M21" s="161">
        <v>2332.5</v>
      </c>
      <c r="N21" s="161">
        <v>2421.25</v>
      </c>
      <c r="O21" s="161">
        <v>3012.45</v>
      </c>
      <c r="P21" s="161">
        <v>2805.15</v>
      </c>
      <c r="Q21" s="161">
        <v>3024.1</v>
      </c>
      <c r="R21" s="161">
        <v>3642.95</v>
      </c>
      <c r="T21" s="93">
        <v>14</v>
      </c>
      <c r="U21" s="95">
        <v>1742.55</v>
      </c>
      <c r="V21" s="95">
        <v>1666.6</v>
      </c>
      <c r="W21" s="95">
        <v>1749.65</v>
      </c>
      <c r="X21" s="95">
        <v>2208.35</v>
      </c>
      <c r="Y21" s="95">
        <v>2027.15</v>
      </c>
      <c r="Z21" s="95">
        <v>2185.4</v>
      </c>
      <c r="AA21" s="95">
        <v>2670.55</v>
      </c>
      <c r="AB21" s="95"/>
      <c r="AC21" s="93">
        <v>14</v>
      </c>
      <c r="AD21" s="95">
        <v>1675.5</v>
      </c>
      <c r="AE21" s="95">
        <v>1602.5</v>
      </c>
      <c r="AF21" s="95">
        <v>1682.35</v>
      </c>
      <c r="AG21" s="95">
        <v>2123.4</v>
      </c>
      <c r="AH21" s="95">
        <v>1949.15</v>
      </c>
      <c r="AI21" s="95">
        <v>2101.3000000000002</v>
      </c>
      <c r="AJ21" s="95">
        <v>2567.8000000000002</v>
      </c>
      <c r="AL21" s="96">
        <f t="shared" si="1"/>
        <v>9.6020360944007344E-2</v>
      </c>
      <c r="AM21" s="96">
        <f t="shared" si="2"/>
        <v>9.6012861736334276E-2</v>
      </c>
      <c r="AN21" s="96">
        <f t="shared" si="3"/>
        <v>9.6004130098089835E-2</v>
      </c>
      <c r="AO21" s="96">
        <f t="shared" si="4"/>
        <v>9.6001593387442297E-2</v>
      </c>
      <c r="AP21" s="96">
        <f t="shared" si="5"/>
        <v>9.600199632818196E-2</v>
      </c>
      <c r="AQ21" s="96">
        <f t="shared" si="6"/>
        <v>9.6012036639000042E-2</v>
      </c>
      <c r="AR21" s="96">
        <f t="shared" si="7"/>
        <v>9.6007356675221978E-2</v>
      </c>
    </row>
    <row r="22" spans="1:44" ht="15.75" x14ac:dyDescent="0.25">
      <c r="A22" s="14"/>
      <c r="B22" s="11">
        <v>15</v>
      </c>
      <c r="C22" s="161">
        <v>2672.2</v>
      </c>
      <c r="D22" s="161">
        <v>2622.25</v>
      </c>
      <c r="E22" s="161">
        <v>2720.85</v>
      </c>
      <c r="F22" s="161">
        <v>3406.4</v>
      </c>
      <c r="G22" s="161">
        <v>3168.05</v>
      </c>
      <c r="H22" s="161">
        <v>3406.05</v>
      </c>
      <c r="I22" s="161">
        <v>4139.3</v>
      </c>
      <c r="K22" s="11">
        <v>15</v>
      </c>
      <c r="L22" s="161">
        <v>2438.1</v>
      </c>
      <c r="M22" s="161">
        <v>2392.5500000000002</v>
      </c>
      <c r="N22" s="161">
        <v>2482.5</v>
      </c>
      <c r="O22" s="161">
        <v>3108</v>
      </c>
      <c r="P22" s="161">
        <v>2890.55</v>
      </c>
      <c r="Q22" s="161">
        <v>3107.7</v>
      </c>
      <c r="R22" s="161">
        <v>3776.7</v>
      </c>
      <c r="T22" s="93">
        <v>15</v>
      </c>
      <c r="U22" s="95">
        <v>1787.3</v>
      </c>
      <c r="V22" s="95">
        <v>1709.5</v>
      </c>
      <c r="W22" s="95">
        <v>1793.9</v>
      </c>
      <c r="X22" s="95">
        <v>2278.4</v>
      </c>
      <c r="Y22" s="95">
        <v>2088.85</v>
      </c>
      <c r="Z22" s="95">
        <v>2245.75</v>
      </c>
      <c r="AA22" s="95">
        <v>2768.6</v>
      </c>
      <c r="AB22" s="95"/>
      <c r="AC22" s="93">
        <v>15</v>
      </c>
      <c r="AD22" s="95">
        <v>1718.55</v>
      </c>
      <c r="AE22" s="95">
        <v>1643.75</v>
      </c>
      <c r="AF22" s="95">
        <v>1724.9</v>
      </c>
      <c r="AG22" s="95">
        <v>2190.75</v>
      </c>
      <c r="AH22" s="95">
        <v>2008.5</v>
      </c>
      <c r="AI22" s="95">
        <v>2159.35</v>
      </c>
      <c r="AJ22" s="95">
        <v>2662.1</v>
      </c>
      <c r="AL22" s="96">
        <f t="shared" si="1"/>
        <v>9.601739059103398E-2</v>
      </c>
      <c r="AM22" s="96">
        <f t="shared" si="2"/>
        <v>9.600635305427252E-2</v>
      </c>
      <c r="AN22" s="96">
        <f t="shared" si="3"/>
        <v>9.6012084592145053E-2</v>
      </c>
      <c r="AO22" s="96">
        <f t="shared" si="4"/>
        <v>9.6010296010295981E-2</v>
      </c>
      <c r="AP22" s="96">
        <f t="shared" si="5"/>
        <v>9.6002490875438884E-2</v>
      </c>
      <c r="AQ22" s="96">
        <f t="shared" si="6"/>
        <v>9.600347523892272E-2</v>
      </c>
      <c r="AR22" s="96">
        <f t="shared" si="7"/>
        <v>9.600974395636408E-2</v>
      </c>
    </row>
    <row r="23" spans="1:44" ht="15.75" x14ac:dyDescent="0.25">
      <c r="A23" s="14"/>
      <c r="B23" s="11">
        <v>16</v>
      </c>
      <c r="C23" s="161">
        <v>2739.3</v>
      </c>
      <c r="D23" s="161">
        <v>2687.95</v>
      </c>
      <c r="E23" s="161">
        <v>2787.95</v>
      </c>
      <c r="F23" s="161">
        <v>3510.95</v>
      </c>
      <c r="G23" s="161">
        <v>3261.5</v>
      </c>
      <c r="H23" s="161">
        <v>3497.3</v>
      </c>
      <c r="I23" s="161">
        <v>4286</v>
      </c>
      <c r="K23" s="11">
        <v>16</v>
      </c>
      <c r="L23" s="161">
        <v>2499.35</v>
      </c>
      <c r="M23" s="161">
        <v>2452.5</v>
      </c>
      <c r="N23" s="161">
        <v>2543.75</v>
      </c>
      <c r="O23" s="161">
        <v>3203.4</v>
      </c>
      <c r="P23" s="161">
        <v>2975.8</v>
      </c>
      <c r="Q23" s="161">
        <v>3190.95</v>
      </c>
      <c r="R23" s="161">
        <v>3910.55</v>
      </c>
      <c r="T23" s="93">
        <v>16</v>
      </c>
      <c r="U23" s="95">
        <v>1832.25</v>
      </c>
      <c r="V23" s="95">
        <v>1752.35</v>
      </c>
      <c r="W23" s="95">
        <v>1838.2</v>
      </c>
      <c r="X23" s="95">
        <v>2348.35</v>
      </c>
      <c r="Y23" s="95">
        <v>2150.5</v>
      </c>
      <c r="Z23" s="95">
        <v>2305.9499999999998</v>
      </c>
      <c r="AA23" s="95">
        <v>2866.7</v>
      </c>
      <c r="AB23" s="95"/>
      <c r="AC23" s="93">
        <v>16</v>
      </c>
      <c r="AD23" s="95">
        <v>1761.75</v>
      </c>
      <c r="AE23" s="95">
        <v>1684.95</v>
      </c>
      <c r="AF23" s="95">
        <v>1767.5</v>
      </c>
      <c r="AG23" s="95">
        <v>2258</v>
      </c>
      <c r="AH23" s="95">
        <v>2067.75</v>
      </c>
      <c r="AI23" s="95">
        <v>2217.25</v>
      </c>
      <c r="AJ23" s="95">
        <v>2756.4</v>
      </c>
      <c r="AL23" s="96">
        <f t="shared" si="1"/>
        <v>9.6004961289935409E-2</v>
      </c>
      <c r="AM23" s="96">
        <f t="shared" si="2"/>
        <v>9.6004077471967264E-2</v>
      </c>
      <c r="AN23" s="96">
        <f t="shared" si="3"/>
        <v>9.5999999999999863E-2</v>
      </c>
      <c r="AO23" s="96">
        <f t="shared" si="4"/>
        <v>9.6007367172379343E-2</v>
      </c>
      <c r="AP23" s="96">
        <f t="shared" si="5"/>
        <v>9.6007796222864483E-2</v>
      </c>
      <c r="AQ23" s="96">
        <f t="shared" si="6"/>
        <v>9.6005891662357623E-2</v>
      </c>
      <c r="AR23" s="96">
        <f t="shared" si="7"/>
        <v>9.6009512728388646E-2</v>
      </c>
    </row>
    <row r="24" spans="1:44" ht="15.75" x14ac:dyDescent="0.25">
      <c r="A24" s="14"/>
      <c r="B24" s="11">
        <v>17</v>
      </c>
      <c r="C24" s="161">
        <v>2806.45</v>
      </c>
      <c r="D24" s="161">
        <v>2751.75</v>
      </c>
      <c r="E24" s="161">
        <v>2854.95</v>
      </c>
      <c r="F24" s="161">
        <v>3613.85</v>
      </c>
      <c r="G24" s="161">
        <v>3355.1</v>
      </c>
      <c r="H24" s="161">
        <v>3590.95</v>
      </c>
      <c r="I24" s="161">
        <v>4430.6000000000004</v>
      </c>
      <c r="K24" s="11">
        <v>17</v>
      </c>
      <c r="L24" s="161">
        <v>2560.6</v>
      </c>
      <c r="M24" s="161">
        <v>2510.6999999999998</v>
      </c>
      <c r="N24" s="161">
        <v>2604.85</v>
      </c>
      <c r="O24" s="161">
        <v>3297.3</v>
      </c>
      <c r="P24" s="161">
        <v>3061.2</v>
      </c>
      <c r="Q24" s="161">
        <v>3276.4</v>
      </c>
      <c r="R24" s="161">
        <v>4042.5</v>
      </c>
      <c r="T24" s="93">
        <v>17</v>
      </c>
      <c r="U24" s="95">
        <v>1877.05</v>
      </c>
      <c r="V24" s="95">
        <v>1793.9</v>
      </c>
      <c r="W24" s="95">
        <v>1882.35</v>
      </c>
      <c r="X24" s="95">
        <v>2417.1999999999998</v>
      </c>
      <c r="Y24" s="95">
        <v>2212.1999999999998</v>
      </c>
      <c r="Z24" s="95">
        <v>2367.6999999999998</v>
      </c>
      <c r="AA24" s="95">
        <v>2963.5</v>
      </c>
      <c r="AB24" s="95"/>
      <c r="AC24" s="93">
        <v>17</v>
      </c>
      <c r="AD24" s="95">
        <v>1804.85</v>
      </c>
      <c r="AE24" s="95">
        <v>1724.9</v>
      </c>
      <c r="AF24" s="95">
        <v>1809.95</v>
      </c>
      <c r="AG24" s="95">
        <v>2324.1999999999998</v>
      </c>
      <c r="AH24" s="95">
        <v>2127.1</v>
      </c>
      <c r="AI24" s="95">
        <v>2276.6</v>
      </c>
      <c r="AJ24" s="95">
        <v>2849.5</v>
      </c>
      <c r="AL24" s="96">
        <f t="shared" si="1"/>
        <v>9.6012653284386351E-2</v>
      </c>
      <c r="AM24" s="96">
        <f t="shared" si="2"/>
        <v>9.6009081132751861E-2</v>
      </c>
      <c r="AN24" s="96">
        <f t="shared" si="3"/>
        <v>9.6013206134710316E-2</v>
      </c>
      <c r="AO24" s="96">
        <f t="shared" si="4"/>
        <v>9.6002790161647367E-2</v>
      </c>
      <c r="AP24" s="96">
        <f t="shared" si="5"/>
        <v>9.6008101398144641E-2</v>
      </c>
      <c r="AQ24" s="96">
        <f t="shared" si="6"/>
        <v>9.6004761323403631E-2</v>
      </c>
      <c r="AR24" s="96">
        <f t="shared" si="7"/>
        <v>9.600494743351895E-2</v>
      </c>
    </row>
    <row r="25" spans="1:44" ht="15.75" x14ac:dyDescent="0.25">
      <c r="A25" s="14"/>
      <c r="B25" s="11">
        <v>18</v>
      </c>
      <c r="C25" s="161">
        <v>2886.5</v>
      </c>
      <c r="D25" s="161">
        <v>2815.55</v>
      </c>
      <c r="E25" s="161">
        <v>2922.05</v>
      </c>
      <c r="F25" s="161">
        <v>3733.05</v>
      </c>
      <c r="G25" s="161">
        <v>3450.6</v>
      </c>
      <c r="H25" s="161">
        <v>3682.3</v>
      </c>
      <c r="I25" s="161">
        <v>4594.8500000000004</v>
      </c>
      <c r="K25" s="11">
        <v>18</v>
      </c>
      <c r="L25" s="161">
        <v>2633.65</v>
      </c>
      <c r="M25" s="161">
        <v>2568.9</v>
      </c>
      <c r="N25" s="161">
        <v>2666.1</v>
      </c>
      <c r="O25" s="161">
        <v>3406.05</v>
      </c>
      <c r="P25" s="161">
        <v>3148.35</v>
      </c>
      <c r="Q25" s="161">
        <v>3359.75</v>
      </c>
      <c r="R25" s="161">
        <v>4192.3500000000004</v>
      </c>
      <c r="T25" s="93">
        <v>18</v>
      </c>
      <c r="U25" s="95">
        <v>1903.15</v>
      </c>
      <c r="V25" s="95">
        <v>1835.5</v>
      </c>
      <c r="W25" s="95">
        <v>1926.6</v>
      </c>
      <c r="X25" s="95">
        <v>2461.35</v>
      </c>
      <c r="Y25" s="95">
        <v>2275.15</v>
      </c>
      <c r="Z25" s="95">
        <v>2427.9</v>
      </c>
      <c r="AA25" s="95">
        <v>3029.6</v>
      </c>
      <c r="AB25" s="95"/>
      <c r="AC25" s="93">
        <v>18</v>
      </c>
      <c r="AD25" s="95">
        <v>1829.95</v>
      </c>
      <c r="AE25" s="95">
        <v>1764.9</v>
      </c>
      <c r="AF25" s="95">
        <v>1852.5</v>
      </c>
      <c r="AG25" s="95">
        <v>2366.65</v>
      </c>
      <c r="AH25" s="95">
        <v>2187.6</v>
      </c>
      <c r="AI25" s="95">
        <v>2334.5</v>
      </c>
      <c r="AJ25" s="95">
        <v>2913.05</v>
      </c>
      <c r="AL25" s="96">
        <f t="shared" si="1"/>
        <v>9.6007442143033472E-2</v>
      </c>
      <c r="AM25" s="96">
        <f t="shared" si="2"/>
        <v>9.6013858071548164E-2</v>
      </c>
      <c r="AN25" s="96">
        <f t="shared" si="3"/>
        <v>9.6001650350699519E-2</v>
      </c>
      <c r="AO25" s="96">
        <f t="shared" si="4"/>
        <v>9.6005637028229174E-2</v>
      </c>
      <c r="AP25" s="96">
        <f t="shared" si="5"/>
        <v>9.6002668064224084E-2</v>
      </c>
      <c r="AQ25" s="96">
        <f t="shared" si="6"/>
        <v>9.6004166976709548E-2</v>
      </c>
      <c r="AR25" s="96">
        <f t="shared" si="7"/>
        <v>9.6008205421780124E-2</v>
      </c>
    </row>
    <row r="26" spans="1:44" ht="15.75" x14ac:dyDescent="0.25">
      <c r="A26" s="14"/>
      <c r="B26" s="11">
        <v>19</v>
      </c>
      <c r="C26" s="161">
        <v>2953.95</v>
      </c>
      <c r="D26" s="161">
        <v>2879.2</v>
      </c>
      <c r="E26" s="161">
        <v>2989.05</v>
      </c>
      <c r="F26" s="161">
        <v>3838.15</v>
      </c>
      <c r="G26" s="161">
        <v>3544.25</v>
      </c>
      <c r="H26" s="161">
        <v>3774.05</v>
      </c>
      <c r="I26" s="161">
        <v>4742.05</v>
      </c>
      <c r="K26" s="11">
        <v>19</v>
      </c>
      <c r="L26" s="161">
        <v>2695.2</v>
      </c>
      <c r="M26" s="161">
        <v>2627</v>
      </c>
      <c r="N26" s="161">
        <v>2727.2</v>
      </c>
      <c r="O26" s="161">
        <v>3501.95</v>
      </c>
      <c r="P26" s="161">
        <v>3233.8</v>
      </c>
      <c r="Q26" s="161">
        <v>3443.45</v>
      </c>
      <c r="R26" s="161">
        <v>4326.6499999999996</v>
      </c>
      <c r="T26" s="93">
        <v>19</v>
      </c>
      <c r="U26" s="95">
        <v>1947.65</v>
      </c>
      <c r="V26" s="95">
        <v>1877</v>
      </c>
      <c r="W26" s="95">
        <v>1970.8</v>
      </c>
      <c r="X26" s="95">
        <v>2530.6999999999998</v>
      </c>
      <c r="Y26" s="95">
        <v>2336.9</v>
      </c>
      <c r="Z26" s="95">
        <v>2488.4</v>
      </c>
      <c r="AA26" s="95">
        <v>3126.7</v>
      </c>
      <c r="AB26" s="95"/>
      <c r="AC26" s="93">
        <v>19</v>
      </c>
      <c r="AD26" s="95">
        <v>1872.7</v>
      </c>
      <c r="AE26" s="95">
        <v>1804.8</v>
      </c>
      <c r="AF26" s="95">
        <v>1895</v>
      </c>
      <c r="AG26" s="95">
        <v>2433.35</v>
      </c>
      <c r="AH26" s="95">
        <v>2247</v>
      </c>
      <c r="AI26" s="95">
        <v>2392.65</v>
      </c>
      <c r="AJ26" s="95">
        <v>3006.4</v>
      </c>
      <c r="AL26" s="96">
        <f t="shared" si="1"/>
        <v>9.6004007123775548E-2</v>
      </c>
      <c r="AM26" s="96">
        <f t="shared" si="2"/>
        <v>9.6003045298819867E-2</v>
      </c>
      <c r="AN26" s="96">
        <f t="shared" si="3"/>
        <v>9.6014227046054668E-2</v>
      </c>
      <c r="AO26" s="96">
        <f t="shared" si="4"/>
        <v>9.6003655106440711E-2</v>
      </c>
      <c r="AP26" s="96">
        <f t="shared" si="5"/>
        <v>9.6001608015337858E-2</v>
      </c>
      <c r="AQ26" s="96">
        <f t="shared" si="6"/>
        <v>9.6008363705005317E-2</v>
      </c>
      <c r="AR26" s="96">
        <f t="shared" si="7"/>
        <v>9.6009614829024814E-2</v>
      </c>
    </row>
    <row r="27" spans="1:44" ht="15.75" x14ac:dyDescent="0.25">
      <c r="A27" s="14"/>
      <c r="B27" s="11">
        <v>20</v>
      </c>
      <c r="C27" s="161">
        <v>3021.5</v>
      </c>
      <c r="D27" s="161">
        <v>2940.85</v>
      </c>
      <c r="E27" s="161">
        <v>3054.15</v>
      </c>
      <c r="F27" s="161">
        <v>3943.1</v>
      </c>
      <c r="G27" s="161">
        <v>3637.75</v>
      </c>
      <c r="H27" s="161">
        <v>3865.45</v>
      </c>
      <c r="I27" s="161">
        <v>4887.1499999999996</v>
      </c>
      <c r="K27" s="11">
        <v>20</v>
      </c>
      <c r="L27" s="161">
        <v>2756.8</v>
      </c>
      <c r="M27" s="161">
        <v>2683.25</v>
      </c>
      <c r="N27" s="161">
        <v>2786.6</v>
      </c>
      <c r="O27" s="161">
        <v>3597.7</v>
      </c>
      <c r="P27" s="161">
        <v>3319.1</v>
      </c>
      <c r="Q27" s="161">
        <v>3526.85</v>
      </c>
      <c r="R27" s="161">
        <v>4459.05</v>
      </c>
      <c r="T27" s="93">
        <v>20</v>
      </c>
      <c r="U27" s="95">
        <v>1992.15</v>
      </c>
      <c r="V27" s="95">
        <v>1917.2</v>
      </c>
      <c r="W27" s="95">
        <v>2013.7</v>
      </c>
      <c r="X27" s="95">
        <v>2599.9</v>
      </c>
      <c r="Y27" s="95">
        <v>2398.5</v>
      </c>
      <c r="Z27" s="95">
        <v>2548.65</v>
      </c>
      <c r="AA27" s="95">
        <v>3222.35</v>
      </c>
      <c r="AB27" s="95"/>
      <c r="AC27" s="93">
        <v>20</v>
      </c>
      <c r="AD27" s="95">
        <v>1915.5</v>
      </c>
      <c r="AE27" s="95">
        <v>1843.45</v>
      </c>
      <c r="AF27" s="95">
        <v>1936.25</v>
      </c>
      <c r="AG27" s="95">
        <v>2499.9</v>
      </c>
      <c r="AH27" s="95">
        <v>2306.25</v>
      </c>
      <c r="AI27" s="95">
        <v>2450.6</v>
      </c>
      <c r="AJ27" s="95">
        <v>3098.4</v>
      </c>
      <c r="AL27" s="96">
        <f t="shared" si="1"/>
        <v>9.6017121300058017E-2</v>
      </c>
      <c r="AM27" s="96">
        <f t="shared" si="2"/>
        <v>9.6002981459051506E-2</v>
      </c>
      <c r="AN27" s="96">
        <f t="shared" si="3"/>
        <v>9.6013062513457426E-2</v>
      </c>
      <c r="AO27" s="96">
        <f t="shared" si="4"/>
        <v>9.6005781471495633E-2</v>
      </c>
      <c r="AP27" s="96">
        <f t="shared" si="5"/>
        <v>9.600494109849067E-2</v>
      </c>
      <c r="AQ27" s="96">
        <f t="shared" si="6"/>
        <v>9.6006351276634927E-2</v>
      </c>
      <c r="AR27" s="96">
        <f t="shared" si="7"/>
        <v>9.6006997006088612E-2</v>
      </c>
    </row>
    <row r="28" spans="1:44" ht="15.75" x14ac:dyDescent="0.25">
      <c r="A28" s="14"/>
      <c r="B28" s="11">
        <v>21</v>
      </c>
      <c r="C28" s="161">
        <v>3155.7</v>
      </c>
      <c r="D28" s="161">
        <v>2983.95</v>
      </c>
      <c r="E28" s="161">
        <v>3103.85</v>
      </c>
      <c r="F28" s="161">
        <v>4121.75</v>
      </c>
      <c r="G28" s="161">
        <v>3675.95</v>
      </c>
      <c r="H28" s="161">
        <v>3933.15</v>
      </c>
      <c r="I28" s="161">
        <v>5129.3</v>
      </c>
      <c r="K28" s="11">
        <v>21</v>
      </c>
      <c r="L28" s="161">
        <v>2879.25</v>
      </c>
      <c r="M28" s="161">
        <v>2722.55</v>
      </c>
      <c r="N28" s="161">
        <v>2831.95</v>
      </c>
      <c r="O28" s="161">
        <v>3760.7</v>
      </c>
      <c r="P28" s="161">
        <v>3353.95</v>
      </c>
      <c r="Q28" s="161">
        <v>3588.6</v>
      </c>
      <c r="R28" s="161">
        <v>4680</v>
      </c>
      <c r="T28" s="93">
        <v>21</v>
      </c>
      <c r="U28" s="95">
        <v>2080.6999999999998</v>
      </c>
      <c r="V28" s="95">
        <v>1945.35</v>
      </c>
      <c r="W28" s="95">
        <v>2046.5</v>
      </c>
      <c r="X28" s="95">
        <v>2717.65</v>
      </c>
      <c r="Y28" s="95">
        <v>2423.6999999999998</v>
      </c>
      <c r="Z28" s="95">
        <v>2593.3000000000002</v>
      </c>
      <c r="AA28" s="95">
        <v>3382</v>
      </c>
      <c r="AB28" s="95"/>
      <c r="AC28" s="93">
        <v>21</v>
      </c>
      <c r="AD28" s="95">
        <v>2000.65</v>
      </c>
      <c r="AE28" s="95">
        <v>1870.5</v>
      </c>
      <c r="AF28" s="95">
        <v>1967.75</v>
      </c>
      <c r="AG28" s="95">
        <v>2613.1</v>
      </c>
      <c r="AH28" s="95">
        <v>2330.4499999999998</v>
      </c>
      <c r="AI28" s="95">
        <v>2493.5500000000002</v>
      </c>
      <c r="AJ28" s="95">
        <v>3251.9</v>
      </c>
      <c r="AL28" s="96">
        <f t="shared" si="1"/>
        <v>9.6014587132065676E-2</v>
      </c>
      <c r="AM28" s="96">
        <f t="shared" si="2"/>
        <v>9.6012929055480978E-2</v>
      </c>
      <c r="AN28" s="96">
        <f t="shared" si="3"/>
        <v>9.6011582125390627E-2</v>
      </c>
      <c r="AO28" s="96">
        <f t="shared" si="4"/>
        <v>9.600606270109302E-2</v>
      </c>
      <c r="AP28" s="96">
        <f t="shared" si="5"/>
        <v>9.6006201642839128E-2</v>
      </c>
      <c r="AQ28" s="96">
        <f t="shared" si="6"/>
        <v>9.60123725129578E-2</v>
      </c>
      <c r="AR28" s="96">
        <f t="shared" si="7"/>
        <v>9.6004273504273652E-2</v>
      </c>
    </row>
    <row r="29" spans="1:44" ht="15.75" x14ac:dyDescent="0.25">
      <c r="A29" s="14"/>
      <c r="B29" s="11">
        <v>22</v>
      </c>
      <c r="C29" s="161">
        <v>3227.25</v>
      </c>
      <c r="D29" s="161">
        <v>3011</v>
      </c>
      <c r="E29" s="161">
        <v>3136.3</v>
      </c>
      <c r="F29" s="161">
        <v>4200.3500000000004</v>
      </c>
      <c r="G29" s="161">
        <v>3698.1</v>
      </c>
      <c r="H29" s="161">
        <v>3982.25</v>
      </c>
      <c r="I29" s="161">
        <v>5291.15</v>
      </c>
      <c r="K29" s="11">
        <v>22</v>
      </c>
      <c r="L29" s="161">
        <v>2944.55</v>
      </c>
      <c r="M29" s="161">
        <v>2747.25</v>
      </c>
      <c r="N29" s="161">
        <v>2861.55</v>
      </c>
      <c r="O29" s="161">
        <v>3832.4</v>
      </c>
      <c r="P29" s="161">
        <v>3374.15</v>
      </c>
      <c r="Q29" s="161">
        <v>3633.4</v>
      </c>
      <c r="R29" s="161">
        <v>4827.6499999999996</v>
      </c>
      <c r="T29" s="93">
        <v>22</v>
      </c>
      <c r="U29" s="95">
        <v>2127.9</v>
      </c>
      <c r="V29" s="95">
        <v>1962.9</v>
      </c>
      <c r="W29" s="95">
        <v>2067.9</v>
      </c>
      <c r="X29" s="95">
        <v>2769.45</v>
      </c>
      <c r="Y29" s="95">
        <v>2438.35</v>
      </c>
      <c r="Z29" s="95">
        <v>2625.65</v>
      </c>
      <c r="AA29" s="95">
        <v>3488.75</v>
      </c>
      <c r="AB29" s="95"/>
      <c r="AC29" s="93">
        <v>22</v>
      </c>
      <c r="AD29" s="95">
        <v>2046.05</v>
      </c>
      <c r="AE29" s="95">
        <v>1887.4</v>
      </c>
      <c r="AF29" s="95">
        <v>1988.35</v>
      </c>
      <c r="AG29" s="95">
        <v>2662.9</v>
      </c>
      <c r="AH29" s="95">
        <v>2344.5500000000002</v>
      </c>
      <c r="AI29" s="95">
        <v>2524.65</v>
      </c>
      <c r="AJ29" s="95">
        <v>3354.55</v>
      </c>
      <c r="AL29" s="96">
        <f t="shared" si="1"/>
        <v>9.6007878962829585E-2</v>
      </c>
      <c r="AM29" s="96">
        <f t="shared" si="2"/>
        <v>9.6005096005095991E-2</v>
      </c>
      <c r="AN29" s="96">
        <f t="shared" si="3"/>
        <v>9.6014397791406747E-2</v>
      </c>
      <c r="AO29" s="96">
        <f t="shared" si="4"/>
        <v>9.6010332950631438E-2</v>
      </c>
      <c r="AP29" s="96">
        <f t="shared" si="5"/>
        <v>9.6009365321636508E-2</v>
      </c>
      <c r="AQ29" s="96">
        <f t="shared" si="6"/>
        <v>9.6011999779820556E-2</v>
      </c>
      <c r="AR29" s="96">
        <f t="shared" si="7"/>
        <v>9.6009445589469111E-2</v>
      </c>
    </row>
    <row r="30" spans="1:44" ht="15.75" x14ac:dyDescent="0.25">
      <c r="A30" s="14"/>
      <c r="B30" s="11">
        <v>23</v>
      </c>
      <c r="C30" s="161">
        <v>3300.7</v>
      </c>
      <c r="D30" s="161">
        <v>3039.85</v>
      </c>
      <c r="E30" s="161">
        <v>3171.2</v>
      </c>
      <c r="F30" s="161">
        <v>4281.1000000000004</v>
      </c>
      <c r="G30" s="161">
        <v>3718.75</v>
      </c>
      <c r="H30" s="161">
        <v>4029.3</v>
      </c>
      <c r="I30" s="161">
        <v>5423.75</v>
      </c>
      <c r="K30" s="11">
        <v>23</v>
      </c>
      <c r="L30" s="161">
        <v>3011.55</v>
      </c>
      <c r="M30" s="161">
        <v>2773.55</v>
      </c>
      <c r="N30" s="161">
        <v>2893.4</v>
      </c>
      <c r="O30" s="161">
        <v>3906.1</v>
      </c>
      <c r="P30" s="161">
        <v>3393</v>
      </c>
      <c r="Q30" s="161">
        <v>3676.35</v>
      </c>
      <c r="R30" s="161">
        <v>4948.6499999999996</v>
      </c>
      <c r="T30" s="93">
        <v>23</v>
      </c>
      <c r="U30" s="95">
        <v>2176.3000000000002</v>
      </c>
      <c r="V30" s="95">
        <v>1981.75</v>
      </c>
      <c r="W30" s="95">
        <v>2090.9</v>
      </c>
      <c r="X30" s="95">
        <v>2822.75</v>
      </c>
      <c r="Y30" s="95">
        <v>2451.9</v>
      </c>
      <c r="Z30" s="95">
        <v>2656.7</v>
      </c>
      <c r="AA30" s="95">
        <v>3576.2</v>
      </c>
      <c r="AB30" s="95"/>
      <c r="AC30" s="93">
        <v>23</v>
      </c>
      <c r="AD30" s="95">
        <v>2092.5500000000002</v>
      </c>
      <c r="AE30" s="95">
        <v>1905.5</v>
      </c>
      <c r="AF30" s="95">
        <v>2010.45</v>
      </c>
      <c r="AG30" s="95">
        <v>2714.15</v>
      </c>
      <c r="AH30" s="95">
        <v>2357.5500000000002</v>
      </c>
      <c r="AI30" s="95">
        <v>2554.5</v>
      </c>
      <c r="AJ30" s="95">
        <v>3438.65</v>
      </c>
      <c r="AL30" s="96">
        <f t="shared" si="1"/>
        <v>9.6013680662781598E-2</v>
      </c>
      <c r="AM30" s="96">
        <f t="shared" si="2"/>
        <v>9.6014133511203914E-2</v>
      </c>
      <c r="AN30" s="96">
        <f t="shared" si="3"/>
        <v>9.6011612635653387E-2</v>
      </c>
      <c r="AO30" s="96">
        <f t="shared" si="4"/>
        <v>9.6003686541563216E-2</v>
      </c>
      <c r="AP30" s="96">
        <f t="shared" si="5"/>
        <v>9.6006483937518317E-2</v>
      </c>
      <c r="AQ30" s="96">
        <f t="shared" si="6"/>
        <v>9.6005548982006639E-2</v>
      </c>
      <c r="AR30" s="96">
        <f t="shared" si="7"/>
        <v>9.6005981429278853E-2</v>
      </c>
    </row>
    <row r="31" spans="1:44" ht="15.75" x14ac:dyDescent="0.25">
      <c r="A31" s="14"/>
      <c r="B31" s="11">
        <v>24</v>
      </c>
      <c r="C31" s="161">
        <v>3372.15</v>
      </c>
      <c r="D31" s="161">
        <v>3066.65</v>
      </c>
      <c r="E31" s="161">
        <v>3203.85</v>
      </c>
      <c r="F31" s="161">
        <v>4359.6499999999996</v>
      </c>
      <c r="G31" s="161">
        <v>3738.9</v>
      </c>
      <c r="H31" s="161">
        <v>4078.3</v>
      </c>
      <c r="I31" s="161">
        <v>5552.3</v>
      </c>
      <c r="K31" s="11">
        <v>24</v>
      </c>
      <c r="L31" s="161">
        <v>3076.75</v>
      </c>
      <c r="M31" s="161">
        <v>2798</v>
      </c>
      <c r="N31" s="161">
        <v>2923.2</v>
      </c>
      <c r="O31" s="161">
        <v>3977.75</v>
      </c>
      <c r="P31" s="161">
        <v>3411.4</v>
      </c>
      <c r="Q31" s="161">
        <v>3721.05</v>
      </c>
      <c r="R31" s="161">
        <v>5065.95</v>
      </c>
      <c r="T31" s="93">
        <v>24</v>
      </c>
      <c r="U31" s="95">
        <v>2223.4499999999998</v>
      </c>
      <c r="V31" s="95">
        <v>1999.2</v>
      </c>
      <c r="W31" s="95">
        <v>2112.4499999999998</v>
      </c>
      <c r="X31" s="95">
        <v>2874.55</v>
      </c>
      <c r="Y31" s="95">
        <v>2465.25</v>
      </c>
      <c r="Z31" s="95">
        <v>2689</v>
      </c>
      <c r="AA31" s="95">
        <v>3660.95</v>
      </c>
      <c r="AB31" s="95"/>
      <c r="AC31" s="93">
        <v>24</v>
      </c>
      <c r="AD31" s="95">
        <v>2137.9</v>
      </c>
      <c r="AE31" s="95">
        <v>1922.3</v>
      </c>
      <c r="AF31" s="95">
        <v>2031.2</v>
      </c>
      <c r="AG31" s="95">
        <v>2763.95</v>
      </c>
      <c r="AH31" s="95">
        <v>2370.4</v>
      </c>
      <c r="AI31" s="95">
        <v>2585.5500000000002</v>
      </c>
      <c r="AJ31" s="95">
        <v>3520.1</v>
      </c>
      <c r="AL31" s="96">
        <f t="shared" si="1"/>
        <v>9.6010400585032851E-2</v>
      </c>
      <c r="AM31" s="96">
        <f t="shared" si="2"/>
        <v>9.6015010721944183E-2</v>
      </c>
      <c r="AN31" s="96">
        <f t="shared" si="3"/>
        <v>9.6007799671592897E-2</v>
      </c>
      <c r="AO31" s="96">
        <f t="shared" si="4"/>
        <v>9.6009050342530156E-2</v>
      </c>
      <c r="AP31" s="96">
        <f t="shared" si="5"/>
        <v>9.6001641554786854E-2</v>
      </c>
      <c r="AQ31" s="96">
        <f t="shared" si="6"/>
        <v>9.6007847247416622E-2</v>
      </c>
      <c r="AR31" s="96">
        <f t="shared" si="7"/>
        <v>9.6003711051234397E-2</v>
      </c>
    </row>
    <row r="32" spans="1:44" ht="15.75" x14ac:dyDescent="0.25">
      <c r="A32" s="14"/>
      <c r="B32" s="11">
        <v>25</v>
      </c>
      <c r="C32" s="161">
        <v>3443.8</v>
      </c>
      <c r="D32" s="161">
        <v>3093.7</v>
      </c>
      <c r="E32" s="161">
        <v>3238.55</v>
      </c>
      <c r="F32" s="161">
        <v>4440.5</v>
      </c>
      <c r="G32" s="161">
        <v>3761.45</v>
      </c>
      <c r="H32" s="161">
        <v>4125.2</v>
      </c>
      <c r="I32" s="161">
        <v>5682.85</v>
      </c>
      <c r="K32" s="11">
        <v>25</v>
      </c>
      <c r="L32" s="161">
        <v>3142.15</v>
      </c>
      <c r="M32" s="161">
        <v>2822.7</v>
      </c>
      <c r="N32" s="161">
        <v>2954.85</v>
      </c>
      <c r="O32" s="161">
        <v>4051.55</v>
      </c>
      <c r="P32" s="161">
        <v>3431.95</v>
      </c>
      <c r="Q32" s="161">
        <v>3763.85</v>
      </c>
      <c r="R32" s="161">
        <v>5185.05</v>
      </c>
      <c r="T32" s="93">
        <v>25</v>
      </c>
      <c r="U32" s="95">
        <v>2270.6999999999998</v>
      </c>
      <c r="V32" s="95">
        <v>2016.85</v>
      </c>
      <c r="W32" s="95">
        <v>2135.3000000000002</v>
      </c>
      <c r="X32" s="95">
        <v>2927.9</v>
      </c>
      <c r="Y32" s="95">
        <v>2480.1</v>
      </c>
      <c r="Z32" s="95">
        <v>2720</v>
      </c>
      <c r="AA32" s="95">
        <v>3747.05</v>
      </c>
      <c r="AB32" s="95"/>
      <c r="AC32" s="93">
        <v>25</v>
      </c>
      <c r="AD32" s="95">
        <v>2183.35</v>
      </c>
      <c r="AE32" s="95">
        <v>1939.25</v>
      </c>
      <c r="AF32" s="95">
        <v>2053.15</v>
      </c>
      <c r="AG32" s="95">
        <v>2815.25</v>
      </c>
      <c r="AH32" s="95">
        <v>2384.6999999999998</v>
      </c>
      <c r="AI32" s="95">
        <v>2615.35</v>
      </c>
      <c r="AJ32" s="95">
        <v>3602.9</v>
      </c>
      <c r="AL32" s="96">
        <f t="shared" si="1"/>
        <v>9.6001145712330649E-2</v>
      </c>
      <c r="AM32" s="96">
        <f t="shared" si="2"/>
        <v>9.600736883126082E-2</v>
      </c>
      <c r="AN32" s="96">
        <f t="shared" si="3"/>
        <v>9.6011641876914355E-2</v>
      </c>
      <c r="AO32" s="96">
        <f t="shared" si="4"/>
        <v>9.6000296182942257E-2</v>
      </c>
      <c r="AP32" s="96">
        <f t="shared" si="5"/>
        <v>9.6009557248794453E-2</v>
      </c>
      <c r="AQ32" s="96">
        <f t="shared" si="6"/>
        <v>9.6005419982199136E-2</v>
      </c>
      <c r="AR32" s="96">
        <f t="shared" si="7"/>
        <v>9.6006788748421057E-2</v>
      </c>
    </row>
    <row r="33" spans="1:44" ht="15.75" x14ac:dyDescent="0.25">
      <c r="A33" s="14"/>
      <c r="B33" s="11">
        <v>26</v>
      </c>
      <c r="C33" s="161">
        <v>3480.35</v>
      </c>
      <c r="D33" s="161">
        <v>3122.55</v>
      </c>
      <c r="E33" s="161">
        <v>3271.2</v>
      </c>
      <c r="F33" s="161">
        <v>4448.8</v>
      </c>
      <c r="G33" s="161">
        <v>3782.05</v>
      </c>
      <c r="H33" s="161">
        <v>4174.3</v>
      </c>
      <c r="I33" s="161">
        <v>5754.2</v>
      </c>
      <c r="K33" s="11">
        <v>26</v>
      </c>
      <c r="L33" s="161">
        <v>3175.5</v>
      </c>
      <c r="M33" s="161">
        <v>2849</v>
      </c>
      <c r="N33" s="161">
        <v>2984.65</v>
      </c>
      <c r="O33" s="161">
        <v>4059.1</v>
      </c>
      <c r="P33" s="161">
        <v>3450.75</v>
      </c>
      <c r="Q33" s="161">
        <v>3808.65</v>
      </c>
      <c r="R33" s="161">
        <v>5250.15</v>
      </c>
      <c r="T33" s="93">
        <v>26</v>
      </c>
      <c r="U33" s="95">
        <v>2294.6999999999998</v>
      </c>
      <c r="V33" s="95">
        <v>2035.6</v>
      </c>
      <c r="W33" s="95">
        <v>2156.85</v>
      </c>
      <c r="X33" s="95">
        <v>2933.35</v>
      </c>
      <c r="Y33" s="95">
        <v>2493.65</v>
      </c>
      <c r="Z33" s="95">
        <v>2752.35</v>
      </c>
      <c r="AA33" s="95">
        <v>3794.1</v>
      </c>
      <c r="AB33" s="95"/>
      <c r="AC33" s="93">
        <v>26</v>
      </c>
      <c r="AD33" s="95">
        <v>2206.4</v>
      </c>
      <c r="AE33" s="95">
        <v>1957.3</v>
      </c>
      <c r="AF33" s="95">
        <v>2073.85</v>
      </c>
      <c r="AG33" s="95">
        <v>2820.5</v>
      </c>
      <c r="AH33" s="95">
        <v>2397.6999999999998</v>
      </c>
      <c r="AI33" s="95">
        <v>2646.45</v>
      </c>
      <c r="AJ33" s="95">
        <v>3648.15</v>
      </c>
      <c r="AL33" s="96">
        <f t="shared" si="1"/>
        <v>9.6000629822075245E-2</v>
      </c>
      <c r="AM33" s="96">
        <f t="shared" si="2"/>
        <v>9.6016146016146164E-2</v>
      </c>
      <c r="AN33" s="96">
        <f t="shared" si="3"/>
        <v>9.600790712478835E-2</v>
      </c>
      <c r="AO33" s="96">
        <f t="shared" si="4"/>
        <v>9.6006503904806584E-2</v>
      </c>
      <c r="AP33" s="96">
        <f t="shared" si="5"/>
        <v>9.6008114178077308E-2</v>
      </c>
      <c r="AQ33" s="96">
        <f t="shared" si="6"/>
        <v>9.6005146180405232E-2</v>
      </c>
      <c r="AR33" s="96">
        <f t="shared" si="7"/>
        <v>9.6006780758645105E-2</v>
      </c>
    </row>
    <row r="34" spans="1:44" ht="15.75" x14ac:dyDescent="0.25">
      <c r="A34" s="14"/>
      <c r="B34" s="11">
        <v>27</v>
      </c>
      <c r="C34" s="161">
        <v>3551.1</v>
      </c>
      <c r="D34" s="161">
        <v>3149.45</v>
      </c>
      <c r="E34" s="161">
        <v>3306.05</v>
      </c>
      <c r="F34" s="161">
        <v>4526.8</v>
      </c>
      <c r="G34" s="161">
        <v>3802.45</v>
      </c>
      <c r="H34" s="161">
        <v>4223.3</v>
      </c>
      <c r="I34" s="161">
        <v>5883.5</v>
      </c>
      <c r="K34" s="11">
        <v>27</v>
      </c>
      <c r="L34" s="161">
        <v>3240.05</v>
      </c>
      <c r="M34" s="161">
        <v>2873.55</v>
      </c>
      <c r="N34" s="161">
        <v>3016.45</v>
      </c>
      <c r="O34" s="161">
        <v>4130.25</v>
      </c>
      <c r="P34" s="161">
        <v>3469.35</v>
      </c>
      <c r="Q34" s="161">
        <v>3853.35</v>
      </c>
      <c r="R34" s="161">
        <v>5368.15</v>
      </c>
      <c r="T34" s="93">
        <v>27</v>
      </c>
      <c r="U34" s="95">
        <v>2341.4</v>
      </c>
      <c r="V34" s="95">
        <v>2053.1999999999998</v>
      </c>
      <c r="W34" s="95">
        <v>2179.85</v>
      </c>
      <c r="X34" s="95">
        <v>2984.75</v>
      </c>
      <c r="Y34" s="95">
        <v>2507.15</v>
      </c>
      <c r="Z34" s="95">
        <v>2784.6</v>
      </c>
      <c r="AA34" s="95">
        <v>3879.35</v>
      </c>
      <c r="AB34" s="95"/>
      <c r="AC34" s="93">
        <v>27</v>
      </c>
      <c r="AD34" s="95">
        <v>2251.3000000000002</v>
      </c>
      <c r="AE34" s="95">
        <v>1974.2</v>
      </c>
      <c r="AF34" s="95">
        <v>2096</v>
      </c>
      <c r="AG34" s="95">
        <v>2869.95</v>
      </c>
      <c r="AH34" s="95">
        <v>2410.6999999999998</v>
      </c>
      <c r="AI34" s="95">
        <v>2677.5</v>
      </c>
      <c r="AJ34" s="95">
        <v>3730.1</v>
      </c>
      <c r="AL34" s="96">
        <f t="shared" si="1"/>
        <v>9.6001604913504401E-2</v>
      </c>
      <c r="AM34" s="96">
        <f t="shared" si="2"/>
        <v>9.6013641662751503E-2</v>
      </c>
      <c r="AN34" s="96">
        <f t="shared" si="3"/>
        <v>9.6006895522882996E-2</v>
      </c>
      <c r="AO34" s="96">
        <f t="shared" si="4"/>
        <v>9.6011137340354713E-2</v>
      </c>
      <c r="AP34" s="96">
        <f t="shared" si="5"/>
        <v>9.6012221309467183E-2</v>
      </c>
      <c r="AQ34" s="96">
        <f t="shared" si="6"/>
        <v>9.6007370210336562E-2</v>
      </c>
      <c r="AR34" s="96">
        <f t="shared" si="7"/>
        <v>9.6001415757756448E-2</v>
      </c>
    </row>
    <row r="35" spans="1:44" ht="15.75" x14ac:dyDescent="0.25">
      <c r="A35" s="14"/>
      <c r="B35" s="11">
        <v>28</v>
      </c>
      <c r="C35" s="161">
        <v>3621.8</v>
      </c>
      <c r="D35" s="161">
        <v>3176.1</v>
      </c>
      <c r="E35" s="161">
        <v>3338.65</v>
      </c>
      <c r="F35" s="161">
        <v>4606.5</v>
      </c>
      <c r="G35" s="161">
        <v>3822.75</v>
      </c>
      <c r="H35" s="161">
        <v>4270.1499999999996</v>
      </c>
      <c r="I35" s="161">
        <v>6012.45</v>
      </c>
      <c r="K35" s="11">
        <v>28</v>
      </c>
      <c r="L35" s="161">
        <v>3304.55</v>
      </c>
      <c r="M35" s="161">
        <v>2897.9</v>
      </c>
      <c r="N35" s="161">
        <v>3046.2</v>
      </c>
      <c r="O35" s="161">
        <v>4203</v>
      </c>
      <c r="P35" s="161">
        <v>3487.9</v>
      </c>
      <c r="Q35" s="161">
        <v>3896.1</v>
      </c>
      <c r="R35" s="161">
        <v>5485.8</v>
      </c>
      <c r="T35" s="93">
        <v>28</v>
      </c>
      <c r="U35" s="95">
        <v>2388.0500000000002</v>
      </c>
      <c r="V35" s="95">
        <v>2070.6</v>
      </c>
      <c r="W35" s="95">
        <v>2201.35</v>
      </c>
      <c r="X35" s="95">
        <v>3037.3</v>
      </c>
      <c r="Y35" s="95">
        <v>2520.5500000000002</v>
      </c>
      <c r="Z35" s="95">
        <v>2815.55</v>
      </c>
      <c r="AA35" s="95">
        <v>3964.4</v>
      </c>
      <c r="AB35" s="95"/>
      <c r="AC35" s="93">
        <v>28</v>
      </c>
      <c r="AD35" s="95">
        <v>2296.1999999999998</v>
      </c>
      <c r="AE35" s="95">
        <v>1990.95</v>
      </c>
      <c r="AF35" s="95">
        <v>2116.65</v>
      </c>
      <c r="AG35" s="95">
        <v>2920.45</v>
      </c>
      <c r="AH35" s="95">
        <v>2423.6</v>
      </c>
      <c r="AI35" s="95">
        <v>2707.25</v>
      </c>
      <c r="AJ35" s="95">
        <v>3811.9</v>
      </c>
      <c r="AL35" s="96">
        <f t="shared" si="1"/>
        <v>9.6003994492442235E-2</v>
      </c>
      <c r="AM35" s="96">
        <f t="shared" si="2"/>
        <v>9.6000552123951755E-2</v>
      </c>
      <c r="AN35" s="96">
        <f t="shared" si="3"/>
        <v>9.6004858512244828E-2</v>
      </c>
      <c r="AO35" s="96">
        <f t="shared" si="4"/>
        <v>9.6002855103497486E-2</v>
      </c>
      <c r="AP35" s="96">
        <f t="shared" si="5"/>
        <v>9.6003325783422744E-2</v>
      </c>
      <c r="AQ35" s="96">
        <f t="shared" si="6"/>
        <v>9.6006262672929221E-2</v>
      </c>
      <c r="AR35" s="96">
        <f t="shared" si="7"/>
        <v>9.6002406212402969E-2</v>
      </c>
    </row>
    <row r="36" spans="1:44" ht="15.75" x14ac:dyDescent="0.25">
      <c r="A36" s="14"/>
      <c r="B36" s="11">
        <v>29</v>
      </c>
      <c r="C36" s="161">
        <v>3694.65</v>
      </c>
      <c r="D36" s="161">
        <v>3205.1</v>
      </c>
      <c r="E36" s="161">
        <v>3371.3</v>
      </c>
      <c r="F36" s="161">
        <v>4684.45</v>
      </c>
      <c r="G36" s="161">
        <v>3845.25</v>
      </c>
      <c r="H36" s="161">
        <v>4319.25</v>
      </c>
      <c r="I36" s="161">
        <v>6141.75</v>
      </c>
      <c r="K36" s="11">
        <v>29</v>
      </c>
      <c r="L36" s="161">
        <v>3371</v>
      </c>
      <c r="M36" s="161">
        <v>2924.35</v>
      </c>
      <c r="N36" s="161">
        <v>3076</v>
      </c>
      <c r="O36" s="161">
        <v>4274.1000000000004</v>
      </c>
      <c r="P36" s="161">
        <v>3508.4</v>
      </c>
      <c r="Q36" s="161">
        <v>3940.9</v>
      </c>
      <c r="R36" s="161">
        <v>5603.75</v>
      </c>
      <c r="T36" s="93">
        <v>29</v>
      </c>
      <c r="U36" s="95">
        <v>2436.0500000000002</v>
      </c>
      <c r="V36" s="95">
        <v>2089.5</v>
      </c>
      <c r="W36" s="95">
        <v>2222.85</v>
      </c>
      <c r="X36" s="95">
        <v>3088.7</v>
      </c>
      <c r="Y36" s="95">
        <v>2535.4</v>
      </c>
      <c r="Z36" s="95">
        <v>2847.95</v>
      </c>
      <c r="AA36" s="95">
        <v>4049.65</v>
      </c>
      <c r="AB36" s="95"/>
      <c r="AC36" s="93">
        <v>29</v>
      </c>
      <c r="AD36" s="95">
        <v>2342.35</v>
      </c>
      <c r="AE36" s="95">
        <v>2009.1</v>
      </c>
      <c r="AF36" s="95">
        <v>2137.35</v>
      </c>
      <c r="AG36" s="95">
        <v>2969.9</v>
      </c>
      <c r="AH36" s="95">
        <v>2437.85</v>
      </c>
      <c r="AI36" s="95">
        <v>2738.4</v>
      </c>
      <c r="AJ36" s="95">
        <v>3893.85</v>
      </c>
      <c r="AL36" s="96">
        <f t="shared" si="1"/>
        <v>9.6010086027884967E-2</v>
      </c>
      <c r="AM36" s="96">
        <f t="shared" si="2"/>
        <v>9.6004240258519058E-2</v>
      </c>
      <c r="AN36" s="96">
        <f t="shared" si="3"/>
        <v>9.6001300390117006E-2</v>
      </c>
      <c r="AO36" s="96">
        <f t="shared" si="4"/>
        <v>9.6008516412811939E-2</v>
      </c>
      <c r="AP36" s="96">
        <f t="shared" si="5"/>
        <v>9.6012427317295534E-2</v>
      </c>
      <c r="AQ36" s="96">
        <f t="shared" si="6"/>
        <v>9.6005988479788806E-2</v>
      </c>
      <c r="AR36" s="96">
        <f t="shared" si="7"/>
        <v>9.6007138077180532E-2</v>
      </c>
    </row>
    <row r="37" spans="1:44" ht="15.75" x14ac:dyDescent="0.25">
      <c r="A37" s="14"/>
      <c r="B37" s="11">
        <v>30</v>
      </c>
      <c r="C37" s="161">
        <v>3765.4</v>
      </c>
      <c r="D37" s="161">
        <v>3231.95</v>
      </c>
      <c r="E37" s="161">
        <v>3406.15</v>
      </c>
      <c r="F37" s="161">
        <v>4762.3500000000004</v>
      </c>
      <c r="G37" s="161">
        <v>3865.65</v>
      </c>
      <c r="H37" s="161">
        <v>4368.3999999999996</v>
      </c>
      <c r="I37" s="161">
        <v>6271.05</v>
      </c>
      <c r="K37" s="11">
        <v>30</v>
      </c>
      <c r="L37" s="161">
        <v>3435.55</v>
      </c>
      <c r="M37" s="161">
        <v>2948.85</v>
      </c>
      <c r="N37" s="161">
        <v>3107.8</v>
      </c>
      <c r="O37" s="161">
        <v>4345.2</v>
      </c>
      <c r="P37" s="161">
        <v>3527.05</v>
      </c>
      <c r="Q37" s="161">
        <v>3985.75</v>
      </c>
      <c r="R37" s="161">
        <v>5721.75</v>
      </c>
      <c r="T37" s="93">
        <v>30</v>
      </c>
      <c r="U37" s="95">
        <v>2482.6999999999998</v>
      </c>
      <c r="V37" s="95">
        <v>2107</v>
      </c>
      <c r="W37" s="95">
        <v>2245.85</v>
      </c>
      <c r="X37" s="95">
        <v>3140.1</v>
      </c>
      <c r="Y37" s="95">
        <v>2548.85</v>
      </c>
      <c r="Z37" s="95">
        <v>2880.3</v>
      </c>
      <c r="AA37" s="95">
        <v>4134.8999999999996</v>
      </c>
      <c r="AB37" s="95"/>
      <c r="AC37" s="93">
        <v>30</v>
      </c>
      <c r="AD37" s="95">
        <v>2387.1999999999998</v>
      </c>
      <c r="AE37" s="95">
        <v>2025.95</v>
      </c>
      <c r="AF37" s="95">
        <v>2159.4499999999998</v>
      </c>
      <c r="AG37" s="95">
        <v>3019.3</v>
      </c>
      <c r="AH37" s="95">
        <v>2450.8000000000002</v>
      </c>
      <c r="AI37" s="95">
        <v>2769.5</v>
      </c>
      <c r="AJ37" s="95">
        <v>3975.85</v>
      </c>
      <c r="AL37" s="96">
        <f t="shared" si="1"/>
        <v>9.6010827960588463E-2</v>
      </c>
      <c r="AM37" s="96">
        <f t="shared" si="2"/>
        <v>9.6003526798582373E-2</v>
      </c>
      <c r="AN37" s="96">
        <f t="shared" si="3"/>
        <v>9.6000386125233206E-2</v>
      </c>
      <c r="AO37" s="96">
        <f t="shared" si="4"/>
        <v>9.6002485501242907E-2</v>
      </c>
      <c r="AP37" s="96">
        <f t="shared" si="5"/>
        <v>9.6000907273783964E-2</v>
      </c>
      <c r="AQ37" s="96">
        <f t="shared" si="6"/>
        <v>9.6004516088565417E-2</v>
      </c>
      <c r="AR37" s="96">
        <f t="shared" si="7"/>
        <v>9.6002097260453612E-2</v>
      </c>
    </row>
    <row r="38" spans="1:44" ht="15.75" x14ac:dyDescent="0.25">
      <c r="A38" s="14"/>
      <c r="B38" s="11">
        <v>31</v>
      </c>
      <c r="C38" s="161">
        <v>3836.3</v>
      </c>
      <c r="D38" s="161">
        <v>3259.1</v>
      </c>
      <c r="E38" s="161">
        <v>3438.8</v>
      </c>
      <c r="F38" s="161">
        <v>4840.1499999999996</v>
      </c>
      <c r="G38" s="161">
        <v>3886.05</v>
      </c>
      <c r="H38" s="161">
        <v>4415.25</v>
      </c>
      <c r="I38" s="161">
        <v>6402.1</v>
      </c>
      <c r="K38" s="11">
        <v>31</v>
      </c>
      <c r="L38" s="161">
        <v>3500.25</v>
      </c>
      <c r="M38" s="161">
        <v>2973.6</v>
      </c>
      <c r="N38" s="161">
        <v>3137.55</v>
      </c>
      <c r="O38" s="161">
        <v>4416.1499999999996</v>
      </c>
      <c r="P38" s="161">
        <v>3545.65</v>
      </c>
      <c r="Q38" s="161">
        <v>4028.5</v>
      </c>
      <c r="R38" s="161">
        <v>5841.3</v>
      </c>
      <c r="T38" s="93">
        <v>31</v>
      </c>
      <c r="U38" s="95">
        <v>2529.4499999999998</v>
      </c>
      <c r="V38" s="95">
        <v>2124.65</v>
      </c>
      <c r="W38" s="95">
        <v>2267.35</v>
      </c>
      <c r="X38" s="95">
        <v>3191.35</v>
      </c>
      <c r="Y38" s="95">
        <v>2562.3000000000002</v>
      </c>
      <c r="Z38" s="95">
        <v>2911.2</v>
      </c>
      <c r="AA38" s="95">
        <v>4221.3</v>
      </c>
      <c r="AB38" s="95"/>
      <c r="AC38" s="93">
        <v>31</v>
      </c>
      <c r="AD38" s="95">
        <v>2432.15</v>
      </c>
      <c r="AE38" s="95">
        <v>2042.9</v>
      </c>
      <c r="AF38" s="95">
        <v>2180.1</v>
      </c>
      <c r="AG38" s="95">
        <v>3068.6</v>
      </c>
      <c r="AH38" s="95">
        <v>2463.75</v>
      </c>
      <c r="AI38" s="95">
        <v>2799.2</v>
      </c>
      <c r="AJ38" s="95">
        <v>4058.9</v>
      </c>
      <c r="AL38" s="96">
        <f t="shared" si="1"/>
        <v>9.600742804085427E-2</v>
      </c>
      <c r="AM38" s="96">
        <f t="shared" si="2"/>
        <v>9.6011568469195563E-2</v>
      </c>
      <c r="AN38" s="96">
        <f t="shared" si="3"/>
        <v>9.601440614492196E-2</v>
      </c>
      <c r="AO38" s="96">
        <f t="shared" si="4"/>
        <v>9.6011231502553196E-2</v>
      </c>
      <c r="AP38" s="96">
        <f t="shared" si="5"/>
        <v>9.60049638289171E-2</v>
      </c>
      <c r="AQ38" s="96">
        <f t="shared" si="6"/>
        <v>9.600347523892272E-2</v>
      </c>
      <c r="AR38" s="96">
        <f t="shared" si="7"/>
        <v>9.6006026055843741E-2</v>
      </c>
    </row>
    <row r="39" spans="1:44" ht="15.75" x14ac:dyDescent="0.25">
      <c r="A39" s="14"/>
      <c r="B39" s="11">
        <v>32</v>
      </c>
      <c r="C39" s="161">
        <v>3906.85</v>
      </c>
      <c r="D39" s="161">
        <v>3287.65</v>
      </c>
      <c r="E39" s="161">
        <v>3473.45</v>
      </c>
      <c r="F39" s="161">
        <v>4918.1499999999996</v>
      </c>
      <c r="G39" s="161">
        <v>3908.65</v>
      </c>
      <c r="H39" s="161">
        <v>4464.45</v>
      </c>
      <c r="I39" s="161">
        <v>6531.45</v>
      </c>
      <c r="K39" s="11">
        <v>32</v>
      </c>
      <c r="L39" s="161">
        <v>3564.6</v>
      </c>
      <c r="M39" s="161">
        <v>2999.65</v>
      </c>
      <c r="N39" s="161">
        <v>3169.2</v>
      </c>
      <c r="O39" s="161">
        <v>4487.3500000000004</v>
      </c>
      <c r="P39" s="161">
        <v>3566.25</v>
      </c>
      <c r="Q39" s="161">
        <v>4073.4</v>
      </c>
      <c r="R39" s="161">
        <v>5959.35</v>
      </c>
      <c r="T39" s="93">
        <v>32</v>
      </c>
      <c r="U39" s="95">
        <v>2575.9499999999998</v>
      </c>
      <c r="V39" s="95">
        <v>2143.35</v>
      </c>
      <c r="W39" s="95">
        <v>2290.15</v>
      </c>
      <c r="X39" s="95">
        <v>3242.8</v>
      </c>
      <c r="Y39" s="95">
        <v>2577.1999999999998</v>
      </c>
      <c r="Z39" s="95">
        <v>2943.65</v>
      </c>
      <c r="AA39" s="95">
        <v>4306.55</v>
      </c>
      <c r="AB39" s="95"/>
      <c r="AC39" s="93">
        <v>32</v>
      </c>
      <c r="AD39" s="95">
        <v>2476.85</v>
      </c>
      <c r="AE39" s="95">
        <v>2060.9</v>
      </c>
      <c r="AF39" s="95">
        <v>2202.0500000000002</v>
      </c>
      <c r="AG39" s="95">
        <v>3118.05</v>
      </c>
      <c r="AH39" s="95">
        <v>2478.0500000000002</v>
      </c>
      <c r="AI39" s="95">
        <v>2830.4</v>
      </c>
      <c r="AJ39" s="95">
        <v>4140.8999999999996</v>
      </c>
      <c r="AL39" s="96">
        <f t="shared" si="1"/>
        <v>9.601357796106158E-2</v>
      </c>
      <c r="AM39" s="96">
        <f t="shared" si="2"/>
        <v>9.6011201306819061E-2</v>
      </c>
      <c r="AN39" s="96">
        <f t="shared" si="3"/>
        <v>9.6002145651899573E-2</v>
      </c>
      <c r="AO39" s="96">
        <f t="shared" si="4"/>
        <v>9.6003209020914193E-2</v>
      </c>
      <c r="AP39" s="96">
        <f t="shared" si="5"/>
        <v>9.6011216263582222E-2</v>
      </c>
      <c r="AQ39" s="96">
        <f t="shared" si="6"/>
        <v>9.6000883782589419E-2</v>
      </c>
      <c r="AR39" s="96">
        <f t="shared" si="7"/>
        <v>9.6000402728485312E-2</v>
      </c>
    </row>
    <row r="40" spans="1:44" ht="15.75" x14ac:dyDescent="0.25">
      <c r="A40" s="14"/>
      <c r="B40" s="11">
        <v>33</v>
      </c>
      <c r="C40" s="161">
        <v>3979.7</v>
      </c>
      <c r="D40" s="161">
        <v>3314.7</v>
      </c>
      <c r="E40" s="161">
        <v>3506.3</v>
      </c>
      <c r="F40" s="161">
        <v>4997.8</v>
      </c>
      <c r="G40" s="161">
        <v>3929</v>
      </c>
      <c r="H40" s="161">
        <v>4513.3999999999996</v>
      </c>
      <c r="I40" s="161">
        <v>6660.45</v>
      </c>
      <c r="K40" s="11">
        <v>33</v>
      </c>
      <c r="L40" s="161">
        <v>3631.1</v>
      </c>
      <c r="M40" s="161">
        <v>3024.35</v>
      </c>
      <c r="N40" s="161">
        <v>3199.15</v>
      </c>
      <c r="O40" s="161">
        <v>4560</v>
      </c>
      <c r="P40" s="161">
        <v>3584.85</v>
      </c>
      <c r="Q40" s="161">
        <v>4118.05</v>
      </c>
      <c r="R40" s="161">
        <v>6077.05</v>
      </c>
      <c r="T40" s="93">
        <v>33</v>
      </c>
      <c r="U40" s="95">
        <v>2624</v>
      </c>
      <c r="V40" s="95">
        <v>2160.9499999999998</v>
      </c>
      <c r="W40" s="95">
        <v>2311.85</v>
      </c>
      <c r="X40" s="95">
        <v>3295.35</v>
      </c>
      <c r="Y40" s="95">
        <v>2590.6</v>
      </c>
      <c r="Z40" s="95">
        <v>2975.95</v>
      </c>
      <c r="AA40" s="95">
        <v>4391.7</v>
      </c>
      <c r="AB40" s="95"/>
      <c r="AC40" s="93">
        <v>33</v>
      </c>
      <c r="AD40" s="95">
        <v>2523.0500000000002</v>
      </c>
      <c r="AE40" s="95">
        <v>2077.8000000000002</v>
      </c>
      <c r="AF40" s="95">
        <v>2222.9</v>
      </c>
      <c r="AG40" s="95">
        <v>3168.6</v>
      </c>
      <c r="AH40" s="95">
        <v>2490.9499999999998</v>
      </c>
      <c r="AI40" s="95">
        <v>2861.45</v>
      </c>
      <c r="AJ40" s="95">
        <v>4222.75</v>
      </c>
      <c r="AL40" s="96">
        <f t="shared" si="1"/>
        <v>9.6003965740409258E-2</v>
      </c>
      <c r="AM40" s="96">
        <f t="shared" si="2"/>
        <v>9.6004100054557062E-2</v>
      </c>
      <c r="AN40" s="96">
        <f t="shared" si="3"/>
        <v>9.6009877623743911E-2</v>
      </c>
      <c r="AO40" s="96">
        <f t="shared" si="4"/>
        <v>9.6008771929824599E-2</v>
      </c>
      <c r="AP40" s="96">
        <f t="shared" si="5"/>
        <v>9.6001227387477961E-2</v>
      </c>
      <c r="AQ40" s="96">
        <f t="shared" si="6"/>
        <v>9.600417673413375E-2</v>
      </c>
      <c r="AR40" s="96">
        <f t="shared" si="7"/>
        <v>9.6000526571280442E-2</v>
      </c>
    </row>
    <row r="41" spans="1:44" ht="15.75" x14ac:dyDescent="0.25">
      <c r="A41" s="14"/>
      <c r="B41" s="11">
        <v>34</v>
      </c>
      <c r="C41" s="161">
        <v>4035.05</v>
      </c>
      <c r="D41" s="161">
        <v>3343.6</v>
      </c>
      <c r="E41" s="161">
        <v>3540.8</v>
      </c>
      <c r="F41" s="161">
        <v>5075.8</v>
      </c>
      <c r="G41" s="161">
        <v>4002.3</v>
      </c>
      <c r="H41" s="161">
        <v>4560.2</v>
      </c>
      <c r="I41" s="161">
        <v>6789.7</v>
      </c>
      <c r="K41" s="11">
        <v>34</v>
      </c>
      <c r="L41" s="161">
        <v>3681.6</v>
      </c>
      <c r="M41" s="161">
        <v>3050.7</v>
      </c>
      <c r="N41" s="161">
        <v>3230.65</v>
      </c>
      <c r="O41" s="161">
        <v>4631.2</v>
      </c>
      <c r="P41" s="161">
        <v>3651.7</v>
      </c>
      <c r="Q41" s="161">
        <v>4160.75</v>
      </c>
      <c r="R41" s="161">
        <v>6194.95</v>
      </c>
      <c r="T41" s="93">
        <v>34</v>
      </c>
      <c r="U41" s="95">
        <v>2660.5</v>
      </c>
      <c r="V41" s="95">
        <v>2179.85</v>
      </c>
      <c r="W41" s="95">
        <v>2334.65</v>
      </c>
      <c r="X41" s="95">
        <v>3346.8</v>
      </c>
      <c r="Y41" s="95">
        <v>2638.95</v>
      </c>
      <c r="Z41" s="95">
        <v>3006.8</v>
      </c>
      <c r="AA41" s="95">
        <v>4476.8999999999996</v>
      </c>
      <c r="AB41" s="95"/>
      <c r="AC41" s="93">
        <v>34</v>
      </c>
      <c r="AD41" s="95">
        <v>2558.15</v>
      </c>
      <c r="AE41" s="95">
        <v>2096</v>
      </c>
      <c r="AF41" s="95">
        <v>2244.85</v>
      </c>
      <c r="AG41" s="95">
        <v>3218.05</v>
      </c>
      <c r="AH41" s="95">
        <v>2537.4499999999998</v>
      </c>
      <c r="AI41" s="95">
        <v>2891.15</v>
      </c>
      <c r="AJ41" s="95">
        <v>4304.7</v>
      </c>
      <c r="AL41" s="96">
        <f t="shared" si="1"/>
        <v>9.6004454584963206E-2</v>
      </c>
      <c r="AM41" s="96">
        <f t="shared" si="2"/>
        <v>9.6010751630773328E-2</v>
      </c>
      <c r="AN41" s="96">
        <f t="shared" si="3"/>
        <v>9.6002352467769558E-2</v>
      </c>
      <c r="AO41" s="96">
        <f t="shared" si="4"/>
        <v>9.6001036448436716E-2</v>
      </c>
      <c r="AP41" s="96">
        <f t="shared" si="5"/>
        <v>9.6010077498151603E-2</v>
      </c>
      <c r="AQ41" s="96">
        <f t="shared" si="6"/>
        <v>9.6004326143123153E-2</v>
      </c>
      <c r="AR41" s="96">
        <f t="shared" si="7"/>
        <v>9.6005617478752914E-2</v>
      </c>
    </row>
    <row r="42" spans="1:44" ht="15.75" x14ac:dyDescent="0.25">
      <c r="A42" s="14"/>
      <c r="B42" s="11">
        <v>35</v>
      </c>
      <c r="C42" s="161">
        <v>4090.45</v>
      </c>
      <c r="D42" s="161">
        <v>3370.5</v>
      </c>
      <c r="E42" s="161">
        <v>3573.7</v>
      </c>
      <c r="F42" s="161">
        <v>5153.75</v>
      </c>
      <c r="G42" s="161">
        <v>4023.1</v>
      </c>
      <c r="H42" s="161">
        <v>4609.45</v>
      </c>
      <c r="I42" s="161">
        <v>6918.9</v>
      </c>
      <c r="K42" s="11">
        <v>35</v>
      </c>
      <c r="L42" s="161">
        <v>3732.15</v>
      </c>
      <c r="M42" s="161">
        <v>3075.25</v>
      </c>
      <c r="N42" s="161">
        <v>3260.65</v>
      </c>
      <c r="O42" s="161">
        <v>4702.3</v>
      </c>
      <c r="P42" s="161">
        <v>3670.7</v>
      </c>
      <c r="Q42" s="161">
        <v>4205.7</v>
      </c>
      <c r="R42" s="161">
        <v>6312.85</v>
      </c>
      <c r="T42" s="93">
        <v>35</v>
      </c>
      <c r="U42" s="95">
        <v>2697.05</v>
      </c>
      <c r="V42" s="95">
        <v>2197.3000000000002</v>
      </c>
      <c r="W42" s="95">
        <v>2356.3000000000002</v>
      </c>
      <c r="X42" s="95">
        <v>3398.15</v>
      </c>
      <c r="Y42" s="95">
        <v>2652.65</v>
      </c>
      <c r="Z42" s="95">
        <v>3039.3</v>
      </c>
      <c r="AA42" s="95">
        <v>4562.1000000000004</v>
      </c>
      <c r="AB42" s="95"/>
      <c r="AC42" s="93">
        <v>35</v>
      </c>
      <c r="AD42" s="95">
        <v>2593.3000000000002</v>
      </c>
      <c r="AE42" s="95">
        <v>2112.75</v>
      </c>
      <c r="AF42" s="95">
        <v>2265.65</v>
      </c>
      <c r="AG42" s="95">
        <v>3267.45</v>
      </c>
      <c r="AH42" s="95">
        <v>2550.6</v>
      </c>
      <c r="AI42" s="95">
        <v>2922.4</v>
      </c>
      <c r="AJ42" s="95">
        <v>4386.6000000000004</v>
      </c>
      <c r="AL42" s="96">
        <f t="shared" si="1"/>
        <v>9.6003644012164546E-2</v>
      </c>
      <c r="AM42" s="96">
        <f t="shared" si="2"/>
        <v>9.600845459718732E-2</v>
      </c>
      <c r="AN42" s="96">
        <f t="shared" si="3"/>
        <v>9.6008464569947716E-2</v>
      </c>
      <c r="AO42" s="96">
        <f t="shared" si="4"/>
        <v>9.600620972715479E-2</v>
      </c>
      <c r="AP42" s="96">
        <f t="shared" si="5"/>
        <v>9.600348707331019E-2</v>
      </c>
      <c r="AQ42" s="96">
        <f t="shared" si="6"/>
        <v>9.6000665763130932E-2</v>
      </c>
      <c r="AR42" s="96">
        <f t="shared" si="7"/>
        <v>9.6002597875761264E-2</v>
      </c>
    </row>
    <row r="43" spans="1:44" ht="15.75" x14ac:dyDescent="0.25">
      <c r="A43" s="14"/>
      <c r="B43" s="11">
        <v>40</v>
      </c>
      <c r="C43" s="161">
        <v>4331.05</v>
      </c>
      <c r="D43" s="161">
        <v>3446.95</v>
      </c>
      <c r="E43" s="161">
        <v>3720.5</v>
      </c>
      <c r="F43" s="161">
        <v>5495.75</v>
      </c>
      <c r="G43" s="161">
        <v>4130.8999999999996</v>
      </c>
      <c r="H43" s="161">
        <v>4723.8500000000004</v>
      </c>
      <c r="I43" s="161">
        <v>7482.6</v>
      </c>
      <c r="K43" s="11">
        <v>40</v>
      </c>
      <c r="L43" s="161">
        <v>3951.65</v>
      </c>
      <c r="M43" s="161">
        <v>3145</v>
      </c>
      <c r="N43" s="161">
        <v>3394.6</v>
      </c>
      <c r="O43" s="161">
        <v>5014.3500000000004</v>
      </c>
      <c r="P43" s="161">
        <v>3769.05</v>
      </c>
      <c r="Q43" s="161">
        <v>4310.05</v>
      </c>
      <c r="R43" s="161">
        <v>6827.15</v>
      </c>
      <c r="T43" s="93">
        <v>40</v>
      </c>
      <c r="U43" s="95">
        <v>2855.65</v>
      </c>
      <c r="V43" s="95">
        <v>2247.1999999999998</v>
      </c>
      <c r="W43" s="95">
        <v>2453.1</v>
      </c>
      <c r="X43" s="95">
        <v>3623.65</v>
      </c>
      <c r="Y43" s="95">
        <v>2723.7</v>
      </c>
      <c r="Z43" s="95">
        <v>3114.6</v>
      </c>
      <c r="AA43" s="95">
        <v>4933.7</v>
      </c>
      <c r="AB43" s="95"/>
      <c r="AC43" s="93">
        <v>40</v>
      </c>
      <c r="AD43" s="95">
        <v>2745.8</v>
      </c>
      <c r="AE43" s="95">
        <v>2160.75</v>
      </c>
      <c r="AF43" s="95">
        <v>2358.75</v>
      </c>
      <c r="AG43" s="95">
        <v>3484.25</v>
      </c>
      <c r="AH43" s="95">
        <v>2618.9</v>
      </c>
      <c r="AI43" s="95">
        <v>2994.8</v>
      </c>
      <c r="AJ43" s="95">
        <v>4743.8999999999996</v>
      </c>
      <c r="AL43" s="96">
        <f t="shared" si="1"/>
        <v>9.6010527248111543E-2</v>
      </c>
      <c r="AM43" s="96">
        <f t="shared" si="2"/>
        <v>9.6009538950715401E-2</v>
      </c>
      <c r="AN43" s="96">
        <f t="shared" si="3"/>
        <v>9.6005420373534545E-2</v>
      </c>
      <c r="AO43" s="96">
        <f t="shared" si="4"/>
        <v>9.600446717919553E-2</v>
      </c>
      <c r="AP43" s="96">
        <f t="shared" si="5"/>
        <v>9.6005624759554653E-2</v>
      </c>
      <c r="AQ43" s="96">
        <f t="shared" si="6"/>
        <v>9.6008166958619912E-2</v>
      </c>
      <c r="AR43" s="96">
        <f t="shared" si="7"/>
        <v>9.600638626659741E-2</v>
      </c>
    </row>
    <row r="44" spans="1:44" ht="15.75" x14ac:dyDescent="0.25">
      <c r="A44" s="14"/>
      <c r="B44" s="11">
        <v>45</v>
      </c>
      <c r="C44" s="161">
        <v>4614.8500000000004</v>
      </c>
      <c r="D44" s="161">
        <v>3523.3</v>
      </c>
      <c r="E44" s="161">
        <v>3867.75</v>
      </c>
      <c r="F44" s="161">
        <v>5894.1</v>
      </c>
      <c r="G44" s="161">
        <v>4236.3999999999996</v>
      </c>
      <c r="H44" s="161">
        <v>4832.75</v>
      </c>
      <c r="I44" s="161">
        <v>8120</v>
      </c>
      <c r="K44" s="11">
        <v>45</v>
      </c>
      <c r="L44" s="161">
        <v>4210.6000000000004</v>
      </c>
      <c r="M44" s="161">
        <v>3214.65</v>
      </c>
      <c r="N44" s="161">
        <v>3528.95</v>
      </c>
      <c r="O44" s="161">
        <v>5377.8</v>
      </c>
      <c r="P44" s="161">
        <v>3865.3</v>
      </c>
      <c r="Q44" s="161">
        <v>4409.3999999999996</v>
      </c>
      <c r="R44" s="161">
        <v>7408.75</v>
      </c>
      <c r="T44" s="93">
        <v>45</v>
      </c>
      <c r="U44" s="95">
        <v>3042.8</v>
      </c>
      <c r="V44" s="95">
        <v>2296.9499999999998</v>
      </c>
      <c r="W44" s="95">
        <v>2550.1999999999998</v>
      </c>
      <c r="X44" s="95">
        <v>3886.35</v>
      </c>
      <c r="Y44" s="95">
        <v>2793.3</v>
      </c>
      <c r="Z44" s="95">
        <v>3186.45</v>
      </c>
      <c r="AA44" s="95">
        <v>5354.05</v>
      </c>
      <c r="AB44" s="95"/>
      <c r="AC44" s="93">
        <v>45</v>
      </c>
      <c r="AD44" s="95">
        <v>2925.75</v>
      </c>
      <c r="AE44" s="95">
        <v>2208.6</v>
      </c>
      <c r="AF44" s="95">
        <v>2452.1</v>
      </c>
      <c r="AG44" s="95">
        <v>3736.85</v>
      </c>
      <c r="AH44" s="95">
        <v>2685.85</v>
      </c>
      <c r="AI44" s="95">
        <v>3063.85</v>
      </c>
      <c r="AJ44" s="95">
        <v>5148.1000000000004</v>
      </c>
      <c r="AL44" s="96">
        <f t="shared" si="1"/>
        <v>9.6007694865339888E-2</v>
      </c>
      <c r="AM44" s="96">
        <f t="shared" si="2"/>
        <v>9.6013562907314887E-2</v>
      </c>
      <c r="AN44" s="96">
        <f t="shared" si="3"/>
        <v>9.6005894104478795E-2</v>
      </c>
      <c r="AO44" s="96">
        <f t="shared" si="4"/>
        <v>9.6005801628918919E-2</v>
      </c>
      <c r="AP44" s="96">
        <f t="shared" si="5"/>
        <v>9.6008071818487473E-2</v>
      </c>
      <c r="AQ44" s="96">
        <f t="shared" si="6"/>
        <v>9.6010795119517489E-2</v>
      </c>
      <c r="AR44" s="96">
        <f t="shared" si="7"/>
        <v>9.6001349755356902E-2</v>
      </c>
    </row>
    <row r="45" spans="1:44" ht="15.75" x14ac:dyDescent="0.25">
      <c r="A45" s="14"/>
      <c r="B45" s="11">
        <v>50</v>
      </c>
      <c r="C45" s="161">
        <v>4898.7</v>
      </c>
      <c r="D45" s="161">
        <v>3648.05</v>
      </c>
      <c r="E45" s="161">
        <v>4014.85</v>
      </c>
      <c r="F45" s="161">
        <v>6290.7</v>
      </c>
      <c r="G45" s="161">
        <v>4300.8</v>
      </c>
      <c r="H45" s="161">
        <v>4878.3</v>
      </c>
      <c r="I45" s="161">
        <v>8755.5</v>
      </c>
      <c r="K45" s="11">
        <v>50</v>
      </c>
      <c r="L45" s="161">
        <v>4469.6000000000004</v>
      </c>
      <c r="M45" s="161">
        <v>3328.5</v>
      </c>
      <c r="N45" s="161">
        <v>3663.15</v>
      </c>
      <c r="O45" s="161">
        <v>5739.65</v>
      </c>
      <c r="P45" s="161">
        <v>3924.05</v>
      </c>
      <c r="Q45" s="161">
        <v>4451</v>
      </c>
      <c r="R45" s="161">
        <v>7988.55</v>
      </c>
      <c r="T45" s="93">
        <v>50</v>
      </c>
      <c r="U45" s="95">
        <v>3229.95</v>
      </c>
      <c r="V45" s="95">
        <v>2378.3000000000002</v>
      </c>
      <c r="W45" s="95">
        <v>2647.2</v>
      </c>
      <c r="X45" s="95">
        <v>4147.8500000000004</v>
      </c>
      <c r="Y45" s="95">
        <v>2835.7</v>
      </c>
      <c r="Z45" s="95">
        <v>3216.5</v>
      </c>
      <c r="AA45" s="95">
        <v>5773.05</v>
      </c>
      <c r="AB45" s="95"/>
      <c r="AC45" s="93">
        <v>50</v>
      </c>
      <c r="AD45" s="95">
        <v>3105.7</v>
      </c>
      <c r="AE45" s="95">
        <v>2286.8000000000002</v>
      </c>
      <c r="AF45" s="95">
        <v>2545.35</v>
      </c>
      <c r="AG45" s="95">
        <v>3988.3</v>
      </c>
      <c r="AH45" s="95">
        <v>2726.6</v>
      </c>
      <c r="AI45" s="95">
        <v>3092.75</v>
      </c>
      <c r="AJ45" s="95">
        <v>5551</v>
      </c>
      <c r="AL45" s="96">
        <f t="shared" si="1"/>
        <v>9.6004116699480724E-2</v>
      </c>
      <c r="AM45" s="96">
        <f t="shared" si="2"/>
        <v>9.6004206098843303E-2</v>
      </c>
      <c r="AN45" s="96">
        <f t="shared" si="3"/>
        <v>9.601026438993765E-2</v>
      </c>
      <c r="AO45" s="96">
        <f t="shared" si="4"/>
        <v>9.6007596282003282E-2</v>
      </c>
      <c r="AP45" s="96">
        <f t="shared" si="5"/>
        <v>9.6010499356532053E-2</v>
      </c>
      <c r="AQ45" s="96">
        <f t="shared" si="6"/>
        <v>9.600089867445516E-2</v>
      </c>
      <c r="AR45" s="96">
        <f t="shared" si="7"/>
        <v>9.6006158814803566E-2</v>
      </c>
    </row>
    <row r="46" spans="1:44" ht="15.75" x14ac:dyDescent="0.25">
      <c r="A46" s="14"/>
      <c r="B46" s="11">
        <v>55</v>
      </c>
      <c r="C46" s="161">
        <v>5184.5</v>
      </c>
      <c r="D46" s="161">
        <v>3725.5</v>
      </c>
      <c r="E46" s="161">
        <v>4162</v>
      </c>
      <c r="F46" s="161">
        <v>6687.45</v>
      </c>
      <c r="G46" s="161">
        <v>4364.8</v>
      </c>
      <c r="H46" s="161">
        <v>4921.8</v>
      </c>
      <c r="I46" s="161">
        <v>9392.9</v>
      </c>
      <c r="K46" s="11">
        <v>55</v>
      </c>
      <c r="L46" s="161">
        <v>4730.3500000000004</v>
      </c>
      <c r="M46" s="161">
        <v>3399.15</v>
      </c>
      <c r="N46" s="161">
        <v>3797.4</v>
      </c>
      <c r="O46" s="161">
        <v>6101.65</v>
      </c>
      <c r="P46" s="161">
        <v>3982.45</v>
      </c>
      <c r="Q46" s="161">
        <v>4490.6499999999996</v>
      </c>
      <c r="R46" s="161">
        <v>8570.15</v>
      </c>
      <c r="T46" s="93">
        <v>55</v>
      </c>
      <c r="U46" s="95">
        <v>3418.45</v>
      </c>
      <c r="V46" s="95">
        <v>2428.8000000000002</v>
      </c>
      <c r="W46" s="95">
        <v>2744.2</v>
      </c>
      <c r="X46" s="95">
        <v>4409.3999999999996</v>
      </c>
      <c r="Y46" s="95">
        <v>2877.95</v>
      </c>
      <c r="Z46" s="95">
        <v>3245.2</v>
      </c>
      <c r="AA46" s="95">
        <v>6193.4</v>
      </c>
      <c r="AB46" s="95"/>
      <c r="AC46" s="93">
        <v>55</v>
      </c>
      <c r="AD46" s="95">
        <v>3286.95</v>
      </c>
      <c r="AE46" s="95">
        <v>2335.35</v>
      </c>
      <c r="AF46" s="95">
        <v>2638.65</v>
      </c>
      <c r="AG46" s="95">
        <v>4239.8</v>
      </c>
      <c r="AH46" s="95">
        <v>2767.25</v>
      </c>
      <c r="AI46" s="95">
        <v>3120.35</v>
      </c>
      <c r="AJ46" s="95">
        <v>5955.15</v>
      </c>
      <c r="AL46" s="96">
        <f t="shared" si="1"/>
        <v>9.6007694990856818E-2</v>
      </c>
      <c r="AM46" s="96">
        <f t="shared" si="2"/>
        <v>9.6009296441757375E-2</v>
      </c>
      <c r="AN46" s="96">
        <f t="shared" si="3"/>
        <v>9.6013061568441582E-2</v>
      </c>
      <c r="AO46" s="96">
        <f t="shared" si="4"/>
        <v>9.6006817827964497E-2</v>
      </c>
      <c r="AP46" s="96">
        <f t="shared" si="5"/>
        <v>9.600873833946455E-2</v>
      </c>
      <c r="AQ46" s="96">
        <f t="shared" si="6"/>
        <v>9.6010599801810592E-2</v>
      </c>
      <c r="AR46" s="96">
        <f t="shared" si="7"/>
        <v>9.6001820271523819E-2</v>
      </c>
    </row>
    <row r="47" spans="1:44" ht="15.75" x14ac:dyDescent="0.25">
      <c r="A47" s="14"/>
      <c r="B47" s="11">
        <v>60</v>
      </c>
      <c r="C47" s="161">
        <v>5468.4</v>
      </c>
      <c r="D47" s="161">
        <v>3803</v>
      </c>
      <c r="E47" s="161">
        <v>4366.8500000000004</v>
      </c>
      <c r="F47" s="161">
        <v>7085.75</v>
      </c>
      <c r="G47" s="161">
        <v>4429.05</v>
      </c>
      <c r="H47" s="161">
        <v>4967.25</v>
      </c>
      <c r="I47" s="161">
        <v>10030</v>
      </c>
      <c r="K47" s="11">
        <v>60</v>
      </c>
      <c r="L47" s="161">
        <v>4989.3999999999996</v>
      </c>
      <c r="M47" s="161">
        <v>3469.85</v>
      </c>
      <c r="N47" s="161">
        <v>3984.35</v>
      </c>
      <c r="O47" s="161">
        <v>6465.1</v>
      </c>
      <c r="P47" s="161">
        <v>4041.1</v>
      </c>
      <c r="Q47" s="161">
        <v>4532.1499999999996</v>
      </c>
      <c r="R47" s="161">
        <v>9151.4500000000007</v>
      </c>
      <c r="T47" s="93">
        <v>60</v>
      </c>
      <c r="U47" s="95">
        <v>3605.6</v>
      </c>
      <c r="V47" s="95">
        <v>2479.3000000000002</v>
      </c>
      <c r="W47" s="95">
        <v>2879.3</v>
      </c>
      <c r="X47" s="95">
        <v>4672.1499999999996</v>
      </c>
      <c r="Y47" s="95">
        <v>2920.3</v>
      </c>
      <c r="Z47" s="95">
        <v>3275.2</v>
      </c>
      <c r="AA47" s="95">
        <v>6613.5</v>
      </c>
      <c r="AB47" s="95"/>
      <c r="AC47" s="93">
        <v>60</v>
      </c>
      <c r="AD47" s="95">
        <v>3466.9</v>
      </c>
      <c r="AE47" s="95">
        <v>2383.9</v>
      </c>
      <c r="AF47" s="95">
        <v>2768.55</v>
      </c>
      <c r="AG47" s="95">
        <v>4492.45</v>
      </c>
      <c r="AH47" s="95">
        <v>2807.95</v>
      </c>
      <c r="AI47" s="95">
        <v>3149.2</v>
      </c>
      <c r="AJ47" s="95">
        <v>6359.1</v>
      </c>
      <c r="AL47" s="96">
        <f t="shared" si="1"/>
        <v>9.6003527478253803E-2</v>
      </c>
      <c r="AM47" s="96">
        <f t="shared" si="2"/>
        <v>9.6012795942187701E-2</v>
      </c>
      <c r="AN47" s="96">
        <f t="shared" si="3"/>
        <v>9.600060235672081E-2</v>
      </c>
      <c r="AO47" s="96">
        <f t="shared" si="4"/>
        <v>9.6000061870659348E-2</v>
      </c>
      <c r="AP47" s="96">
        <f t="shared" si="5"/>
        <v>9.6001088812452062E-2</v>
      </c>
      <c r="AQ47" s="96">
        <f t="shared" si="6"/>
        <v>9.6003000783292824E-2</v>
      </c>
      <c r="AR47" s="96">
        <f t="shared" si="7"/>
        <v>9.6001180140852016E-2</v>
      </c>
    </row>
    <row r="48" spans="1:44" ht="15.75" x14ac:dyDescent="0.25">
      <c r="A48" s="14"/>
      <c r="B48" s="11">
        <v>65</v>
      </c>
      <c r="C48" s="161">
        <v>5752.35</v>
      </c>
      <c r="D48" s="161">
        <v>3888.85</v>
      </c>
      <c r="E48" s="161">
        <v>4515.8</v>
      </c>
      <c r="F48" s="161">
        <v>7482.6</v>
      </c>
      <c r="G48" s="161">
        <v>4470.3999999999996</v>
      </c>
      <c r="H48" s="161">
        <v>5010.7</v>
      </c>
      <c r="I48" s="161">
        <v>10667.35</v>
      </c>
      <c r="K48" s="11">
        <v>65</v>
      </c>
      <c r="L48" s="161">
        <v>5248.45</v>
      </c>
      <c r="M48" s="161">
        <v>3548.2</v>
      </c>
      <c r="N48" s="161">
        <v>4120.25</v>
      </c>
      <c r="O48" s="161">
        <v>6827.15</v>
      </c>
      <c r="P48" s="161">
        <v>4078.8</v>
      </c>
      <c r="Q48" s="161">
        <v>4571.8</v>
      </c>
      <c r="R48" s="161">
        <v>9732.9500000000007</v>
      </c>
      <c r="T48" s="93">
        <v>65</v>
      </c>
      <c r="U48" s="95">
        <v>3792.85</v>
      </c>
      <c r="V48" s="95">
        <v>2535.25</v>
      </c>
      <c r="W48" s="95">
        <v>2977.55</v>
      </c>
      <c r="X48" s="95">
        <v>4933.7</v>
      </c>
      <c r="Y48" s="95">
        <v>2947.55</v>
      </c>
      <c r="Z48" s="95">
        <v>3303.85</v>
      </c>
      <c r="AA48" s="95">
        <v>7033.7</v>
      </c>
      <c r="AB48" s="95"/>
      <c r="AC48" s="93">
        <v>65</v>
      </c>
      <c r="AD48" s="95">
        <v>3646.95</v>
      </c>
      <c r="AE48" s="95">
        <v>2437.6999999999998</v>
      </c>
      <c r="AF48" s="95">
        <v>2863</v>
      </c>
      <c r="AG48" s="95">
        <v>4743.8999999999996</v>
      </c>
      <c r="AH48" s="95">
        <v>2834.15</v>
      </c>
      <c r="AI48" s="95">
        <v>3176.75</v>
      </c>
      <c r="AJ48" s="95">
        <v>6763.15</v>
      </c>
      <c r="AL48" s="96">
        <f t="shared" si="1"/>
        <v>9.6009297983214115E-2</v>
      </c>
      <c r="AM48" s="96">
        <f t="shared" si="2"/>
        <v>9.600642579335994E-2</v>
      </c>
      <c r="AN48" s="96">
        <f t="shared" si="3"/>
        <v>9.6001456222316595E-2</v>
      </c>
      <c r="AO48" s="96">
        <f t="shared" si="4"/>
        <v>9.600638626659741E-2</v>
      </c>
      <c r="AP48" s="96">
        <f t="shared" si="5"/>
        <v>9.6008629989212446E-2</v>
      </c>
      <c r="AQ48" s="96">
        <f t="shared" si="6"/>
        <v>9.6001574872041529E-2</v>
      </c>
      <c r="AR48" s="96">
        <f t="shared" si="7"/>
        <v>9.6003780970825847E-2</v>
      </c>
    </row>
    <row r="49" spans="1:44" ht="15.75" x14ac:dyDescent="0.25">
      <c r="A49" s="14"/>
      <c r="B49" s="11">
        <v>70</v>
      </c>
      <c r="C49" s="161">
        <v>6036.25</v>
      </c>
      <c r="D49" s="161">
        <v>3974.8</v>
      </c>
      <c r="E49" s="161">
        <v>4675.45</v>
      </c>
      <c r="F49" s="161">
        <v>7879.3</v>
      </c>
      <c r="G49" s="161">
        <v>4513.8500000000004</v>
      </c>
      <c r="H49" s="161">
        <v>5056.25</v>
      </c>
      <c r="I49" s="161">
        <v>11300.75</v>
      </c>
      <c r="K49" s="11">
        <v>70</v>
      </c>
      <c r="L49" s="161">
        <v>5507.5</v>
      </c>
      <c r="M49" s="161">
        <v>3626.6</v>
      </c>
      <c r="N49" s="161">
        <v>4265.8999999999996</v>
      </c>
      <c r="O49" s="161">
        <v>7189.1</v>
      </c>
      <c r="P49" s="161">
        <v>4118.45</v>
      </c>
      <c r="Q49" s="161">
        <v>4613.3500000000004</v>
      </c>
      <c r="R49" s="161">
        <v>10310.9</v>
      </c>
      <c r="T49" s="93">
        <v>70</v>
      </c>
      <c r="U49" s="95">
        <v>3980.1</v>
      </c>
      <c r="V49" s="95">
        <v>2591.3000000000002</v>
      </c>
      <c r="W49" s="95">
        <v>3082.8</v>
      </c>
      <c r="X49" s="95">
        <v>5195.3500000000004</v>
      </c>
      <c r="Y49" s="95">
        <v>2976.25</v>
      </c>
      <c r="Z49" s="95">
        <v>3333.85</v>
      </c>
      <c r="AA49" s="95">
        <v>7451.4</v>
      </c>
      <c r="AB49" s="95"/>
      <c r="AC49" s="93">
        <v>70</v>
      </c>
      <c r="AD49" s="95">
        <v>3827</v>
      </c>
      <c r="AE49" s="95">
        <v>2491.6</v>
      </c>
      <c r="AF49" s="95">
        <v>2964.2</v>
      </c>
      <c r="AG49" s="95">
        <v>4995.5</v>
      </c>
      <c r="AH49" s="95">
        <v>2861.75</v>
      </c>
      <c r="AI49" s="95">
        <v>3205.6</v>
      </c>
      <c r="AJ49" s="95">
        <v>7164.8</v>
      </c>
      <c r="AL49" s="96">
        <f t="shared" si="1"/>
        <v>9.6005447117566867E-2</v>
      </c>
      <c r="AM49" s="96">
        <f t="shared" si="2"/>
        <v>9.6012794352837494E-2</v>
      </c>
      <c r="AN49" s="96">
        <f t="shared" si="3"/>
        <v>9.6005532244075154E-2</v>
      </c>
      <c r="AO49" s="96">
        <f t="shared" si="4"/>
        <v>9.600645421540932E-2</v>
      </c>
      <c r="AP49" s="96">
        <f t="shared" si="5"/>
        <v>9.6006992922094581E-2</v>
      </c>
      <c r="AQ49" s="96">
        <f t="shared" si="6"/>
        <v>9.6003988424897324E-2</v>
      </c>
      <c r="AR49" s="96">
        <f t="shared" si="7"/>
        <v>9.60003491450796E-2</v>
      </c>
    </row>
    <row r="50" spans="1:44" s="5" customFormat="1" ht="15.75" x14ac:dyDescent="0.25">
      <c r="A50" s="15"/>
      <c r="B50" s="16">
        <v>75</v>
      </c>
      <c r="C50" s="161">
        <v>6441.6</v>
      </c>
      <c r="D50" s="161">
        <v>4060.55</v>
      </c>
      <c r="E50" s="161">
        <v>4818.1000000000004</v>
      </c>
      <c r="F50" s="161">
        <v>8408.35</v>
      </c>
      <c r="G50" s="161">
        <v>4555.1499999999996</v>
      </c>
      <c r="H50" s="161">
        <v>5120.25</v>
      </c>
      <c r="I50" s="161">
        <v>12059.5</v>
      </c>
      <c r="K50" s="16">
        <v>75</v>
      </c>
      <c r="L50" s="161">
        <v>5877.35</v>
      </c>
      <c r="M50" s="161">
        <v>3704.85</v>
      </c>
      <c r="N50" s="161">
        <v>4396.05</v>
      </c>
      <c r="O50" s="161">
        <v>7671.85</v>
      </c>
      <c r="P50" s="161">
        <v>4156.1499999999996</v>
      </c>
      <c r="Q50" s="161">
        <v>4671.75</v>
      </c>
      <c r="R50" s="161">
        <v>11003.15</v>
      </c>
      <c r="T50" s="98">
        <v>75</v>
      </c>
      <c r="U50" s="95">
        <v>4247.3</v>
      </c>
      <c r="V50" s="95">
        <v>2647.2</v>
      </c>
      <c r="W50" s="95">
        <v>3176.85</v>
      </c>
      <c r="X50" s="95">
        <v>5544.2</v>
      </c>
      <c r="Y50" s="95">
        <v>3003.5</v>
      </c>
      <c r="Z50" s="95">
        <v>3376.1</v>
      </c>
      <c r="AA50" s="95">
        <v>7951.7</v>
      </c>
      <c r="AB50" s="95"/>
      <c r="AC50" s="98">
        <v>75</v>
      </c>
      <c r="AD50" s="95">
        <v>4083.9</v>
      </c>
      <c r="AE50" s="95">
        <v>2545.35</v>
      </c>
      <c r="AF50" s="95">
        <v>3054.65</v>
      </c>
      <c r="AG50" s="95">
        <v>5330.95</v>
      </c>
      <c r="AH50" s="95">
        <v>2887.95</v>
      </c>
      <c r="AI50" s="95">
        <v>3246.25</v>
      </c>
      <c r="AJ50" s="95">
        <v>7645.85</v>
      </c>
      <c r="AL50" s="96">
        <f t="shared" si="1"/>
        <v>9.6004151530876936E-2</v>
      </c>
      <c r="AM50" s="96">
        <f t="shared" si="2"/>
        <v>9.6009285126253507E-2</v>
      </c>
      <c r="AN50" s="96">
        <f t="shared" si="3"/>
        <v>9.600664232663414E-2</v>
      </c>
      <c r="AO50" s="96">
        <f t="shared" si="4"/>
        <v>9.6000312831976631E-2</v>
      </c>
      <c r="AP50" s="96">
        <f t="shared" si="5"/>
        <v>9.6002309830010901E-2</v>
      </c>
      <c r="AQ50" s="96">
        <f t="shared" si="6"/>
        <v>9.600256863059875E-2</v>
      </c>
      <c r="AR50" s="96">
        <f t="shared" si="7"/>
        <v>9.6004326033908516E-2</v>
      </c>
    </row>
    <row r="51" spans="1:44" s="5" customFormat="1" ht="15.75" x14ac:dyDescent="0.25">
      <c r="A51" s="15"/>
      <c r="B51" s="16">
        <v>80</v>
      </c>
      <c r="C51" s="161">
        <v>6843.45</v>
      </c>
      <c r="D51" s="161">
        <v>4146.3500000000004</v>
      </c>
      <c r="E51" s="161">
        <v>4961.1000000000004</v>
      </c>
      <c r="F51" s="161">
        <v>8932.85</v>
      </c>
      <c r="G51" s="161">
        <v>4588.3500000000004</v>
      </c>
      <c r="H51" s="161">
        <v>5184.5</v>
      </c>
      <c r="I51" s="161">
        <v>12812.05</v>
      </c>
      <c r="K51" s="16">
        <v>80</v>
      </c>
      <c r="L51" s="161">
        <v>6244</v>
      </c>
      <c r="M51" s="161">
        <v>3783.15</v>
      </c>
      <c r="N51" s="161">
        <v>4526.55</v>
      </c>
      <c r="O51" s="161">
        <v>8150.4</v>
      </c>
      <c r="P51" s="161">
        <v>4186.45</v>
      </c>
      <c r="Q51" s="161">
        <v>4730.3500000000004</v>
      </c>
      <c r="R51" s="161">
        <v>11689.8</v>
      </c>
      <c r="T51" s="98">
        <v>80</v>
      </c>
      <c r="U51" s="95">
        <v>4512.3</v>
      </c>
      <c r="V51" s="95">
        <v>2703.15</v>
      </c>
      <c r="W51" s="95">
        <v>3271.1</v>
      </c>
      <c r="X51" s="95">
        <v>5890.05</v>
      </c>
      <c r="Y51" s="95">
        <v>3025.35</v>
      </c>
      <c r="Z51" s="95">
        <v>3418.45</v>
      </c>
      <c r="AA51" s="95">
        <v>8447.9</v>
      </c>
      <c r="AB51" s="95"/>
      <c r="AC51" s="98">
        <v>80</v>
      </c>
      <c r="AD51" s="95">
        <v>4338.75</v>
      </c>
      <c r="AE51" s="95">
        <v>2599.15</v>
      </c>
      <c r="AF51" s="95">
        <v>3145.25</v>
      </c>
      <c r="AG51" s="95">
        <v>5663.5</v>
      </c>
      <c r="AH51" s="95">
        <v>2908.95</v>
      </c>
      <c r="AI51" s="95">
        <v>3286.95</v>
      </c>
      <c r="AJ51" s="95">
        <v>8122.95</v>
      </c>
      <c r="AL51" s="96">
        <f t="shared" si="1"/>
        <v>9.6004163997437608E-2</v>
      </c>
      <c r="AM51" s="96">
        <f t="shared" si="2"/>
        <v>9.6004652207816399E-2</v>
      </c>
      <c r="AN51" s="96">
        <f t="shared" si="3"/>
        <v>9.6000265102561544E-2</v>
      </c>
      <c r="AO51" s="96">
        <f t="shared" si="4"/>
        <v>9.600142324303107E-2</v>
      </c>
      <c r="AP51" s="96">
        <f t="shared" si="5"/>
        <v>9.6000191092691978E-2</v>
      </c>
      <c r="AQ51" s="96">
        <f t="shared" si="6"/>
        <v>9.6007694990856818E-2</v>
      </c>
      <c r="AR51" s="96">
        <f t="shared" si="7"/>
        <v>9.6002497904155826E-2</v>
      </c>
    </row>
    <row r="52" spans="1:44" s="5" customFormat="1" ht="15.75" x14ac:dyDescent="0.25">
      <c r="A52" s="15"/>
      <c r="B52" s="16">
        <v>85</v>
      </c>
      <c r="C52" s="161">
        <v>7242.1</v>
      </c>
      <c r="D52" s="161">
        <v>4282.3</v>
      </c>
      <c r="E52" s="161">
        <v>5103.75</v>
      </c>
      <c r="F52" s="161">
        <v>9453.35</v>
      </c>
      <c r="G52" s="161">
        <v>4619.3</v>
      </c>
      <c r="H52" s="161">
        <v>5248.8</v>
      </c>
      <c r="I52" s="161">
        <v>13558.25</v>
      </c>
      <c r="K52" s="16">
        <v>85</v>
      </c>
      <c r="L52" s="161">
        <v>6607.75</v>
      </c>
      <c r="M52" s="161">
        <v>3907.2</v>
      </c>
      <c r="N52" s="161">
        <v>4656.7</v>
      </c>
      <c r="O52" s="161">
        <v>8625.2999999999993</v>
      </c>
      <c r="P52" s="161">
        <v>4214.6499999999996</v>
      </c>
      <c r="Q52" s="161">
        <v>4789.05</v>
      </c>
      <c r="R52" s="161">
        <v>12370.65</v>
      </c>
      <c r="T52" s="98">
        <v>85</v>
      </c>
      <c r="U52" s="95">
        <v>4775.2</v>
      </c>
      <c r="V52" s="95">
        <v>2791.8</v>
      </c>
      <c r="W52" s="95">
        <v>3365.2</v>
      </c>
      <c r="X52" s="95">
        <v>6233.2</v>
      </c>
      <c r="Y52" s="95">
        <v>3045.7</v>
      </c>
      <c r="Z52" s="95">
        <v>3460.85</v>
      </c>
      <c r="AA52" s="95">
        <v>8939.9500000000007</v>
      </c>
      <c r="AB52" s="95"/>
      <c r="AC52" s="98">
        <v>85</v>
      </c>
      <c r="AD52" s="95">
        <v>4591.5</v>
      </c>
      <c r="AE52" s="95">
        <v>2684.4</v>
      </c>
      <c r="AF52" s="95">
        <v>3235.75</v>
      </c>
      <c r="AG52" s="95">
        <v>5993.45</v>
      </c>
      <c r="AH52" s="95">
        <v>2928.55</v>
      </c>
      <c r="AI52" s="95">
        <v>3327.7</v>
      </c>
      <c r="AJ52" s="95">
        <v>8596.1</v>
      </c>
      <c r="AL52" s="96">
        <f t="shared" si="1"/>
        <v>9.6000908024667986E-2</v>
      </c>
      <c r="AM52" s="96">
        <f t="shared" si="2"/>
        <v>9.600225225225234E-2</v>
      </c>
      <c r="AN52" s="96">
        <f t="shared" si="3"/>
        <v>9.6001460261558647E-2</v>
      </c>
      <c r="AO52" s="96">
        <f t="shared" si="4"/>
        <v>9.6002457885522974E-2</v>
      </c>
      <c r="AP52" s="96">
        <f t="shared" si="5"/>
        <v>9.6010344868494579E-2</v>
      </c>
      <c r="AQ52" s="96">
        <f t="shared" si="6"/>
        <v>9.600025057161643E-2</v>
      </c>
      <c r="AR52" s="96">
        <f t="shared" si="7"/>
        <v>9.6001422722330698E-2</v>
      </c>
    </row>
    <row r="53" spans="1:44" s="5" customFormat="1" ht="15.75" x14ac:dyDescent="0.25">
      <c r="A53" s="15"/>
      <c r="B53" s="16">
        <v>90</v>
      </c>
      <c r="C53" s="161">
        <v>7637.35</v>
      </c>
      <c r="D53" s="161">
        <v>4416.5</v>
      </c>
      <c r="E53" s="161">
        <v>5244.7</v>
      </c>
      <c r="F53" s="161">
        <v>9969.25</v>
      </c>
      <c r="G53" s="161">
        <v>4652.55</v>
      </c>
      <c r="H53" s="161">
        <v>5310.95</v>
      </c>
      <c r="I53" s="161">
        <v>14298.4</v>
      </c>
      <c r="K53" s="16">
        <v>90</v>
      </c>
      <c r="L53" s="161">
        <v>6968.35</v>
      </c>
      <c r="M53" s="161">
        <v>4029.65</v>
      </c>
      <c r="N53" s="161">
        <v>4785.3</v>
      </c>
      <c r="O53" s="161">
        <v>9096</v>
      </c>
      <c r="P53" s="161">
        <v>4245</v>
      </c>
      <c r="Q53" s="161">
        <v>4845.75</v>
      </c>
      <c r="R53" s="161">
        <v>13045.95</v>
      </c>
      <c r="T53" s="98">
        <v>90</v>
      </c>
      <c r="U53" s="95">
        <v>5035.8</v>
      </c>
      <c r="V53" s="95">
        <v>2879.3</v>
      </c>
      <c r="W53" s="95">
        <v>3458.15</v>
      </c>
      <c r="X53" s="95">
        <v>6573.4</v>
      </c>
      <c r="Y53" s="95">
        <v>3067.7</v>
      </c>
      <c r="Z53" s="95">
        <v>3501.8</v>
      </c>
      <c r="AA53" s="95">
        <v>9428</v>
      </c>
      <c r="AB53" s="95"/>
      <c r="AC53" s="98">
        <v>90</v>
      </c>
      <c r="AD53" s="95">
        <v>4842.1000000000004</v>
      </c>
      <c r="AE53" s="95">
        <v>2768.55</v>
      </c>
      <c r="AF53" s="95">
        <v>3325.1</v>
      </c>
      <c r="AG53" s="95">
        <v>6320.55</v>
      </c>
      <c r="AH53" s="95">
        <v>2949.7</v>
      </c>
      <c r="AI53" s="95">
        <v>3367.1</v>
      </c>
      <c r="AJ53" s="95">
        <v>9065.35</v>
      </c>
      <c r="AL53" s="96">
        <f t="shared" si="1"/>
        <v>9.6005510630206681E-2</v>
      </c>
      <c r="AM53" s="96">
        <f t="shared" si="2"/>
        <v>9.6000893377836682E-2</v>
      </c>
      <c r="AN53" s="96">
        <f t="shared" si="3"/>
        <v>9.6002340501117889E-2</v>
      </c>
      <c r="AO53" s="96">
        <f t="shared" si="4"/>
        <v>9.6003737906772191E-2</v>
      </c>
      <c r="AP53" s="96">
        <f t="shared" si="5"/>
        <v>9.6007067137809265E-2</v>
      </c>
      <c r="AQ53" s="96">
        <f t="shared" si="6"/>
        <v>9.6001650931228255E-2</v>
      </c>
      <c r="AR53" s="96">
        <f t="shared" si="7"/>
        <v>9.6002974103074123E-2</v>
      </c>
    </row>
    <row r="54" spans="1:44" s="5" customFormat="1" ht="15.75" x14ac:dyDescent="0.25">
      <c r="A54" s="15"/>
      <c r="B54" s="16">
        <v>95</v>
      </c>
      <c r="C54" s="161">
        <v>8029.3</v>
      </c>
      <c r="D54" s="161">
        <v>4550.55</v>
      </c>
      <c r="E54" s="161">
        <v>5387.4</v>
      </c>
      <c r="F54" s="161">
        <v>10481.049999999999</v>
      </c>
      <c r="G54" s="161">
        <v>4683.3999999999996</v>
      </c>
      <c r="H54" s="161">
        <v>5375.1</v>
      </c>
      <c r="I54" s="161">
        <v>15032.4</v>
      </c>
      <c r="K54" s="16">
        <v>95</v>
      </c>
      <c r="L54" s="161">
        <v>7326</v>
      </c>
      <c r="M54" s="161">
        <v>4151.95</v>
      </c>
      <c r="N54" s="161">
        <v>4915.5</v>
      </c>
      <c r="O54" s="161">
        <v>9563</v>
      </c>
      <c r="P54" s="161">
        <v>4273.1499999999996</v>
      </c>
      <c r="Q54" s="161">
        <v>4904.25</v>
      </c>
      <c r="R54" s="161">
        <v>13715.65</v>
      </c>
      <c r="T54" s="98">
        <v>95</v>
      </c>
      <c r="U54" s="95">
        <v>5294.25</v>
      </c>
      <c r="V54" s="95">
        <v>2966.7</v>
      </c>
      <c r="W54" s="95">
        <v>3552.2</v>
      </c>
      <c r="X54" s="95">
        <v>6910.9</v>
      </c>
      <c r="Y54" s="95">
        <v>3088.05</v>
      </c>
      <c r="Z54" s="95">
        <v>3544.15</v>
      </c>
      <c r="AA54" s="95">
        <v>9911.9500000000007</v>
      </c>
      <c r="AB54" s="95"/>
      <c r="AC54" s="98">
        <v>95</v>
      </c>
      <c r="AD54" s="95">
        <v>5090.6000000000004</v>
      </c>
      <c r="AE54" s="95">
        <v>2852.55</v>
      </c>
      <c r="AF54" s="95">
        <v>3415.55</v>
      </c>
      <c r="AG54" s="95">
        <v>6645.05</v>
      </c>
      <c r="AH54" s="95">
        <v>2969.25</v>
      </c>
      <c r="AI54" s="95">
        <v>3407.8</v>
      </c>
      <c r="AJ54" s="95">
        <v>9530.7000000000007</v>
      </c>
      <c r="AL54" s="96">
        <f t="shared" si="1"/>
        <v>9.6000546000545972E-2</v>
      </c>
      <c r="AM54" s="96">
        <f t="shared" si="2"/>
        <v>9.6003082888763247E-2</v>
      </c>
      <c r="AN54" s="96">
        <f t="shared" si="3"/>
        <v>9.6002441257247328E-2</v>
      </c>
      <c r="AO54" s="96">
        <f t="shared" si="4"/>
        <v>9.6000209139391224E-2</v>
      </c>
      <c r="AP54" s="96">
        <f t="shared" si="5"/>
        <v>9.6006458935445682E-2</v>
      </c>
      <c r="AQ54" s="96">
        <f t="shared" si="6"/>
        <v>9.6008564000611862E-2</v>
      </c>
      <c r="AR54" s="96">
        <f t="shared" si="7"/>
        <v>9.6003470488092102E-2</v>
      </c>
    </row>
    <row r="55" spans="1:44" s="5" customFormat="1" ht="15.75" x14ac:dyDescent="0.25">
      <c r="A55" s="15"/>
      <c r="B55" s="16">
        <v>100</v>
      </c>
      <c r="C55" s="161">
        <v>8418.2000000000007</v>
      </c>
      <c r="D55" s="161">
        <v>4682.3999999999996</v>
      </c>
      <c r="E55" s="161">
        <v>5530.2</v>
      </c>
      <c r="F55" s="161">
        <v>10988.35</v>
      </c>
      <c r="G55" s="161">
        <v>4716.6000000000004</v>
      </c>
      <c r="H55" s="161">
        <v>5439.25</v>
      </c>
      <c r="I55" s="161">
        <v>15760.3</v>
      </c>
      <c r="K55" s="16">
        <v>100</v>
      </c>
      <c r="L55" s="161">
        <v>7680.8</v>
      </c>
      <c r="M55" s="161">
        <v>4272.25</v>
      </c>
      <c r="N55" s="161">
        <v>5045.8</v>
      </c>
      <c r="O55" s="161">
        <v>10025.85</v>
      </c>
      <c r="P55" s="161">
        <v>4303.45</v>
      </c>
      <c r="Q55" s="161">
        <v>4962.8</v>
      </c>
      <c r="R55" s="161">
        <v>14379.8</v>
      </c>
      <c r="T55" s="98">
        <v>100</v>
      </c>
      <c r="U55" s="95">
        <v>5550.65</v>
      </c>
      <c r="V55" s="95">
        <v>3052.7</v>
      </c>
      <c r="W55" s="95">
        <v>3646.4</v>
      </c>
      <c r="X55" s="95">
        <v>7245.4</v>
      </c>
      <c r="Y55" s="95">
        <v>3109.95</v>
      </c>
      <c r="Z55" s="95">
        <v>3586.4</v>
      </c>
      <c r="AA55" s="95">
        <v>10391.85</v>
      </c>
      <c r="AB55" s="95"/>
      <c r="AC55" s="98">
        <v>100</v>
      </c>
      <c r="AD55" s="95">
        <v>5337.15</v>
      </c>
      <c r="AE55" s="95">
        <v>2935.25</v>
      </c>
      <c r="AF55" s="95">
        <v>3506.15</v>
      </c>
      <c r="AG55" s="95">
        <v>6966.7</v>
      </c>
      <c r="AH55" s="95">
        <v>2990.3</v>
      </c>
      <c r="AI55" s="95">
        <v>3448.45</v>
      </c>
      <c r="AJ55" s="95">
        <v>9992.15</v>
      </c>
      <c r="AL55" s="96">
        <f t="shared" si="1"/>
        <v>9.6005624414123636E-2</v>
      </c>
      <c r="AM55" s="96">
        <f t="shared" si="2"/>
        <v>9.6003276961788231E-2</v>
      </c>
      <c r="AN55" s="96">
        <f t="shared" si="3"/>
        <v>9.6000634190812173E-2</v>
      </c>
      <c r="AO55" s="96">
        <f t="shared" si="4"/>
        <v>9.6001835255863588E-2</v>
      </c>
      <c r="AP55" s="96">
        <f t="shared" si="5"/>
        <v>9.6004368587993438E-2</v>
      </c>
      <c r="AQ55" s="96">
        <f t="shared" si="6"/>
        <v>9.6004271782058392E-2</v>
      </c>
      <c r="AR55" s="96">
        <f t="shared" si="7"/>
        <v>9.6002726046259257E-2</v>
      </c>
    </row>
    <row r="56" spans="1:44" ht="15.75" x14ac:dyDescent="0.25">
      <c r="A56" s="14"/>
      <c r="B56" s="11" t="s">
        <v>103</v>
      </c>
      <c r="C56" s="161">
        <v>84.18</v>
      </c>
      <c r="D56" s="161">
        <v>46.82</v>
      </c>
      <c r="E56" s="161">
        <v>55.3</v>
      </c>
      <c r="F56" s="161">
        <v>109.88</v>
      </c>
      <c r="G56" s="161">
        <v>47.16</v>
      </c>
      <c r="H56" s="161">
        <v>54.39</v>
      </c>
      <c r="I56" s="161">
        <v>157.6</v>
      </c>
      <c r="K56" s="11" t="s">
        <v>103</v>
      </c>
      <c r="L56" s="161">
        <v>76.8</v>
      </c>
      <c r="M56" s="161">
        <v>42.72</v>
      </c>
      <c r="N56" s="161">
        <v>50.45</v>
      </c>
      <c r="O56" s="161">
        <v>100.25</v>
      </c>
      <c r="P56" s="161">
        <v>43.03</v>
      </c>
      <c r="Q56" s="161">
        <v>49.62</v>
      </c>
      <c r="R56" s="161">
        <v>143.79</v>
      </c>
      <c r="T56" s="93" t="s">
        <v>103</v>
      </c>
      <c r="U56" s="95">
        <v>55.5</v>
      </c>
      <c r="V56" s="95">
        <v>30.52</v>
      </c>
      <c r="W56" s="95">
        <v>36.46</v>
      </c>
      <c r="X56" s="95">
        <v>72.45</v>
      </c>
      <c r="Y56" s="95">
        <v>31.09</v>
      </c>
      <c r="Z56" s="95">
        <v>35.86</v>
      </c>
      <c r="AA56" s="95">
        <v>103.91</v>
      </c>
      <c r="AB56" s="95"/>
      <c r="AC56" s="93" t="s">
        <v>103</v>
      </c>
      <c r="AD56" s="95">
        <v>53.37</v>
      </c>
      <c r="AE56" s="95">
        <v>29.35</v>
      </c>
      <c r="AF56" s="95">
        <v>35.06</v>
      </c>
      <c r="AG56" s="95">
        <v>69.66</v>
      </c>
      <c r="AH56" s="95">
        <v>29.9</v>
      </c>
      <c r="AI56" s="95">
        <v>34.479999999999997</v>
      </c>
      <c r="AJ56" s="95">
        <v>99.92</v>
      </c>
      <c r="AL56" s="96">
        <f t="shared" si="1"/>
        <v>9.6093750000000089E-2</v>
      </c>
      <c r="AM56" s="96">
        <f t="shared" si="2"/>
        <v>9.5973782771535676E-2</v>
      </c>
      <c r="AN56" s="96">
        <f t="shared" si="3"/>
        <v>9.6134786917740245E-2</v>
      </c>
      <c r="AO56" s="96">
        <f t="shared" si="4"/>
        <v>9.6059850374064837E-2</v>
      </c>
      <c r="AP56" s="96">
        <f t="shared" si="5"/>
        <v>9.5979549151754551E-2</v>
      </c>
      <c r="AQ56" s="96">
        <f t="shared" si="6"/>
        <v>9.6130592503023138E-2</v>
      </c>
      <c r="AR56" s="96">
        <f t="shared" si="7"/>
        <v>9.6042840253147022E-2</v>
      </c>
    </row>
    <row r="57" spans="1:44" ht="15.75" x14ac:dyDescent="0.25">
      <c r="A57" s="14"/>
      <c r="B57" s="11" t="s">
        <v>61</v>
      </c>
      <c r="C57" s="161">
        <v>8418.2000000000007</v>
      </c>
      <c r="D57" s="161">
        <v>4682.3999999999996</v>
      </c>
      <c r="E57" s="161">
        <v>5530.2</v>
      </c>
      <c r="F57" s="161">
        <v>10988.35</v>
      </c>
      <c r="G57" s="161">
        <v>4716.6000000000004</v>
      </c>
      <c r="H57" s="161">
        <v>5439.25</v>
      </c>
      <c r="I57" s="161">
        <v>15760.3</v>
      </c>
      <c r="K57" s="11" t="s">
        <v>61</v>
      </c>
      <c r="L57" s="161">
        <v>7680.8</v>
      </c>
      <c r="M57" s="161">
        <v>4272.25</v>
      </c>
      <c r="N57" s="161">
        <v>5045.8</v>
      </c>
      <c r="O57" s="161">
        <v>10025.85</v>
      </c>
      <c r="P57" s="161">
        <v>4303.45</v>
      </c>
      <c r="Q57" s="161">
        <v>4962.8</v>
      </c>
      <c r="R57" s="161">
        <v>14379.8</v>
      </c>
      <c r="T57" s="93" t="s">
        <v>61</v>
      </c>
      <c r="U57" s="95">
        <v>5550.65</v>
      </c>
      <c r="V57" s="95">
        <v>3052.7</v>
      </c>
      <c r="W57" s="95">
        <v>3646.4</v>
      </c>
      <c r="X57" s="95">
        <v>7245.4</v>
      </c>
      <c r="Y57" s="95">
        <v>3109.95</v>
      </c>
      <c r="Z57" s="95">
        <v>3586.4</v>
      </c>
      <c r="AA57" s="95">
        <v>10391.85</v>
      </c>
      <c r="AB57" s="95"/>
      <c r="AC57" s="93" t="s">
        <v>61</v>
      </c>
      <c r="AD57" s="95">
        <v>5337.15</v>
      </c>
      <c r="AE57" s="95">
        <v>2935.25</v>
      </c>
      <c r="AF57" s="95">
        <v>3506.15</v>
      </c>
      <c r="AG57" s="95">
        <v>6966.7</v>
      </c>
      <c r="AH57" s="95">
        <v>2990.3</v>
      </c>
      <c r="AI57" s="95">
        <v>3448.45</v>
      </c>
      <c r="AJ57" s="95">
        <v>9992.15</v>
      </c>
      <c r="AL57" s="96">
        <f t="shared" si="1"/>
        <v>9.6005624414123636E-2</v>
      </c>
      <c r="AM57" s="96">
        <f t="shared" si="2"/>
        <v>9.6003276961788231E-2</v>
      </c>
      <c r="AN57" s="96">
        <f t="shared" si="3"/>
        <v>9.6000634190812173E-2</v>
      </c>
      <c r="AO57" s="96">
        <f t="shared" si="4"/>
        <v>9.6001835255863588E-2</v>
      </c>
      <c r="AP57" s="96">
        <f t="shared" si="5"/>
        <v>9.6004368587993438E-2</v>
      </c>
      <c r="AQ57" s="96">
        <f t="shared" si="6"/>
        <v>9.6004271782058392E-2</v>
      </c>
      <c r="AR57" s="96">
        <f t="shared" si="7"/>
        <v>9.6002726046259257E-2</v>
      </c>
    </row>
    <row r="58" spans="1:44" x14ac:dyDescent="0.2">
      <c r="A58" s="2"/>
      <c r="B58" s="2"/>
      <c r="C58" s="2"/>
      <c r="D58" s="2"/>
      <c r="E58" s="2"/>
      <c r="K58" s="2"/>
      <c r="L58" s="2"/>
      <c r="M58" s="2"/>
      <c r="N58" s="2"/>
    </row>
    <row r="59" spans="1:44" x14ac:dyDescent="0.2">
      <c r="A59" s="2"/>
      <c r="B59" s="2"/>
      <c r="C59" s="2"/>
      <c r="D59" s="2"/>
      <c r="E59" s="2"/>
      <c r="K59" s="2"/>
      <c r="L59" s="2"/>
      <c r="M59" s="2"/>
      <c r="N59" s="2"/>
    </row>
    <row r="60" spans="1:44" x14ac:dyDescent="0.2">
      <c r="A60" s="2"/>
      <c r="B60" s="2"/>
      <c r="C60" s="2"/>
      <c r="D60" s="2"/>
      <c r="E60" s="2"/>
      <c r="K60" s="2"/>
      <c r="L60" s="2"/>
      <c r="M60" s="2"/>
      <c r="N60" s="2"/>
    </row>
    <row r="61" spans="1:44" x14ac:dyDescent="0.2">
      <c r="A61" s="2"/>
      <c r="B61" s="2"/>
      <c r="C61" s="2"/>
      <c r="D61" s="2"/>
      <c r="E61" s="2"/>
      <c r="K61" s="2"/>
      <c r="L61" s="2"/>
      <c r="M61" s="2"/>
      <c r="N61" s="2"/>
    </row>
    <row r="62" spans="1:44" x14ac:dyDescent="0.2">
      <c r="A62" s="2"/>
      <c r="B62" s="2"/>
      <c r="C62" s="2"/>
      <c r="D62" s="2"/>
      <c r="E62" s="2"/>
      <c r="K62" s="2"/>
      <c r="L62" s="2"/>
      <c r="M62" s="2"/>
      <c r="N62" s="2"/>
    </row>
    <row r="63" spans="1:44" x14ac:dyDescent="0.2">
      <c r="A63" s="2"/>
      <c r="B63" s="2"/>
      <c r="C63" s="2"/>
      <c r="D63" s="2"/>
      <c r="E63" s="2"/>
      <c r="K63" s="2"/>
      <c r="L63" s="2"/>
      <c r="M63" s="2"/>
      <c r="N63" s="2"/>
    </row>
    <row r="64" spans="1:44" x14ac:dyDescent="0.2">
      <c r="A64" s="2"/>
      <c r="B64" s="2"/>
      <c r="C64" s="2"/>
      <c r="D64" s="2"/>
      <c r="E64" s="2"/>
      <c r="K64" s="2"/>
      <c r="L64" s="2"/>
      <c r="M64" s="2"/>
      <c r="N64" s="2"/>
    </row>
    <row r="65" spans="1:14" x14ac:dyDescent="0.2">
      <c r="A65" s="2"/>
      <c r="B65" s="2"/>
      <c r="C65" s="2"/>
      <c r="D65" s="2"/>
      <c r="E65" s="2"/>
      <c r="K65" s="2"/>
      <c r="L65" s="2"/>
      <c r="M65" s="2"/>
      <c r="N65" s="2"/>
    </row>
    <row r="66" spans="1:14" x14ac:dyDescent="0.2">
      <c r="A66" s="2"/>
      <c r="B66" s="2"/>
      <c r="C66" s="2"/>
      <c r="D66" s="2"/>
      <c r="E66" s="2"/>
      <c r="K66" s="2"/>
      <c r="L66" s="2"/>
      <c r="M66" s="2"/>
      <c r="N66" s="2"/>
    </row>
    <row r="67" spans="1:14" x14ac:dyDescent="0.2">
      <c r="A67" s="2"/>
      <c r="B67" s="2"/>
      <c r="C67" s="2"/>
      <c r="D67" s="2"/>
      <c r="E67" s="2"/>
      <c r="K67" s="2"/>
      <c r="L67" s="2"/>
      <c r="M67" s="2"/>
      <c r="N67" s="2"/>
    </row>
    <row r="68" spans="1:14" x14ac:dyDescent="0.2">
      <c r="A68" s="2"/>
      <c r="B68" s="2"/>
      <c r="C68" s="2"/>
      <c r="D68" s="2"/>
      <c r="E68" s="2"/>
      <c r="K68" s="2"/>
      <c r="L68" s="2"/>
      <c r="M68" s="2"/>
      <c r="N68" s="2"/>
    </row>
    <row r="69" spans="1:14" x14ac:dyDescent="0.2">
      <c r="A69" s="2"/>
      <c r="B69" s="2"/>
      <c r="C69" s="2"/>
      <c r="D69" s="2"/>
      <c r="E69" s="2"/>
      <c r="K69" s="2"/>
      <c r="L69" s="2"/>
      <c r="M69" s="2"/>
      <c r="N69" s="2"/>
    </row>
    <row r="70" spans="1:14" x14ac:dyDescent="0.2">
      <c r="A70" s="2"/>
      <c r="B70" s="2"/>
      <c r="C70" s="2"/>
      <c r="D70" s="2"/>
      <c r="E70" s="2"/>
      <c r="K70" s="2"/>
      <c r="L70" s="2"/>
      <c r="M70" s="2"/>
      <c r="N70" s="2"/>
    </row>
    <row r="71" spans="1:14" x14ac:dyDescent="0.2">
      <c r="A71" s="2"/>
      <c r="B71" s="2"/>
      <c r="C71" s="2"/>
      <c r="D71" s="2"/>
      <c r="E71" s="2"/>
      <c r="K71" s="2"/>
      <c r="L71" s="2"/>
      <c r="M71" s="2"/>
      <c r="N71" s="2"/>
    </row>
    <row r="72" spans="1:14" x14ac:dyDescent="0.2">
      <c r="A72" s="2"/>
      <c r="B72" s="2"/>
      <c r="C72" s="2"/>
      <c r="D72" s="2"/>
      <c r="E72" s="2"/>
      <c r="K72" s="2"/>
      <c r="L72" s="2"/>
      <c r="M72" s="2"/>
      <c r="N72" s="2"/>
    </row>
    <row r="73" spans="1:14" x14ac:dyDescent="0.2">
      <c r="A73" s="2"/>
      <c r="B73" s="2"/>
      <c r="C73" s="2"/>
      <c r="D73" s="2"/>
      <c r="E73" s="2"/>
      <c r="K73" s="2"/>
      <c r="L73" s="2"/>
      <c r="M73" s="2"/>
      <c r="N73" s="2"/>
    </row>
    <row r="74" spans="1:14" x14ac:dyDescent="0.2">
      <c r="A74" s="2"/>
      <c r="B74" s="2"/>
      <c r="C74" s="2"/>
      <c r="D74" s="2"/>
      <c r="E74" s="2"/>
      <c r="K74" s="2"/>
      <c r="L74" s="2"/>
      <c r="M74" s="2"/>
      <c r="N74" s="2"/>
    </row>
    <row r="75" spans="1:14" x14ac:dyDescent="0.2">
      <c r="A75" s="2"/>
      <c r="B75" s="2"/>
      <c r="C75" s="2"/>
      <c r="D75" s="2"/>
      <c r="E75" s="2"/>
      <c r="K75" s="2"/>
      <c r="L75" s="2"/>
      <c r="M75" s="2"/>
      <c r="N75" s="2"/>
    </row>
    <row r="76" spans="1:14" x14ac:dyDescent="0.2">
      <c r="A76" s="2"/>
      <c r="B76" s="2"/>
      <c r="C76" s="2"/>
      <c r="D76" s="2"/>
      <c r="E76" s="2"/>
      <c r="K76" s="2"/>
      <c r="L76" s="2"/>
      <c r="M76" s="2"/>
      <c r="N76" s="2"/>
    </row>
    <row r="77" spans="1:14" x14ac:dyDescent="0.2">
      <c r="A77" s="2"/>
      <c r="B77" s="2"/>
      <c r="C77" s="2"/>
      <c r="D77" s="2"/>
      <c r="E77" s="2"/>
      <c r="K77" s="2"/>
      <c r="L77" s="2"/>
      <c r="M77" s="2"/>
      <c r="N77" s="2"/>
    </row>
    <row r="78" spans="1:14" x14ac:dyDescent="0.2">
      <c r="A78" s="2"/>
      <c r="B78" s="2"/>
      <c r="C78" s="2"/>
      <c r="D78" s="2"/>
      <c r="E78" s="2"/>
      <c r="K78" s="2"/>
      <c r="L78" s="2"/>
      <c r="M78" s="2"/>
      <c r="N78" s="2"/>
    </row>
    <row r="79" spans="1:14" x14ac:dyDescent="0.2">
      <c r="A79" s="2"/>
      <c r="B79" s="2"/>
      <c r="C79" s="2"/>
      <c r="D79" s="2"/>
      <c r="E79" s="2"/>
      <c r="K79" s="2"/>
      <c r="L79" s="2"/>
      <c r="M79" s="2"/>
      <c r="N79" s="2"/>
    </row>
    <row r="80" spans="1:14" x14ac:dyDescent="0.2">
      <c r="A80" s="2"/>
      <c r="B80" s="2"/>
      <c r="C80" s="2"/>
      <c r="D80" s="2"/>
      <c r="E80" s="2"/>
      <c r="K80" s="2"/>
      <c r="L80" s="2"/>
      <c r="M80" s="2"/>
      <c r="N80" s="2"/>
    </row>
    <row r="81" spans="1:14" x14ac:dyDescent="0.2">
      <c r="A81" s="2"/>
      <c r="B81" s="2"/>
      <c r="C81" s="2"/>
      <c r="D81" s="2"/>
      <c r="E81" s="2"/>
      <c r="K81" s="2"/>
      <c r="L81" s="2"/>
      <c r="M81" s="2"/>
      <c r="N81" s="2"/>
    </row>
    <row r="82" spans="1:14" x14ac:dyDescent="0.2">
      <c r="A82" s="2"/>
      <c r="B82" s="2"/>
      <c r="C82" s="2"/>
      <c r="D82" s="2"/>
      <c r="E82" s="2"/>
      <c r="K82" s="2"/>
      <c r="L82" s="2"/>
      <c r="M82" s="2"/>
      <c r="N82" s="2"/>
    </row>
    <row r="83" spans="1:14" x14ac:dyDescent="0.2">
      <c r="A83" s="2"/>
      <c r="B83" s="2"/>
      <c r="C83" s="2"/>
      <c r="D83" s="2"/>
      <c r="E83" s="2"/>
      <c r="K83" s="2"/>
      <c r="L83" s="2"/>
      <c r="M83" s="2"/>
      <c r="N83" s="2"/>
    </row>
    <row r="84" spans="1:14" x14ac:dyDescent="0.2">
      <c r="A84" s="2"/>
      <c r="B84" s="2"/>
      <c r="C84" s="2"/>
      <c r="D84" s="2"/>
      <c r="E84" s="2"/>
      <c r="K84" s="2"/>
      <c r="L84" s="2"/>
      <c r="M84" s="2"/>
      <c r="N84" s="2"/>
    </row>
    <row r="85" spans="1:14" x14ac:dyDescent="0.2">
      <c r="A85" s="2"/>
      <c r="B85" s="2"/>
      <c r="C85" s="2"/>
      <c r="D85" s="2"/>
      <c r="E85" s="2"/>
      <c r="K85" s="2"/>
      <c r="L85" s="2"/>
      <c r="M85" s="2"/>
      <c r="N85" s="2"/>
    </row>
    <row r="86" spans="1:14" x14ac:dyDescent="0.2">
      <c r="A86" s="2"/>
      <c r="B86" s="2"/>
      <c r="C86" s="2"/>
      <c r="D86" s="2"/>
      <c r="E86" s="2"/>
      <c r="K86" s="2"/>
      <c r="L86" s="2"/>
      <c r="M86" s="2"/>
      <c r="N86" s="2"/>
    </row>
    <row r="87" spans="1:14" x14ac:dyDescent="0.2">
      <c r="A87" s="2"/>
      <c r="B87" s="2"/>
      <c r="C87" s="2"/>
      <c r="D87" s="2"/>
      <c r="E87" s="2"/>
      <c r="K87" s="2"/>
      <c r="L87" s="2"/>
      <c r="M87" s="2"/>
      <c r="N87" s="2"/>
    </row>
    <row r="88" spans="1:14" x14ac:dyDescent="0.2">
      <c r="A88" s="2"/>
      <c r="B88" s="2"/>
      <c r="C88" s="2"/>
      <c r="D88" s="2"/>
      <c r="E88" s="2"/>
      <c r="K88" s="2"/>
      <c r="L88" s="2"/>
      <c r="M88" s="2"/>
      <c r="N88" s="2"/>
    </row>
    <row r="89" spans="1:14" x14ac:dyDescent="0.2">
      <c r="A89" s="2"/>
      <c r="B89" s="2"/>
      <c r="C89" s="2"/>
      <c r="D89" s="2"/>
      <c r="E89" s="2"/>
      <c r="K89" s="2"/>
      <c r="L89" s="2"/>
      <c r="M89" s="2"/>
      <c r="N89" s="2"/>
    </row>
    <row r="90" spans="1:14" x14ac:dyDescent="0.2">
      <c r="A90" s="2"/>
      <c r="B90" s="2"/>
      <c r="C90" s="2"/>
      <c r="D90" s="2"/>
      <c r="E90" s="2"/>
      <c r="K90" s="2"/>
      <c r="L90" s="2"/>
      <c r="M90" s="2"/>
      <c r="N90" s="2"/>
    </row>
    <row r="91" spans="1:14" x14ac:dyDescent="0.2">
      <c r="A91" s="2"/>
      <c r="B91" s="2"/>
      <c r="C91" s="2"/>
      <c r="D91" s="2"/>
      <c r="E91" s="2"/>
      <c r="K91" s="2"/>
      <c r="L91" s="2"/>
      <c r="M91" s="2"/>
      <c r="N91" s="2"/>
    </row>
    <row r="92" spans="1:14" x14ac:dyDescent="0.2">
      <c r="A92" s="2"/>
      <c r="B92" s="2"/>
      <c r="C92" s="2"/>
      <c r="D92" s="2"/>
      <c r="E92" s="2"/>
      <c r="K92" s="2"/>
      <c r="L92" s="2"/>
      <c r="M92" s="2"/>
      <c r="N92" s="2"/>
    </row>
    <row r="93" spans="1:14" x14ac:dyDescent="0.2">
      <c r="A93" s="2"/>
      <c r="B93" s="2"/>
      <c r="C93" s="2"/>
      <c r="D93" s="2"/>
      <c r="E93" s="2"/>
      <c r="K93" s="2"/>
      <c r="L93" s="2"/>
      <c r="M93" s="2"/>
      <c r="N93" s="2"/>
    </row>
    <row r="94" spans="1:14" x14ac:dyDescent="0.2">
      <c r="A94" s="2"/>
      <c r="B94" s="2"/>
      <c r="C94" s="2"/>
      <c r="D94" s="2"/>
      <c r="E94" s="2"/>
      <c r="K94" s="2"/>
      <c r="L94" s="2"/>
      <c r="M94" s="2"/>
      <c r="N94" s="2"/>
    </row>
    <row r="95" spans="1:14" x14ac:dyDescent="0.2">
      <c r="A95" s="2"/>
      <c r="B95" s="2"/>
      <c r="C95" s="2"/>
      <c r="D95" s="2"/>
      <c r="E95" s="2"/>
      <c r="K95" s="2"/>
      <c r="L95" s="2"/>
      <c r="M95" s="2"/>
      <c r="N95" s="2"/>
    </row>
    <row r="96" spans="1:14" x14ac:dyDescent="0.2">
      <c r="A96" s="2"/>
      <c r="B96" s="2"/>
      <c r="C96" s="2"/>
      <c r="D96" s="2"/>
      <c r="E96" s="2"/>
      <c r="K96" s="2"/>
      <c r="L96" s="2"/>
      <c r="M96" s="2"/>
      <c r="N96" s="2"/>
    </row>
    <row r="97" spans="1:14" x14ac:dyDescent="0.2">
      <c r="A97" s="2"/>
      <c r="B97" s="2"/>
      <c r="C97" s="2"/>
      <c r="D97" s="2"/>
      <c r="E97" s="2"/>
      <c r="K97" s="2"/>
      <c r="L97" s="2"/>
      <c r="M97" s="2"/>
      <c r="N97" s="2"/>
    </row>
    <row r="98" spans="1:14" x14ac:dyDescent="0.2">
      <c r="A98" s="2"/>
      <c r="B98" s="2"/>
      <c r="C98" s="2"/>
      <c r="D98" s="2"/>
      <c r="E98" s="2"/>
      <c r="K98" s="2"/>
      <c r="L98" s="2"/>
      <c r="M98" s="2"/>
      <c r="N98" s="2"/>
    </row>
    <row r="99" spans="1:14" x14ac:dyDescent="0.2">
      <c r="A99" s="2"/>
      <c r="B99" s="2"/>
      <c r="C99" s="2"/>
      <c r="D99" s="2"/>
      <c r="E99" s="2"/>
      <c r="K99" s="2"/>
      <c r="L99" s="2"/>
      <c r="M99" s="2"/>
      <c r="N99" s="2"/>
    </row>
    <row r="100" spans="1:14" x14ac:dyDescent="0.2">
      <c r="A100" s="2"/>
      <c r="B100" s="2"/>
      <c r="C100" s="2"/>
      <c r="D100" s="2"/>
      <c r="E100" s="2"/>
      <c r="K100" s="2"/>
      <c r="L100" s="2"/>
      <c r="M100" s="2"/>
      <c r="N100" s="2"/>
    </row>
    <row r="101" spans="1:14" x14ac:dyDescent="0.2">
      <c r="A101" s="2"/>
      <c r="B101" s="2"/>
      <c r="C101" s="2"/>
      <c r="D101" s="2"/>
      <c r="E101" s="2"/>
      <c r="K101" s="2"/>
      <c r="L101" s="2"/>
      <c r="M101" s="2"/>
      <c r="N101" s="2"/>
    </row>
    <row r="102" spans="1:14" x14ac:dyDescent="0.2">
      <c r="A102" s="2"/>
      <c r="B102" s="2"/>
      <c r="C102" s="2"/>
      <c r="D102" s="2"/>
      <c r="E102" s="2"/>
      <c r="K102" s="2"/>
      <c r="L102" s="2"/>
      <c r="M102" s="2"/>
      <c r="N102" s="2"/>
    </row>
    <row r="103" spans="1:14" x14ac:dyDescent="0.2">
      <c r="A103" s="2"/>
      <c r="B103" s="2"/>
      <c r="C103" s="2"/>
      <c r="D103" s="2"/>
      <c r="E103" s="2"/>
      <c r="K103" s="2"/>
      <c r="L103" s="2"/>
      <c r="M103" s="2"/>
      <c r="N103" s="2"/>
    </row>
    <row r="104" spans="1:14" x14ac:dyDescent="0.2">
      <c r="A104" s="2"/>
      <c r="B104" s="2"/>
      <c r="C104" s="2"/>
      <c r="D104" s="2"/>
      <c r="E104" s="2"/>
      <c r="K104" s="2"/>
      <c r="L104" s="2"/>
      <c r="M104" s="2"/>
      <c r="N104" s="2"/>
    </row>
    <row r="105" spans="1:14" x14ac:dyDescent="0.2">
      <c r="A105" s="2"/>
      <c r="B105" s="2"/>
      <c r="C105" s="2"/>
      <c r="D105" s="2"/>
      <c r="E105" s="2"/>
      <c r="K105" s="2"/>
      <c r="L105" s="2"/>
      <c r="M105" s="2"/>
      <c r="N105" s="2"/>
    </row>
    <row r="106" spans="1:14" x14ac:dyDescent="0.2">
      <c r="A106" s="2"/>
      <c r="B106" s="2"/>
      <c r="C106" s="2"/>
      <c r="D106" s="2"/>
      <c r="E106" s="2"/>
      <c r="K106" s="2"/>
      <c r="L106" s="2"/>
      <c r="M106" s="2"/>
      <c r="N106" s="2"/>
    </row>
    <row r="107" spans="1:14" x14ac:dyDescent="0.2">
      <c r="A107" s="2"/>
      <c r="B107" s="2"/>
      <c r="C107" s="2"/>
      <c r="D107" s="2"/>
      <c r="E107" s="2"/>
      <c r="K107" s="2"/>
      <c r="L107" s="2"/>
      <c r="M107" s="2"/>
      <c r="N107" s="2"/>
    </row>
    <row r="108" spans="1:14" x14ac:dyDescent="0.2">
      <c r="A108" s="2"/>
      <c r="B108" s="2"/>
      <c r="C108" s="2"/>
      <c r="D108" s="2"/>
      <c r="E108" s="2"/>
      <c r="K108" s="2"/>
      <c r="L108" s="2"/>
      <c r="M108" s="2"/>
      <c r="N108" s="2"/>
    </row>
    <row r="109" spans="1:14" x14ac:dyDescent="0.2">
      <c r="A109" s="2"/>
      <c r="B109" s="2"/>
      <c r="C109" s="2"/>
      <c r="D109" s="2"/>
      <c r="E109" s="2"/>
      <c r="K109" s="2"/>
      <c r="L109" s="2"/>
      <c r="M109" s="2"/>
      <c r="N109" s="2"/>
    </row>
    <row r="110" spans="1:14" x14ac:dyDescent="0.2">
      <c r="A110" s="2"/>
      <c r="B110" s="2"/>
      <c r="C110" s="2"/>
      <c r="D110" s="2"/>
      <c r="E110" s="2"/>
      <c r="K110" s="2"/>
      <c r="L110" s="2"/>
      <c r="M110" s="2"/>
      <c r="N110" s="2"/>
    </row>
    <row r="111" spans="1:14" x14ac:dyDescent="0.2">
      <c r="A111" s="2"/>
      <c r="B111" s="2"/>
      <c r="C111" s="2"/>
      <c r="D111" s="2"/>
      <c r="E111" s="2"/>
      <c r="K111" s="2"/>
      <c r="L111" s="2"/>
      <c r="M111" s="2"/>
      <c r="N111" s="2"/>
    </row>
    <row r="112" spans="1:14" x14ac:dyDescent="0.2">
      <c r="A112" s="2"/>
      <c r="B112" s="2"/>
      <c r="C112" s="2"/>
      <c r="D112" s="2"/>
      <c r="E112" s="2"/>
      <c r="K112" s="2"/>
      <c r="L112" s="2"/>
      <c r="M112" s="2"/>
      <c r="N112" s="2"/>
    </row>
    <row r="113" spans="1:14" x14ac:dyDescent="0.2">
      <c r="A113" s="2"/>
      <c r="B113" s="2"/>
      <c r="C113" s="2"/>
      <c r="D113" s="2"/>
      <c r="E113" s="2"/>
      <c r="K113" s="2"/>
      <c r="L113" s="2"/>
      <c r="M113" s="2"/>
      <c r="N113" s="2"/>
    </row>
    <row r="114" spans="1:14" x14ac:dyDescent="0.2">
      <c r="A114" s="2"/>
      <c r="B114" s="2"/>
      <c r="C114" s="2"/>
      <c r="D114" s="2"/>
      <c r="E114" s="2"/>
      <c r="K114" s="2"/>
      <c r="L114" s="2"/>
      <c r="M114" s="2"/>
      <c r="N114" s="2"/>
    </row>
    <row r="115" spans="1:14" x14ac:dyDescent="0.2">
      <c r="A115" s="2"/>
      <c r="B115" s="2"/>
      <c r="C115" s="2"/>
      <c r="D115" s="2"/>
      <c r="E115" s="2"/>
      <c r="K115" s="2"/>
      <c r="L115" s="2"/>
      <c r="M115" s="2"/>
      <c r="N115" s="2"/>
    </row>
    <row r="116" spans="1:14" x14ac:dyDescent="0.2">
      <c r="A116" s="2"/>
      <c r="B116" s="2"/>
      <c r="C116" s="2"/>
      <c r="D116" s="2"/>
      <c r="E116" s="2"/>
      <c r="K116" s="2"/>
      <c r="L116" s="2"/>
      <c r="M116" s="2"/>
      <c r="N116" s="2"/>
    </row>
    <row r="117" spans="1:14" x14ac:dyDescent="0.2">
      <c r="A117" s="2"/>
      <c r="B117" s="2"/>
      <c r="C117" s="2"/>
      <c r="D117" s="2"/>
      <c r="E117" s="2"/>
      <c r="K117" s="2"/>
      <c r="L117" s="2"/>
      <c r="M117" s="2"/>
      <c r="N117" s="2"/>
    </row>
    <row r="118" spans="1:14" x14ac:dyDescent="0.2">
      <c r="A118" s="2"/>
      <c r="B118" s="2"/>
      <c r="C118" s="2"/>
      <c r="D118" s="2"/>
      <c r="E118" s="2"/>
      <c r="K118" s="2"/>
      <c r="L118" s="2"/>
      <c r="M118" s="2"/>
      <c r="N118" s="2"/>
    </row>
    <row r="119" spans="1:14" x14ac:dyDescent="0.2">
      <c r="A119" s="2"/>
      <c r="B119" s="2"/>
      <c r="C119" s="2"/>
      <c r="D119" s="2"/>
      <c r="E119" s="2"/>
      <c r="K119" s="2"/>
      <c r="L119" s="2"/>
      <c r="M119" s="2"/>
      <c r="N119" s="2"/>
    </row>
    <row r="120" spans="1:14" x14ac:dyDescent="0.2">
      <c r="A120" s="2"/>
      <c r="B120" s="2"/>
      <c r="C120" s="2"/>
      <c r="D120" s="2"/>
      <c r="E120" s="2"/>
      <c r="K120" s="2"/>
      <c r="L120" s="2"/>
      <c r="M120" s="2"/>
      <c r="N120" s="2"/>
    </row>
    <row r="121" spans="1:14" x14ac:dyDescent="0.2">
      <c r="A121" s="2"/>
      <c r="B121" s="2"/>
      <c r="C121" s="2"/>
      <c r="D121" s="2"/>
      <c r="E121" s="2"/>
      <c r="K121" s="2"/>
      <c r="L121" s="2"/>
      <c r="M121" s="2"/>
      <c r="N121" s="2"/>
    </row>
    <row r="122" spans="1:14" x14ac:dyDescent="0.2">
      <c r="A122" s="2"/>
      <c r="B122" s="2"/>
      <c r="C122" s="2"/>
      <c r="D122" s="2"/>
      <c r="E122" s="2"/>
      <c r="K122" s="2"/>
      <c r="L122" s="2"/>
      <c r="M122" s="2"/>
      <c r="N122" s="2"/>
    </row>
    <row r="123" spans="1:14" x14ac:dyDescent="0.2">
      <c r="A123" s="2"/>
      <c r="B123" s="2"/>
      <c r="C123" s="2"/>
      <c r="D123" s="2"/>
      <c r="E123" s="2"/>
      <c r="K123" s="2"/>
      <c r="L123" s="2"/>
      <c r="M123" s="2"/>
      <c r="N123" s="2"/>
    </row>
    <row r="124" spans="1:14" x14ac:dyDescent="0.2">
      <c r="A124" s="2"/>
      <c r="B124" s="2"/>
      <c r="C124" s="2"/>
      <c r="D124" s="2"/>
      <c r="E124" s="2"/>
      <c r="K124" s="2"/>
      <c r="L124" s="2"/>
      <c r="M124" s="2"/>
      <c r="N124" s="2"/>
    </row>
    <row r="125" spans="1:14" x14ac:dyDescent="0.2">
      <c r="A125" s="2"/>
      <c r="B125" s="2"/>
      <c r="C125" s="2"/>
      <c r="D125" s="2"/>
      <c r="E125" s="2"/>
      <c r="K125" s="2"/>
      <c r="L125" s="2"/>
      <c r="M125" s="2"/>
      <c r="N125" s="2"/>
    </row>
    <row r="126" spans="1:14" x14ac:dyDescent="0.2">
      <c r="A126" s="2"/>
      <c r="B126" s="2"/>
      <c r="C126" s="2"/>
      <c r="D126" s="2"/>
      <c r="E126" s="2"/>
      <c r="K126" s="2"/>
      <c r="L126" s="2"/>
      <c r="M126" s="2"/>
      <c r="N126" s="2"/>
    </row>
    <row r="127" spans="1:14" x14ac:dyDescent="0.2">
      <c r="A127" s="2"/>
      <c r="B127" s="2"/>
      <c r="C127" s="2"/>
      <c r="D127" s="2"/>
      <c r="E127" s="2"/>
      <c r="K127" s="2"/>
      <c r="L127" s="2"/>
      <c r="M127" s="2"/>
      <c r="N127" s="2"/>
    </row>
    <row r="128" spans="1:14" x14ac:dyDescent="0.2">
      <c r="A128" s="2"/>
      <c r="B128" s="2"/>
      <c r="C128" s="2"/>
      <c r="D128" s="2"/>
      <c r="E128" s="2"/>
      <c r="K128" s="2"/>
      <c r="L128" s="2"/>
      <c r="M128" s="2"/>
      <c r="N128" s="2"/>
    </row>
    <row r="129" spans="1:14" x14ac:dyDescent="0.2">
      <c r="A129" s="2"/>
      <c r="B129" s="2"/>
      <c r="C129" s="2"/>
      <c r="D129" s="2"/>
      <c r="E129" s="2"/>
      <c r="K129" s="2"/>
      <c r="L129" s="2"/>
      <c r="M129" s="2"/>
      <c r="N129" s="2"/>
    </row>
    <row r="130" spans="1:14" x14ac:dyDescent="0.2">
      <c r="A130" s="2"/>
      <c r="B130" s="2"/>
      <c r="C130" s="2"/>
      <c r="D130" s="2"/>
      <c r="E130" s="2"/>
      <c r="K130" s="2"/>
      <c r="L130" s="2"/>
      <c r="M130" s="2"/>
      <c r="N130" s="2"/>
    </row>
    <row r="131" spans="1:14" x14ac:dyDescent="0.2">
      <c r="A131" s="2"/>
      <c r="B131" s="2"/>
      <c r="C131" s="2"/>
      <c r="D131" s="2"/>
      <c r="E131" s="2"/>
      <c r="K131" s="2"/>
      <c r="L131" s="2"/>
      <c r="M131" s="2"/>
      <c r="N131" s="2"/>
    </row>
    <row r="132" spans="1:14" x14ac:dyDescent="0.2">
      <c r="A132" s="2"/>
      <c r="B132" s="2"/>
      <c r="C132" s="2"/>
      <c r="D132" s="2"/>
      <c r="E132" s="2"/>
      <c r="K132" s="2"/>
      <c r="L132" s="2"/>
      <c r="M132" s="2"/>
      <c r="N132" s="2"/>
    </row>
    <row r="133" spans="1:14" x14ac:dyDescent="0.2">
      <c r="A133" s="2"/>
      <c r="B133" s="2"/>
      <c r="C133" s="2"/>
      <c r="D133" s="2"/>
      <c r="E133" s="2"/>
      <c r="K133" s="2"/>
      <c r="L133" s="2"/>
      <c r="M133" s="2"/>
      <c r="N133" s="2"/>
    </row>
    <row r="134" spans="1:14" x14ac:dyDescent="0.2">
      <c r="A134" s="2"/>
      <c r="B134" s="2"/>
      <c r="C134" s="2"/>
      <c r="D134" s="2"/>
      <c r="E134" s="2"/>
      <c r="K134" s="2"/>
      <c r="L134" s="2"/>
      <c r="M134" s="2"/>
      <c r="N134" s="2"/>
    </row>
    <row r="135" spans="1:14" x14ac:dyDescent="0.2">
      <c r="A135" s="2"/>
      <c r="B135" s="2"/>
      <c r="C135" s="2"/>
      <c r="D135" s="2"/>
      <c r="E135" s="2"/>
      <c r="K135" s="2"/>
      <c r="L135" s="2"/>
      <c r="M135" s="2"/>
      <c r="N135" s="2"/>
    </row>
    <row r="136" spans="1:14" x14ac:dyDescent="0.2">
      <c r="A136" s="2"/>
      <c r="B136" s="2"/>
      <c r="C136" s="2"/>
      <c r="D136" s="2"/>
      <c r="E136" s="2"/>
      <c r="K136" s="2"/>
      <c r="L136" s="2"/>
      <c r="M136" s="2"/>
      <c r="N136" s="2"/>
    </row>
    <row r="137" spans="1:14" x14ac:dyDescent="0.2">
      <c r="A137" s="2"/>
      <c r="B137" s="2"/>
      <c r="C137" s="2"/>
      <c r="D137" s="2"/>
      <c r="E137" s="2"/>
      <c r="K137" s="2"/>
      <c r="L137" s="2"/>
      <c r="M137" s="2"/>
      <c r="N137" s="2"/>
    </row>
    <row r="138" spans="1:14" x14ac:dyDescent="0.2">
      <c r="A138" s="2"/>
      <c r="B138" s="2"/>
      <c r="C138" s="2"/>
      <c r="D138" s="2"/>
      <c r="E138" s="2"/>
      <c r="K138" s="2"/>
      <c r="L138" s="2"/>
      <c r="M138" s="2"/>
      <c r="N138" s="2"/>
    </row>
    <row r="139" spans="1:14" x14ac:dyDescent="0.2">
      <c r="A139" s="2"/>
      <c r="B139" s="2"/>
      <c r="C139" s="2"/>
      <c r="D139" s="2"/>
      <c r="E139" s="2"/>
      <c r="K139" s="2"/>
      <c r="L139" s="2"/>
      <c r="M139" s="2"/>
      <c r="N139" s="2"/>
    </row>
    <row r="140" spans="1:14" x14ac:dyDescent="0.2">
      <c r="A140" s="2"/>
      <c r="B140" s="2"/>
      <c r="C140" s="2"/>
      <c r="D140" s="2"/>
      <c r="E140" s="2"/>
      <c r="K140" s="2"/>
      <c r="L140" s="2"/>
      <c r="M140" s="2"/>
      <c r="N140" s="2"/>
    </row>
    <row r="141" spans="1:14" x14ac:dyDescent="0.2">
      <c r="A141" s="2"/>
      <c r="B141" s="2"/>
      <c r="C141" s="2"/>
      <c r="D141" s="2"/>
      <c r="E141" s="2"/>
      <c r="K141" s="2"/>
      <c r="L141" s="2"/>
      <c r="M141" s="2"/>
      <c r="N141" s="2"/>
    </row>
    <row r="142" spans="1:14" x14ac:dyDescent="0.2">
      <c r="A142" s="2"/>
      <c r="B142" s="2"/>
      <c r="C142" s="2"/>
      <c r="D142" s="2"/>
      <c r="E142" s="2"/>
      <c r="K142" s="2"/>
      <c r="L142" s="2"/>
      <c r="M142" s="2"/>
      <c r="N142" s="2"/>
    </row>
    <row r="143" spans="1:14" x14ac:dyDescent="0.2">
      <c r="A143" s="2"/>
      <c r="B143" s="2"/>
      <c r="C143" s="2"/>
      <c r="D143" s="2"/>
      <c r="E143" s="2"/>
      <c r="K143" s="2"/>
      <c r="L143" s="2"/>
      <c r="M143" s="2"/>
      <c r="N143" s="2"/>
    </row>
    <row r="144" spans="1:14" x14ac:dyDescent="0.2">
      <c r="A144" s="2"/>
      <c r="B144" s="2"/>
      <c r="C144" s="2"/>
      <c r="D144" s="2"/>
      <c r="E144" s="2"/>
      <c r="K144" s="2"/>
      <c r="L144" s="2"/>
      <c r="M144" s="2"/>
      <c r="N144" s="2"/>
    </row>
    <row r="145" spans="1:14" x14ac:dyDescent="0.2">
      <c r="A145" s="2"/>
      <c r="B145" s="2"/>
      <c r="C145" s="2"/>
      <c r="D145" s="2"/>
      <c r="E145" s="2"/>
      <c r="K145" s="2"/>
      <c r="L145" s="2"/>
      <c r="M145" s="2"/>
      <c r="N145" s="2"/>
    </row>
    <row r="146" spans="1:14" x14ac:dyDescent="0.2">
      <c r="A146" s="2"/>
      <c r="B146" s="2"/>
      <c r="C146" s="2"/>
      <c r="D146" s="2"/>
      <c r="E146" s="2"/>
      <c r="K146" s="2"/>
      <c r="L146" s="2"/>
      <c r="M146" s="2"/>
      <c r="N146" s="2"/>
    </row>
    <row r="147" spans="1:14" x14ac:dyDescent="0.2">
      <c r="A147" s="2"/>
      <c r="B147" s="2"/>
      <c r="C147" s="2"/>
      <c r="D147" s="2"/>
      <c r="E147" s="2"/>
      <c r="K147" s="2"/>
      <c r="L147" s="2"/>
      <c r="M147" s="2"/>
      <c r="N147" s="2"/>
    </row>
    <row r="148" spans="1:14" x14ac:dyDescent="0.2">
      <c r="A148" s="2"/>
      <c r="B148" s="2"/>
      <c r="C148" s="2"/>
      <c r="D148" s="2"/>
      <c r="E148" s="2"/>
      <c r="K148" s="2"/>
      <c r="L148" s="2"/>
      <c r="M148" s="2"/>
      <c r="N148" s="2"/>
    </row>
    <row r="149" spans="1:14" x14ac:dyDescent="0.2">
      <c r="A149" s="2"/>
      <c r="B149" s="2"/>
      <c r="C149" s="2"/>
      <c r="D149" s="2"/>
      <c r="E149" s="2"/>
      <c r="K149" s="2"/>
      <c r="L149" s="2"/>
      <c r="M149" s="2"/>
      <c r="N149" s="2"/>
    </row>
    <row r="150" spans="1:14" x14ac:dyDescent="0.2">
      <c r="A150" s="2"/>
      <c r="B150" s="2"/>
      <c r="C150" s="2"/>
      <c r="D150" s="2"/>
      <c r="E150" s="2"/>
      <c r="K150" s="2"/>
      <c r="L150" s="2"/>
      <c r="M150" s="2"/>
      <c r="N150" s="2"/>
    </row>
    <row r="151" spans="1:14" x14ac:dyDescent="0.2">
      <c r="A151" s="2"/>
      <c r="B151" s="2"/>
      <c r="C151" s="2"/>
      <c r="D151" s="2"/>
      <c r="E151" s="2"/>
      <c r="K151" s="2"/>
      <c r="L151" s="2"/>
      <c r="M151" s="2"/>
      <c r="N151" s="2"/>
    </row>
    <row r="152" spans="1:14" x14ac:dyDescent="0.2">
      <c r="A152" s="2"/>
      <c r="B152" s="2"/>
      <c r="C152" s="2"/>
      <c r="D152" s="2"/>
      <c r="E152" s="2"/>
      <c r="K152" s="2"/>
      <c r="L152" s="2"/>
      <c r="M152" s="2"/>
      <c r="N152" s="2"/>
    </row>
    <row r="153" spans="1:14" x14ac:dyDescent="0.2">
      <c r="A153" s="2"/>
      <c r="B153" s="2"/>
      <c r="C153" s="2"/>
      <c r="D153" s="2"/>
      <c r="E153" s="2"/>
      <c r="K153" s="2"/>
      <c r="L153" s="2"/>
      <c r="M153" s="2"/>
      <c r="N153" s="2"/>
    </row>
    <row r="154" spans="1:14" x14ac:dyDescent="0.2">
      <c r="A154" s="2"/>
      <c r="B154" s="2"/>
      <c r="C154" s="2"/>
      <c r="D154" s="2"/>
      <c r="E154" s="2"/>
      <c r="K154" s="2"/>
      <c r="L154" s="2"/>
      <c r="M154" s="2"/>
      <c r="N154" s="2"/>
    </row>
    <row r="155" spans="1:14" x14ac:dyDescent="0.2">
      <c r="A155" s="2"/>
      <c r="B155" s="2"/>
      <c r="C155" s="2"/>
      <c r="D155" s="2"/>
      <c r="E155" s="2"/>
      <c r="K155" s="2"/>
      <c r="L155" s="2"/>
      <c r="M155" s="2"/>
      <c r="N155" s="2"/>
    </row>
    <row r="156" spans="1:14" x14ac:dyDescent="0.2">
      <c r="A156" s="2"/>
      <c r="B156" s="2"/>
      <c r="C156" s="2"/>
      <c r="D156" s="2"/>
      <c r="E156" s="2"/>
      <c r="K156" s="2"/>
      <c r="L156" s="2"/>
      <c r="M156" s="2"/>
      <c r="N156" s="2"/>
    </row>
    <row r="157" spans="1:14" x14ac:dyDescent="0.2">
      <c r="A157" s="2"/>
      <c r="B157" s="2"/>
      <c r="C157" s="2"/>
      <c r="D157" s="2"/>
      <c r="E157" s="2"/>
      <c r="K157" s="2"/>
      <c r="L157" s="2"/>
      <c r="M157" s="2"/>
      <c r="N157" s="2"/>
    </row>
    <row r="158" spans="1:14" x14ac:dyDescent="0.2">
      <c r="A158" s="2"/>
      <c r="B158" s="2"/>
      <c r="C158" s="2"/>
      <c r="D158" s="2"/>
      <c r="E158" s="2"/>
      <c r="K158" s="2"/>
      <c r="L158" s="2"/>
      <c r="M158" s="2"/>
      <c r="N158" s="2"/>
    </row>
    <row r="159" spans="1:14" x14ac:dyDescent="0.2">
      <c r="A159" s="2"/>
      <c r="B159" s="2"/>
      <c r="C159" s="2"/>
      <c r="D159" s="2"/>
      <c r="E159" s="2"/>
      <c r="K159" s="2"/>
      <c r="L159" s="2"/>
      <c r="M159" s="2"/>
      <c r="N159" s="2"/>
    </row>
    <row r="160" spans="1:14" x14ac:dyDescent="0.2">
      <c r="A160" s="2"/>
      <c r="B160" s="2"/>
      <c r="C160" s="2"/>
      <c r="D160" s="2"/>
      <c r="E160" s="2"/>
      <c r="K160" s="2"/>
      <c r="L160" s="2"/>
      <c r="M160" s="2"/>
      <c r="N160" s="2"/>
    </row>
    <row r="161" spans="1:14" x14ac:dyDescent="0.2">
      <c r="A161" s="2"/>
      <c r="B161" s="2"/>
      <c r="C161" s="2"/>
      <c r="D161" s="2"/>
      <c r="E161" s="2"/>
      <c r="K161" s="2"/>
      <c r="L161" s="2"/>
      <c r="M161" s="2"/>
      <c r="N161" s="2"/>
    </row>
    <row r="162" spans="1:14" x14ac:dyDescent="0.2">
      <c r="A162" s="2"/>
      <c r="B162" s="2"/>
      <c r="C162" s="2"/>
      <c r="D162" s="2"/>
      <c r="E162" s="2"/>
      <c r="K162" s="2"/>
      <c r="L162" s="2"/>
      <c r="M162" s="2"/>
      <c r="N162" s="2"/>
    </row>
    <row r="163" spans="1:14" x14ac:dyDescent="0.2">
      <c r="A163" s="2"/>
      <c r="B163" s="2"/>
      <c r="C163" s="2"/>
      <c r="D163" s="2"/>
      <c r="E163" s="2"/>
      <c r="K163" s="2"/>
      <c r="L163" s="2"/>
      <c r="M163" s="2"/>
      <c r="N163" s="2"/>
    </row>
    <row r="164" spans="1:14" x14ac:dyDescent="0.2">
      <c r="A164" s="2"/>
      <c r="B164" s="2"/>
      <c r="C164" s="2"/>
      <c r="D164" s="2"/>
      <c r="E164" s="2"/>
      <c r="K164" s="2"/>
      <c r="L164" s="2"/>
      <c r="M164" s="2"/>
      <c r="N164" s="2"/>
    </row>
    <row r="165" spans="1:14" x14ac:dyDescent="0.2">
      <c r="A165" s="2"/>
      <c r="B165" s="2"/>
      <c r="C165" s="2"/>
      <c r="D165" s="2"/>
      <c r="E165" s="2"/>
      <c r="K165" s="2"/>
      <c r="L165" s="2"/>
      <c r="M165" s="2"/>
      <c r="N165" s="2"/>
    </row>
    <row r="166" spans="1:14" x14ac:dyDescent="0.2">
      <c r="A166" s="2"/>
      <c r="B166" s="2"/>
      <c r="C166" s="2"/>
      <c r="D166" s="2"/>
      <c r="E166" s="2"/>
      <c r="K166" s="2"/>
      <c r="L166" s="2"/>
      <c r="M166" s="2"/>
      <c r="N166" s="2"/>
    </row>
    <row r="167" spans="1:14" x14ac:dyDescent="0.2">
      <c r="A167" s="2"/>
      <c r="B167" s="2"/>
      <c r="C167" s="2"/>
      <c r="D167" s="2"/>
      <c r="E167" s="2"/>
      <c r="K167" s="2"/>
      <c r="L167" s="2"/>
      <c r="M167" s="2"/>
      <c r="N167" s="2"/>
    </row>
    <row r="168" spans="1:14" x14ac:dyDescent="0.2">
      <c r="A168" s="2"/>
      <c r="B168" s="2"/>
      <c r="C168" s="2"/>
      <c r="D168" s="2"/>
      <c r="E168" s="2"/>
      <c r="K168" s="2"/>
      <c r="L168" s="2"/>
      <c r="M168" s="2"/>
      <c r="N168" s="2"/>
    </row>
    <row r="169" spans="1:14" x14ac:dyDescent="0.2">
      <c r="A169" s="2"/>
      <c r="B169" s="2"/>
      <c r="C169" s="2"/>
      <c r="D169" s="2"/>
      <c r="E169" s="2"/>
      <c r="K169" s="2"/>
      <c r="L169" s="2"/>
      <c r="M169" s="2"/>
      <c r="N169" s="2"/>
    </row>
    <row r="170" spans="1:14" x14ac:dyDescent="0.2">
      <c r="A170" s="2"/>
      <c r="B170" s="2"/>
      <c r="C170" s="2"/>
      <c r="D170" s="2"/>
      <c r="E170" s="2"/>
      <c r="K170" s="2"/>
      <c r="L170" s="2"/>
      <c r="M170" s="2"/>
      <c r="N170" s="2"/>
    </row>
    <row r="171" spans="1:14" x14ac:dyDescent="0.2">
      <c r="A171" s="2"/>
      <c r="B171" s="2"/>
      <c r="C171" s="2"/>
      <c r="D171" s="2"/>
      <c r="E171" s="2"/>
      <c r="K171" s="2"/>
      <c r="L171" s="2"/>
      <c r="M171" s="2"/>
      <c r="N171" s="2"/>
    </row>
    <row r="172" spans="1:14" x14ac:dyDescent="0.2">
      <c r="A172" s="2"/>
      <c r="B172" s="2"/>
      <c r="C172" s="2"/>
      <c r="D172" s="2"/>
      <c r="E172" s="2"/>
      <c r="K172" s="2"/>
      <c r="L172" s="2"/>
      <c r="M172" s="2"/>
      <c r="N172" s="2"/>
    </row>
    <row r="173" spans="1:14" x14ac:dyDescent="0.2">
      <c r="A173" s="2"/>
      <c r="B173" s="2"/>
      <c r="C173" s="2"/>
      <c r="D173" s="2"/>
      <c r="E173" s="2"/>
      <c r="K173" s="2"/>
      <c r="L173" s="2"/>
      <c r="M173" s="2"/>
      <c r="N173" s="2"/>
    </row>
    <row r="174" spans="1:14" x14ac:dyDescent="0.2">
      <c r="A174" s="2"/>
      <c r="B174" s="2"/>
      <c r="C174" s="2"/>
      <c r="D174" s="2"/>
      <c r="E174" s="2"/>
      <c r="K174" s="2"/>
      <c r="L174" s="2"/>
      <c r="M174" s="2"/>
      <c r="N174" s="2"/>
    </row>
    <row r="175" spans="1:14" x14ac:dyDescent="0.2">
      <c r="A175" s="2"/>
      <c r="B175" s="2"/>
      <c r="C175" s="2"/>
      <c r="D175" s="2"/>
      <c r="E175" s="2"/>
      <c r="K175" s="2"/>
      <c r="L175" s="2"/>
      <c r="M175" s="2"/>
      <c r="N175" s="2"/>
    </row>
    <row r="176" spans="1:14" x14ac:dyDescent="0.2">
      <c r="A176" s="2"/>
      <c r="B176" s="2"/>
      <c r="C176" s="2"/>
      <c r="D176" s="2"/>
      <c r="E176" s="2"/>
      <c r="K176" s="2"/>
      <c r="L176" s="2"/>
      <c r="M176" s="2"/>
      <c r="N176" s="2"/>
    </row>
    <row r="177" spans="1:14" x14ac:dyDescent="0.2">
      <c r="A177" s="2"/>
      <c r="B177" s="2"/>
      <c r="C177" s="2"/>
      <c r="D177" s="2"/>
      <c r="E177" s="2"/>
      <c r="K177" s="2"/>
      <c r="L177" s="2"/>
      <c r="M177" s="2"/>
      <c r="N177" s="2"/>
    </row>
    <row r="178" spans="1:14" x14ac:dyDescent="0.2">
      <c r="A178" s="2"/>
      <c r="B178" s="2"/>
      <c r="C178" s="2"/>
      <c r="D178" s="2"/>
      <c r="E178" s="2"/>
      <c r="K178" s="2"/>
      <c r="L178" s="2"/>
      <c r="M178" s="2"/>
      <c r="N178" s="2"/>
    </row>
    <row r="179" spans="1:14" x14ac:dyDescent="0.2">
      <c r="A179" s="2"/>
      <c r="B179" s="2"/>
      <c r="C179" s="2"/>
      <c r="D179" s="2"/>
      <c r="E179" s="2"/>
      <c r="K179" s="2"/>
      <c r="L179" s="2"/>
      <c r="M179" s="2"/>
      <c r="N179" s="2"/>
    </row>
    <row r="180" spans="1:14" x14ac:dyDescent="0.2">
      <c r="A180" s="2"/>
      <c r="B180" s="2"/>
      <c r="C180" s="2"/>
      <c r="D180" s="2"/>
      <c r="E180" s="2"/>
      <c r="K180" s="2"/>
      <c r="L180" s="2"/>
      <c r="M180" s="2"/>
      <c r="N180" s="2"/>
    </row>
    <row r="181" spans="1:14" x14ac:dyDescent="0.2">
      <c r="A181" s="2"/>
      <c r="B181" s="2"/>
      <c r="C181" s="2"/>
      <c r="D181" s="2"/>
      <c r="E181" s="2"/>
      <c r="K181" s="2"/>
      <c r="L181" s="2"/>
      <c r="M181" s="2"/>
      <c r="N181" s="2"/>
    </row>
    <row r="182" spans="1:14" x14ac:dyDescent="0.2">
      <c r="A182" s="2"/>
      <c r="B182" s="2"/>
      <c r="C182" s="2"/>
      <c r="D182" s="2"/>
      <c r="E182" s="2"/>
      <c r="K182" s="2"/>
      <c r="L182" s="2"/>
      <c r="M182" s="2"/>
      <c r="N182" s="2"/>
    </row>
    <row r="183" spans="1:14" x14ac:dyDescent="0.2">
      <c r="A183" s="2"/>
      <c r="B183" s="2"/>
      <c r="C183" s="2"/>
      <c r="D183" s="2"/>
      <c r="E183" s="2"/>
      <c r="K183" s="2"/>
      <c r="L183" s="2"/>
      <c r="M183" s="2"/>
      <c r="N183" s="2"/>
    </row>
    <row r="184" spans="1:14" x14ac:dyDescent="0.2">
      <c r="A184" s="2"/>
      <c r="B184" s="2"/>
      <c r="C184" s="2"/>
      <c r="D184" s="2"/>
      <c r="E184" s="2"/>
      <c r="K184" s="2"/>
      <c r="L184" s="2"/>
      <c r="M184" s="2"/>
      <c r="N184" s="2"/>
    </row>
    <row r="185" spans="1:14" x14ac:dyDescent="0.2">
      <c r="A185" s="2"/>
      <c r="B185" s="2"/>
      <c r="C185" s="2"/>
      <c r="D185" s="2"/>
      <c r="E185" s="2"/>
      <c r="K185" s="2"/>
      <c r="L185" s="2"/>
      <c r="M185" s="2"/>
      <c r="N185" s="2"/>
    </row>
    <row r="186" spans="1:14" x14ac:dyDescent="0.2">
      <c r="A186" s="2"/>
      <c r="B186" s="2"/>
      <c r="C186" s="2"/>
      <c r="D186" s="2"/>
      <c r="E186" s="2"/>
      <c r="K186" s="2"/>
      <c r="L186" s="2"/>
      <c r="M186" s="2"/>
      <c r="N186" s="2"/>
    </row>
    <row r="187" spans="1:14" x14ac:dyDescent="0.2">
      <c r="A187" s="2"/>
      <c r="B187" s="2"/>
      <c r="C187" s="2"/>
      <c r="D187" s="2"/>
      <c r="E187" s="2"/>
      <c r="K187" s="2"/>
      <c r="L187" s="2"/>
      <c r="M187" s="2"/>
      <c r="N187" s="2"/>
    </row>
    <row r="188" spans="1:14" x14ac:dyDescent="0.2">
      <c r="A188" s="2"/>
      <c r="B188" s="2"/>
      <c r="C188" s="2"/>
      <c r="D188" s="2"/>
      <c r="E188" s="2"/>
      <c r="K188" s="2"/>
      <c r="L188" s="2"/>
      <c r="M188" s="2"/>
      <c r="N188" s="2"/>
    </row>
    <row r="189" spans="1:14" x14ac:dyDescent="0.2">
      <c r="A189" s="2"/>
      <c r="B189" s="2"/>
      <c r="C189" s="2"/>
      <c r="D189" s="2"/>
      <c r="E189" s="2"/>
      <c r="K189" s="2"/>
      <c r="L189" s="2"/>
      <c r="M189" s="2"/>
      <c r="N189" s="2"/>
    </row>
    <row r="190" spans="1:14" x14ac:dyDescent="0.2">
      <c r="A190" s="2"/>
      <c r="B190" s="2"/>
      <c r="C190" s="2"/>
      <c r="D190" s="2"/>
      <c r="E190" s="2"/>
      <c r="K190" s="2"/>
      <c r="L190" s="2"/>
      <c r="M190" s="2"/>
      <c r="N190" s="2"/>
    </row>
    <row r="191" spans="1:14" x14ac:dyDescent="0.2">
      <c r="A191" s="2"/>
      <c r="B191" s="2"/>
      <c r="C191" s="2"/>
      <c r="D191" s="2"/>
      <c r="E191" s="2"/>
      <c r="K191" s="2"/>
      <c r="L191" s="2"/>
      <c r="M191" s="2"/>
      <c r="N191" s="2"/>
    </row>
    <row r="192" spans="1:14" x14ac:dyDescent="0.2">
      <c r="A192" s="2"/>
      <c r="B192" s="2"/>
      <c r="C192" s="2"/>
      <c r="D192" s="2"/>
      <c r="E192" s="2"/>
      <c r="K192" s="2"/>
      <c r="L192" s="2"/>
      <c r="M192" s="2"/>
      <c r="N192" s="2"/>
    </row>
    <row r="193" spans="1:14" x14ac:dyDescent="0.2">
      <c r="A193" s="2"/>
      <c r="B193" s="2"/>
      <c r="C193" s="2"/>
      <c r="D193" s="2"/>
      <c r="E193" s="2"/>
      <c r="K193" s="2"/>
      <c r="L193" s="2"/>
      <c r="M193" s="2"/>
      <c r="N193" s="2"/>
    </row>
    <row r="194" spans="1:14" x14ac:dyDescent="0.2">
      <c r="A194" s="2"/>
      <c r="B194" s="2"/>
      <c r="C194" s="2"/>
      <c r="D194" s="2"/>
      <c r="E194" s="2"/>
      <c r="K194" s="2"/>
      <c r="L194" s="2"/>
      <c r="M194" s="2"/>
      <c r="N194" s="2"/>
    </row>
    <row r="195" spans="1:14" x14ac:dyDescent="0.2">
      <c r="A195" s="2"/>
      <c r="B195" s="2"/>
      <c r="C195" s="2"/>
      <c r="D195" s="2"/>
      <c r="E195" s="2"/>
      <c r="K195" s="2"/>
      <c r="L195" s="2"/>
      <c r="M195" s="2"/>
      <c r="N195" s="2"/>
    </row>
    <row r="196" spans="1:14" x14ac:dyDescent="0.2">
      <c r="A196" s="2"/>
      <c r="B196" s="2"/>
      <c r="C196" s="2"/>
      <c r="D196" s="2"/>
      <c r="E196" s="2"/>
      <c r="K196" s="2"/>
      <c r="L196" s="2"/>
      <c r="M196" s="2"/>
      <c r="N196" s="2"/>
    </row>
    <row r="197" spans="1:14" x14ac:dyDescent="0.2">
      <c r="A197" s="2"/>
      <c r="B197" s="2"/>
      <c r="C197" s="2"/>
      <c r="D197" s="2"/>
      <c r="E197" s="2"/>
      <c r="K197" s="2"/>
      <c r="L197" s="2"/>
      <c r="M197" s="2"/>
      <c r="N197" s="2"/>
    </row>
    <row r="198" spans="1:14" x14ac:dyDescent="0.2">
      <c r="A198" s="2"/>
      <c r="B198" s="2"/>
      <c r="C198" s="2"/>
      <c r="D198" s="2"/>
      <c r="E198" s="2"/>
      <c r="K198" s="2"/>
      <c r="L198" s="2"/>
      <c r="M198" s="2"/>
      <c r="N198" s="2"/>
    </row>
    <row r="199" spans="1:14" x14ac:dyDescent="0.2">
      <c r="A199" s="2"/>
      <c r="B199" s="2"/>
      <c r="C199" s="2"/>
      <c r="D199" s="2"/>
      <c r="E199" s="2"/>
      <c r="K199" s="2"/>
      <c r="L199" s="2"/>
      <c r="M199" s="2"/>
      <c r="N199" s="2"/>
    </row>
    <row r="200" spans="1:14" x14ac:dyDescent="0.2">
      <c r="A200" s="2"/>
      <c r="B200" s="2"/>
      <c r="C200" s="2"/>
      <c r="D200" s="2"/>
      <c r="E200" s="2"/>
      <c r="K200" s="2"/>
      <c r="L200" s="2"/>
      <c r="M200" s="2"/>
      <c r="N200" s="2"/>
    </row>
    <row r="201" spans="1:14" x14ac:dyDescent="0.2">
      <c r="A201" s="2"/>
      <c r="B201" s="2"/>
      <c r="C201" s="2"/>
      <c r="D201" s="2"/>
      <c r="E201" s="2"/>
      <c r="K201" s="2"/>
      <c r="L201" s="2"/>
      <c r="M201" s="2"/>
      <c r="N201" s="2"/>
    </row>
    <row r="202" spans="1:14" x14ac:dyDescent="0.2">
      <c r="A202" s="2"/>
      <c r="B202" s="2"/>
      <c r="C202" s="2"/>
      <c r="D202" s="2"/>
      <c r="E202" s="2"/>
      <c r="K202" s="2"/>
      <c r="L202" s="2"/>
      <c r="M202" s="2"/>
      <c r="N202" s="2"/>
    </row>
    <row r="203" spans="1:14" x14ac:dyDescent="0.2">
      <c r="A203" s="2"/>
      <c r="B203" s="2"/>
      <c r="C203" s="2"/>
      <c r="D203" s="2"/>
      <c r="E203" s="2"/>
      <c r="K203" s="2"/>
      <c r="L203" s="2"/>
      <c r="M203" s="2"/>
      <c r="N203" s="2"/>
    </row>
    <row r="204" spans="1:14" x14ac:dyDescent="0.2">
      <c r="A204" s="2"/>
      <c r="B204" s="2"/>
      <c r="C204" s="2"/>
      <c r="D204" s="2"/>
      <c r="E204" s="2"/>
      <c r="K204" s="2"/>
      <c r="L204" s="2"/>
      <c r="M204" s="2"/>
      <c r="N204" s="2"/>
    </row>
    <row r="205" spans="1:14" x14ac:dyDescent="0.2">
      <c r="A205" s="2"/>
      <c r="B205" s="2"/>
      <c r="C205" s="2"/>
      <c r="D205" s="2"/>
      <c r="E205" s="2"/>
      <c r="K205" s="2"/>
      <c r="L205" s="2"/>
      <c r="M205" s="2"/>
      <c r="N205" s="2"/>
    </row>
    <row r="206" spans="1:14" x14ac:dyDescent="0.2">
      <c r="A206" s="2"/>
      <c r="B206" s="2"/>
      <c r="C206" s="2"/>
      <c r="D206" s="2"/>
      <c r="E206" s="2"/>
      <c r="K206" s="2"/>
      <c r="L206" s="2"/>
      <c r="M206" s="2"/>
      <c r="N206" s="2"/>
    </row>
    <row r="207" spans="1:14" x14ac:dyDescent="0.2">
      <c r="A207" s="2"/>
      <c r="B207" s="2"/>
      <c r="C207" s="2"/>
      <c r="D207" s="2"/>
      <c r="E207" s="2"/>
      <c r="K207" s="2"/>
      <c r="L207" s="2"/>
      <c r="M207" s="2"/>
      <c r="N207" s="2"/>
    </row>
    <row r="208" spans="1:14" x14ac:dyDescent="0.2">
      <c r="A208" s="2"/>
      <c r="B208" s="2"/>
      <c r="C208" s="2"/>
      <c r="D208" s="2"/>
      <c r="E208" s="2"/>
      <c r="K208" s="2"/>
      <c r="L208" s="2"/>
      <c r="M208" s="2"/>
      <c r="N208" s="2"/>
    </row>
    <row r="209" spans="1:14" x14ac:dyDescent="0.2">
      <c r="A209" s="2"/>
      <c r="B209" s="2"/>
      <c r="C209" s="2"/>
      <c r="D209" s="2"/>
      <c r="E209" s="2"/>
      <c r="K209" s="2"/>
      <c r="L209" s="2"/>
      <c r="M209" s="2"/>
      <c r="N209" s="2"/>
    </row>
    <row r="210" spans="1:14" x14ac:dyDescent="0.2">
      <c r="A210" s="2"/>
      <c r="B210" s="2"/>
      <c r="C210" s="2"/>
      <c r="D210" s="2"/>
      <c r="E210" s="2"/>
      <c r="K210" s="2"/>
      <c r="L210" s="2"/>
      <c r="M210" s="2"/>
      <c r="N210" s="2"/>
    </row>
    <row r="211" spans="1:14" x14ac:dyDescent="0.2">
      <c r="A211" s="2"/>
      <c r="B211" s="2"/>
      <c r="C211" s="2"/>
      <c r="D211" s="2"/>
      <c r="E211" s="2"/>
      <c r="K211" s="2"/>
      <c r="L211" s="2"/>
      <c r="M211" s="2"/>
      <c r="N211" s="2"/>
    </row>
    <row r="212" spans="1:14" x14ac:dyDescent="0.2">
      <c r="A212" s="2"/>
      <c r="B212" s="2"/>
      <c r="C212" s="2"/>
      <c r="D212" s="2"/>
      <c r="E212" s="2"/>
      <c r="K212" s="2"/>
      <c r="L212" s="2"/>
      <c r="M212" s="2"/>
      <c r="N212" s="2"/>
    </row>
    <row r="213" spans="1:14" x14ac:dyDescent="0.2">
      <c r="A213" s="2"/>
      <c r="B213" s="2"/>
      <c r="C213" s="2"/>
      <c r="D213" s="2"/>
      <c r="E213" s="2"/>
      <c r="K213" s="2"/>
      <c r="L213" s="2"/>
      <c r="M213" s="2"/>
      <c r="N213" s="2"/>
    </row>
    <row r="214" spans="1:14" x14ac:dyDescent="0.2">
      <c r="A214" s="2"/>
      <c r="B214" s="2"/>
      <c r="C214" s="2"/>
      <c r="D214" s="2"/>
      <c r="E214" s="2"/>
      <c r="K214" s="2"/>
      <c r="L214" s="2"/>
      <c r="M214" s="2"/>
      <c r="N214" s="2"/>
    </row>
    <row r="215" spans="1:14" x14ac:dyDescent="0.2">
      <c r="A215" s="2"/>
      <c r="B215" s="2"/>
      <c r="C215" s="2"/>
      <c r="D215" s="2"/>
      <c r="E215" s="2"/>
      <c r="K215" s="2"/>
      <c r="L215" s="2"/>
      <c r="M215" s="2"/>
      <c r="N215" s="2"/>
    </row>
    <row r="216" spans="1:14" x14ac:dyDescent="0.2">
      <c r="A216" s="2"/>
      <c r="B216" s="2"/>
      <c r="C216" s="2"/>
      <c r="D216" s="2"/>
      <c r="E216" s="2"/>
      <c r="K216" s="2"/>
      <c r="L216" s="2"/>
      <c r="M216" s="2"/>
      <c r="N216" s="2"/>
    </row>
    <row r="217" spans="1:14" x14ac:dyDescent="0.2">
      <c r="A217" s="2"/>
      <c r="B217" s="2"/>
      <c r="C217" s="2"/>
      <c r="D217" s="2"/>
      <c r="E217" s="2"/>
      <c r="K217" s="2"/>
      <c r="L217" s="2"/>
      <c r="M217" s="2"/>
      <c r="N217" s="2"/>
    </row>
    <row r="218" spans="1:14" x14ac:dyDescent="0.2">
      <c r="A218" s="2"/>
      <c r="B218" s="2"/>
      <c r="C218" s="2"/>
      <c r="D218" s="2"/>
      <c r="E218" s="2"/>
      <c r="K218" s="2"/>
      <c r="L218" s="2"/>
      <c r="M218" s="2"/>
      <c r="N218" s="2"/>
    </row>
    <row r="219" spans="1:14" x14ac:dyDescent="0.2">
      <c r="A219" s="2"/>
      <c r="B219" s="2"/>
      <c r="C219" s="2"/>
      <c r="D219" s="2"/>
      <c r="E219" s="2"/>
      <c r="K219" s="2"/>
      <c r="L219" s="2"/>
      <c r="M219" s="2"/>
      <c r="N219" s="2"/>
    </row>
    <row r="220" spans="1:14" x14ac:dyDescent="0.2">
      <c r="A220" s="2"/>
      <c r="B220" s="2"/>
      <c r="C220" s="2"/>
      <c r="D220" s="2"/>
      <c r="E220" s="2"/>
      <c r="K220" s="2"/>
      <c r="L220" s="2"/>
      <c r="M220" s="2"/>
      <c r="N220" s="2"/>
    </row>
    <row r="221" spans="1:14" x14ac:dyDescent="0.2">
      <c r="A221" s="2"/>
      <c r="B221" s="2"/>
      <c r="C221" s="2"/>
      <c r="D221" s="2"/>
      <c r="E221" s="2"/>
      <c r="K221" s="2"/>
      <c r="L221" s="2"/>
      <c r="M221" s="2"/>
      <c r="N221" s="2"/>
    </row>
    <row r="222" spans="1:14" x14ac:dyDescent="0.2">
      <c r="A222" s="2"/>
      <c r="B222" s="2"/>
      <c r="C222" s="2"/>
      <c r="D222" s="2"/>
      <c r="E222" s="2"/>
      <c r="K222" s="2"/>
      <c r="L222" s="2"/>
      <c r="M222" s="2"/>
      <c r="N222" s="2"/>
    </row>
    <row r="223" spans="1:14" x14ac:dyDescent="0.2">
      <c r="A223" s="2"/>
      <c r="B223" s="2"/>
      <c r="C223" s="2"/>
      <c r="D223" s="2"/>
      <c r="E223" s="2"/>
      <c r="K223" s="2"/>
      <c r="L223" s="2"/>
      <c r="M223" s="2"/>
      <c r="N223" s="2"/>
    </row>
    <row r="224" spans="1:14" x14ac:dyDescent="0.2">
      <c r="A224" s="2"/>
      <c r="B224" s="2"/>
      <c r="C224" s="2"/>
      <c r="D224" s="2"/>
      <c r="E224" s="2"/>
      <c r="K224" s="2"/>
      <c r="L224" s="2"/>
      <c r="M224" s="2"/>
      <c r="N224" s="2"/>
    </row>
    <row r="225" spans="1:14" x14ac:dyDescent="0.2">
      <c r="A225" s="2"/>
      <c r="B225" s="2"/>
      <c r="C225" s="2"/>
      <c r="D225" s="2"/>
      <c r="E225" s="2"/>
      <c r="K225" s="2"/>
      <c r="L225" s="2"/>
      <c r="M225" s="2"/>
      <c r="N225" s="2"/>
    </row>
    <row r="226" spans="1:14" x14ac:dyDescent="0.2">
      <c r="A226" s="2"/>
      <c r="B226" s="2"/>
      <c r="C226" s="2"/>
      <c r="D226" s="2"/>
      <c r="E226" s="2"/>
      <c r="K226" s="2"/>
      <c r="L226" s="2"/>
      <c r="M226" s="2"/>
      <c r="N226" s="2"/>
    </row>
    <row r="227" spans="1:14" x14ac:dyDescent="0.2">
      <c r="A227" s="2"/>
      <c r="B227" s="2"/>
      <c r="C227" s="2"/>
      <c r="D227" s="2"/>
      <c r="E227" s="2"/>
      <c r="K227" s="2"/>
      <c r="L227" s="2"/>
      <c r="M227" s="2"/>
      <c r="N227" s="2"/>
    </row>
    <row r="228" spans="1:14" x14ac:dyDescent="0.2">
      <c r="A228" s="2"/>
      <c r="B228" s="2"/>
      <c r="C228" s="2"/>
      <c r="D228" s="2"/>
      <c r="E228" s="2"/>
      <c r="K228" s="2"/>
      <c r="L228" s="2"/>
      <c r="M228" s="2"/>
      <c r="N228" s="2"/>
    </row>
    <row r="229" spans="1:14" x14ac:dyDescent="0.2">
      <c r="A229" s="2"/>
      <c r="B229" s="2"/>
      <c r="C229" s="2"/>
      <c r="D229" s="2"/>
      <c r="E229" s="2"/>
      <c r="K229" s="2"/>
      <c r="L229" s="2"/>
      <c r="M229" s="2"/>
      <c r="N229" s="2"/>
    </row>
    <row r="230" spans="1:14" x14ac:dyDescent="0.2">
      <c r="A230" s="2"/>
      <c r="B230" s="2"/>
      <c r="C230" s="2"/>
      <c r="D230" s="2"/>
      <c r="E230" s="2"/>
      <c r="K230" s="2"/>
      <c r="L230" s="2"/>
      <c r="M230" s="2"/>
      <c r="N230" s="2"/>
    </row>
    <row r="231" spans="1:14" x14ac:dyDescent="0.2">
      <c r="A231" s="2"/>
      <c r="B231" s="2"/>
      <c r="C231" s="2"/>
      <c r="D231" s="2"/>
      <c r="E231" s="2"/>
      <c r="K231" s="2"/>
      <c r="L231" s="2"/>
      <c r="M231" s="2"/>
      <c r="N231" s="2"/>
    </row>
    <row r="232" spans="1:14" x14ac:dyDescent="0.2">
      <c r="A232" s="2"/>
      <c r="B232" s="2"/>
      <c r="C232" s="2"/>
      <c r="D232" s="2"/>
      <c r="E232" s="2"/>
      <c r="K232" s="2"/>
      <c r="L232" s="2"/>
      <c r="M232" s="2"/>
      <c r="N232" s="2"/>
    </row>
    <row r="233" spans="1:14" x14ac:dyDescent="0.2">
      <c r="A233" s="2"/>
      <c r="B233" s="2"/>
      <c r="C233" s="2"/>
      <c r="D233" s="2"/>
      <c r="E233" s="2"/>
      <c r="K233" s="2"/>
      <c r="L233" s="2"/>
      <c r="M233" s="2"/>
      <c r="N233" s="2"/>
    </row>
    <row r="234" spans="1:14" x14ac:dyDescent="0.2">
      <c r="A234" s="2"/>
      <c r="B234" s="2"/>
      <c r="C234" s="2"/>
      <c r="D234" s="2"/>
      <c r="E234" s="2"/>
      <c r="K234" s="2"/>
      <c r="L234" s="2"/>
      <c r="M234" s="2"/>
      <c r="N234" s="2"/>
    </row>
    <row r="235" spans="1:14" x14ac:dyDescent="0.2">
      <c r="A235" s="2"/>
      <c r="B235" s="2"/>
      <c r="C235" s="2"/>
      <c r="D235" s="2"/>
      <c r="E235" s="2"/>
      <c r="K235" s="2"/>
      <c r="L235" s="2"/>
      <c r="M235" s="2"/>
      <c r="N235" s="2"/>
    </row>
    <row r="236" spans="1:14" x14ac:dyDescent="0.2">
      <c r="A236" s="2"/>
      <c r="B236" s="2"/>
      <c r="C236" s="2"/>
      <c r="D236" s="2"/>
      <c r="E236" s="2"/>
      <c r="K236" s="2"/>
      <c r="L236" s="2"/>
      <c r="M236" s="2"/>
      <c r="N236" s="2"/>
    </row>
    <row r="237" spans="1:14" x14ac:dyDescent="0.2">
      <c r="A237" s="2"/>
      <c r="B237" s="2"/>
      <c r="C237" s="2"/>
      <c r="D237" s="2"/>
      <c r="E237" s="2"/>
      <c r="K237" s="2"/>
      <c r="L237" s="2"/>
      <c r="M237" s="2"/>
      <c r="N237" s="2"/>
    </row>
    <row r="238" spans="1:14" x14ac:dyDescent="0.2">
      <c r="A238" s="2"/>
      <c r="B238" s="2"/>
      <c r="C238" s="2"/>
      <c r="D238" s="2"/>
      <c r="E238" s="2"/>
      <c r="K238" s="2"/>
      <c r="L238" s="2"/>
      <c r="M238" s="2"/>
      <c r="N238" s="2"/>
    </row>
    <row r="239" spans="1:14" x14ac:dyDescent="0.2">
      <c r="A239" s="2"/>
      <c r="B239" s="2"/>
      <c r="C239" s="2"/>
      <c r="D239" s="2"/>
      <c r="E239" s="2"/>
      <c r="K239" s="2"/>
      <c r="L239" s="2"/>
      <c r="M239" s="2"/>
      <c r="N239" s="2"/>
    </row>
    <row r="240" spans="1:14" x14ac:dyDescent="0.2">
      <c r="A240" s="2"/>
      <c r="B240" s="2"/>
      <c r="C240" s="2"/>
      <c r="D240" s="2"/>
      <c r="E240" s="2"/>
      <c r="K240" s="2"/>
      <c r="L240" s="2"/>
      <c r="M240" s="2"/>
      <c r="N240" s="2"/>
    </row>
    <row r="241" spans="1:14" x14ac:dyDescent="0.2">
      <c r="A241" s="2"/>
      <c r="B241" s="2"/>
      <c r="C241" s="2"/>
      <c r="D241" s="2"/>
      <c r="E241" s="2"/>
      <c r="K241" s="2"/>
      <c r="L241" s="2"/>
      <c r="M241" s="2"/>
      <c r="N241" s="2"/>
    </row>
    <row r="242" spans="1:14" x14ac:dyDescent="0.2">
      <c r="A242" s="2"/>
      <c r="B242" s="2"/>
      <c r="C242" s="2"/>
      <c r="D242" s="2"/>
      <c r="E242" s="2"/>
      <c r="K242" s="2"/>
      <c r="L242" s="2"/>
      <c r="M242" s="2"/>
      <c r="N242" s="2"/>
    </row>
    <row r="243" spans="1:14" x14ac:dyDescent="0.2">
      <c r="A243" s="2"/>
      <c r="B243" s="2"/>
      <c r="C243" s="2"/>
      <c r="D243" s="2"/>
      <c r="E243" s="2"/>
      <c r="K243" s="2"/>
      <c r="L243" s="2"/>
      <c r="M243" s="2"/>
      <c r="N243" s="2"/>
    </row>
    <row r="244" spans="1:14" x14ac:dyDescent="0.2">
      <c r="A244" s="2"/>
      <c r="B244" s="2"/>
      <c r="C244" s="2"/>
      <c r="D244" s="2"/>
      <c r="E244" s="2"/>
      <c r="K244" s="2"/>
      <c r="L244" s="2"/>
      <c r="M244" s="2"/>
      <c r="N244" s="2"/>
    </row>
    <row r="245" spans="1:14" x14ac:dyDescent="0.2">
      <c r="A245" s="2"/>
      <c r="B245" s="2"/>
      <c r="C245" s="2"/>
      <c r="D245" s="2"/>
      <c r="E245" s="2"/>
      <c r="K245" s="2"/>
      <c r="L245" s="2"/>
      <c r="M245" s="2"/>
      <c r="N245" s="2"/>
    </row>
    <row r="246" spans="1:14" x14ac:dyDescent="0.2">
      <c r="A246" s="2"/>
      <c r="B246" s="2"/>
      <c r="C246" s="2"/>
      <c r="D246" s="2"/>
      <c r="E246" s="2"/>
      <c r="K246" s="2"/>
      <c r="L246" s="2"/>
      <c r="M246" s="2"/>
      <c r="N246" s="2"/>
    </row>
    <row r="247" spans="1:14" x14ac:dyDescent="0.2">
      <c r="A247" s="2"/>
      <c r="B247" s="2"/>
      <c r="C247" s="2"/>
      <c r="D247" s="2"/>
      <c r="E247" s="2"/>
      <c r="K247" s="2"/>
      <c r="L247" s="2"/>
      <c r="M247" s="2"/>
      <c r="N247" s="2"/>
    </row>
    <row r="248" spans="1:14" x14ac:dyDescent="0.2">
      <c r="A248" s="2"/>
      <c r="B248" s="2"/>
      <c r="C248" s="2"/>
      <c r="D248" s="2"/>
      <c r="E248" s="2"/>
      <c r="K248" s="2"/>
      <c r="L248" s="2"/>
      <c r="M248" s="2"/>
      <c r="N248" s="2"/>
    </row>
    <row r="249" spans="1:14" x14ac:dyDescent="0.2">
      <c r="A249" s="2"/>
      <c r="B249" s="2"/>
      <c r="C249" s="2"/>
      <c r="D249" s="2"/>
      <c r="E249" s="2"/>
      <c r="K249" s="2"/>
      <c r="L249" s="2"/>
      <c r="M249" s="2"/>
      <c r="N249" s="2"/>
    </row>
    <row r="250" spans="1:14" x14ac:dyDescent="0.2">
      <c r="A250" s="2"/>
      <c r="B250" s="2"/>
      <c r="C250" s="2"/>
      <c r="D250" s="2"/>
      <c r="E250" s="2"/>
      <c r="K250" s="2"/>
      <c r="L250" s="2"/>
      <c r="M250" s="2"/>
      <c r="N250" s="2"/>
    </row>
    <row r="251" spans="1:14" x14ac:dyDescent="0.2">
      <c r="A251" s="2"/>
      <c r="B251" s="2"/>
      <c r="C251" s="2"/>
      <c r="D251" s="2"/>
      <c r="E251" s="2"/>
      <c r="K251" s="2"/>
      <c r="L251" s="2"/>
      <c r="M251" s="2"/>
      <c r="N251" s="2"/>
    </row>
    <row r="252" spans="1:14" x14ac:dyDescent="0.2">
      <c r="A252" s="2"/>
      <c r="B252" s="2"/>
      <c r="C252" s="2"/>
      <c r="D252" s="2"/>
      <c r="E252" s="2"/>
      <c r="K252" s="2"/>
      <c r="L252" s="2"/>
      <c r="M252" s="2"/>
      <c r="N252" s="2"/>
    </row>
    <row r="253" spans="1:14" x14ac:dyDescent="0.2">
      <c r="A253" s="2"/>
      <c r="B253" s="2"/>
      <c r="C253" s="2"/>
      <c r="D253" s="2"/>
      <c r="E253" s="2"/>
      <c r="K253" s="2"/>
      <c r="L253" s="2"/>
      <c r="M253" s="2"/>
      <c r="N253" s="2"/>
    </row>
    <row r="254" spans="1:14" x14ac:dyDescent="0.2">
      <c r="A254" s="2"/>
      <c r="B254" s="2"/>
      <c r="C254" s="2"/>
      <c r="D254" s="2"/>
      <c r="E254" s="2"/>
      <c r="K254" s="2"/>
      <c r="L254" s="2"/>
      <c r="M254" s="2"/>
      <c r="N254" s="2"/>
    </row>
    <row r="255" spans="1:14" x14ac:dyDescent="0.2">
      <c r="A255" s="2"/>
      <c r="B255" s="2"/>
      <c r="C255" s="2"/>
      <c r="D255" s="2"/>
      <c r="E255" s="2"/>
      <c r="K255" s="2"/>
      <c r="L255" s="2"/>
      <c r="M255" s="2"/>
      <c r="N255" s="2"/>
    </row>
    <row r="256" spans="1:14" x14ac:dyDescent="0.2">
      <c r="A256" s="2"/>
      <c r="B256" s="2"/>
      <c r="C256" s="2"/>
      <c r="D256" s="2"/>
      <c r="E256" s="2"/>
      <c r="K256" s="2"/>
      <c r="L256" s="2"/>
      <c r="M256" s="2"/>
      <c r="N256" s="2"/>
    </row>
    <row r="257" spans="1:14" x14ac:dyDescent="0.2">
      <c r="A257" s="2"/>
      <c r="B257" s="2"/>
      <c r="C257" s="2"/>
      <c r="D257" s="2"/>
      <c r="E257" s="2"/>
      <c r="K257" s="2"/>
      <c r="L257" s="2"/>
      <c r="M257" s="2"/>
      <c r="N257" s="2"/>
    </row>
    <row r="258" spans="1:14" x14ac:dyDescent="0.2">
      <c r="A258" s="2"/>
      <c r="B258" s="2"/>
      <c r="C258" s="2"/>
      <c r="D258" s="2"/>
      <c r="E258" s="2"/>
      <c r="K258" s="2"/>
      <c r="L258" s="2"/>
      <c r="M258" s="2"/>
      <c r="N258" s="2"/>
    </row>
    <row r="259" spans="1:14" x14ac:dyDescent="0.2">
      <c r="A259" s="2"/>
      <c r="B259" s="2"/>
      <c r="C259" s="2"/>
      <c r="D259" s="2"/>
      <c r="E259" s="2"/>
      <c r="K259" s="2"/>
      <c r="L259" s="2"/>
      <c r="M259" s="2"/>
      <c r="N259" s="2"/>
    </row>
    <row r="260" spans="1:14" x14ac:dyDescent="0.2">
      <c r="A260" s="2"/>
      <c r="B260" s="2"/>
      <c r="C260" s="2"/>
      <c r="D260" s="2"/>
      <c r="E260" s="2"/>
      <c r="K260" s="2"/>
      <c r="L260" s="2"/>
      <c r="M260" s="2"/>
      <c r="N260" s="2"/>
    </row>
    <row r="261" spans="1:14" x14ac:dyDescent="0.2">
      <c r="A261" s="2"/>
      <c r="B261" s="2"/>
      <c r="C261" s="2"/>
      <c r="D261" s="2"/>
      <c r="E261" s="2"/>
      <c r="K261" s="2"/>
      <c r="L261" s="2"/>
      <c r="M261" s="2"/>
      <c r="N261" s="2"/>
    </row>
    <row r="262" spans="1:14" x14ac:dyDescent="0.2">
      <c r="A262" s="2"/>
      <c r="B262" s="2"/>
      <c r="C262" s="2"/>
      <c r="D262" s="2"/>
      <c r="E262" s="2"/>
      <c r="K262" s="2"/>
      <c r="L262" s="2"/>
      <c r="M262" s="2"/>
      <c r="N262" s="2"/>
    </row>
    <row r="263" spans="1:14" x14ac:dyDescent="0.2">
      <c r="A263" s="2"/>
      <c r="B263" s="2"/>
      <c r="C263" s="2"/>
      <c r="D263" s="2"/>
      <c r="E263" s="2"/>
      <c r="K263" s="2"/>
      <c r="L263" s="2"/>
      <c r="M263" s="2"/>
      <c r="N263" s="2"/>
    </row>
    <row r="264" spans="1:14" x14ac:dyDescent="0.2">
      <c r="A264" s="2"/>
      <c r="B264" s="2"/>
      <c r="C264" s="2"/>
      <c r="D264" s="2"/>
      <c r="E264" s="2"/>
      <c r="K264" s="2"/>
      <c r="L264" s="2"/>
      <c r="M264" s="2"/>
      <c r="N264" s="2"/>
    </row>
    <row r="265" spans="1:14" x14ac:dyDescent="0.2">
      <c r="A265" s="2"/>
      <c r="B265" s="2"/>
      <c r="C265" s="2"/>
      <c r="D265" s="2"/>
      <c r="E265" s="2"/>
      <c r="K265" s="2"/>
      <c r="L265" s="2"/>
      <c r="M265" s="2"/>
      <c r="N265" s="2"/>
    </row>
    <row r="266" spans="1:14" x14ac:dyDescent="0.2">
      <c r="A266" s="2"/>
      <c r="B266" s="2"/>
      <c r="C266" s="2"/>
      <c r="D266" s="2"/>
      <c r="E266" s="2"/>
      <c r="K266" s="2"/>
      <c r="L266" s="2"/>
      <c r="M266" s="2"/>
      <c r="N266" s="2"/>
    </row>
    <row r="267" spans="1:14" x14ac:dyDescent="0.2">
      <c r="A267" s="2"/>
      <c r="B267" s="2"/>
      <c r="C267" s="2"/>
      <c r="D267" s="2"/>
      <c r="E267" s="2"/>
      <c r="K267" s="2"/>
      <c r="L267" s="2"/>
      <c r="M267" s="2"/>
      <c r="N267" s="2"/>
    </row>
    <row r="268" spans="1:14" x14ac:dyDescent="0.2">
      <c r="A268" s="2"/>
      <c r="B268" s="2"/>
      <c r="C268" s="2"/>
      <c r="D268" s="2"/>
      <c r="E268" s="2"/>
      <c r="K268" s="2"/>
      <c r="L268" s="2"/>
      <c r="M268" s="2"/>
      <c r="N268" s="2"/>
    </row>
    <row r="269" spans="1:14" x14ac:dyDescent="0.2">
      <c r="A269" s="2"/>
      <c r="B269" s="2"/>
      <c r="C269" s="2"/>
      <c r="D269" s="2"/>
      <c r="E269" s="2"/>
      <c r="K269" s="2"/>
      <c r="L269" s="2"/>
      <c r="M269" s="2"/>
      <c r="N269" s="2"/>
    </row>
    <row r="270" spans="1:14" x14ac:dyDescent="0.2">
      <c r="A270" s="2"/>
      <c r="B270" s="2"/>
      <c r="C270" s="2"/>
      <c r="D270" s="2"/>
      <c r="E270" s="2"/>
      <c r="K270" s="2"/>
      <c r="L270" s="2"/>
      <c r="M270" s="2"/>
      <c r="N270" s="2"/>
    </row>
    <row r="271" spans="1:14" x14ac:dyDescent="0.2">
      <c r="A271" s="2"/>
      <c r="B271" s="2"/>
      <c r="C271" s="2"/>
      <c r="D271" s="2"/>
      <c r="E271" s="2"/>
      <c r="K271" s="2"/>
      <c r="L271" s="2"/>
      <c r="M271" s="2"/>
      <c r="N271" s="2"/>
    </row>
    <row r="272" spans="1:14" x14ac:dyDescent="0.2">
      <c r="A272" s="2"/>
      <c r="B272" s="2"/>
      <c r="C272" s="2"/>
      <c r="D272" s="2"/>
      <c r="E272" s="2"/>
      <c r="K272" s="2"/>
      <c r="L272" s="2"/>
      <c r="M272" s="2"/>
      <c r="N272" s="2"/>
    </row>
    <row r="273" spans="1:14" x14ac:dyDescent="0.2">
      <c r="A273" s="2"/>
      <c r="B273" s="2"/>
      <c r="C273" s="2"/>
      <c r="D273" s="2"/>
      <c r="E273" s="2"/>
      <c r="K273" s="2"/>
      <c r="L273" s="2"/>
      <c r="M273" s="2"/>
      <c r="N273" s="2"/>
    </row>
    <row r="274" spans="1:14" x14ac:dyDescent="0.2">
      <c r="A274" s="2"/>
      <c r="B274" s="2"/>
      <c r="C274" s="2"/>
      <c r="D274" s="2"/>
      <c r="E274" s="2"/>
      <c r="K274" s="2"/>
      <c r="L274" s="2"/>
      <c r="M274" s="2"/>
      <c r="N274" s="2"/>
    </row>
    <row r="275" spans="1:14" x14ac:dyDescent="0.2">
      <c r="A275" s="2"/>
      <c r="B275" s="2"/>
      <c r="C275" s="2"/>
      <c r="D275" s="2"/>
      <c r="E275" s="2"/>
      <c r="K275" s="2"/>
      <c r="L275" s="2"/>
      <c r="M275" s="2"/>
      <c r="N275" s="2"/>
    </row>
    <row r="276" spans="1:14" x14ac:dyDescent="0.2">
      <c r="A276" s="2"/>
      <c r="B276" s="2"/>
      <c r="C276" s="2"/>
      <c r="D276" s="2"/>
      <c r="E276" s="2"/>
      <c r="K276" s="2"/>
      <c r="L276" s="2"/>
      <c r="M276" s="2"/>
      <c r="N276" s="2"/>
    </row>
    <row r="277" spans="1:14" x14ac:dyDescent="0.2">
      <c r="A277" s="2"/>
      <c r="B277" s="2"/>
      <c r="C277" s="2"/>
      <c r="D277" s="2"/>
      <c r="E277" s="2"/>
      <c r="K277" s="2"/>
      <c r="L277" s="2"/>
      <c r="M277" s="2"/>
      <c r="N277" s="2"/>
    </row>
    <row r="278" spans="1:14" x14ac:dyDescent="0.2">
      <c r="A278" s="2"/>
      <c r="B278" s="2"/>
      <c r="C278" s="2"/>
      <c r="D278" s="2"/>
      <c r="E278" s="2"/>
      <c r="K278" s="2"/>
      <c r="L278" s="2"/>
      <c r="M278" s="2"/>
      <c r="N278" s="2"/>
    </row>
    <row r="279" spans="1:14" x14ac:dyDescent="0.2">
      <c r="A279" s="2"/>
      <c r="B279" s="2"/>
      <c r="C279" s="2"/>
      <c r="D279" s="2"/>
      <c r="E279" s="2"/>
      <c r="K279" s="2"/>
      <c r="L279" s="2"/>
      <c r="M279" s="2"/>
      <c r="N279" s="2"/>
    </row>
    <row r="280" spans="1:14" x14ac:dyDescent="0.2">
      <c r="A280" s="2"/>
      <c r="B280" s="2"/>
      <c r="C280" s="2"/>
      <c r="D280" s="2"/>
      <c r="E280" s="2"/>
      <c r="K280" s="2"/>
      <c r="L280" s="2"/>
      <c r="M280" s="2"/>
      <c r="N280" s="2"/>
    </row>
    <row r="281" spans="1:14" x14ac:dyDescent="0.2">
      <c r="A281" s="2"/>
      <c r="B281" s="2"/>
      <c r="C281" s="2"/>
      <c r="D281" s="2"/>
      <c r="E281" s="2"/>
      <c r="K281" s="2"/>
      <c r="L281" s="2"/>
      <c r="M281" s="2"/>
      <c r="N281" s="2"/>
    </row>
    <row r="282" spans="1:14" x14ac:dyDescent="0.2">
      <c r="A282" s="2"/>
      <c r="B282" s="2"/>
      <c r="C282" s="2"/>
      <c r="D282" s="2"/>
      <c r="E282" s="2"/>
      <c r="K282" s="2"/>
      <c r="L282" s="2"/>
      <c r="M282" s="2"/>
      <c r="N282" s="2"/>
    </row>
    <row r="283" spans="1:14" x14ac:dyDescent="0.2">
      <c r="A283" s="2"/>
      <c r="B283" s="2"/>
      <c r="C283" s="2"/>
      <c r="D283" s="2"/>
      <c r="E283" s="2"/>
      <c r="K283" s="2"/>
      <c r="L283" s="2"/>
      <c r="M283" s="2"/>
      <c r="N283" s="2"/>
    </row>
    <row r="284" spans="1:14" x14ac:dyDescent="0.2">
      <c r="A284" s="2"/>
      <c r="B284" s="2"/>
      <c r="C284" s="2"/>
      <c r="D284" s="2"/>
      <c r="E284" s="2"/>
      <c r="K284" s="2"/>
      <c r="L284" s="2"/>
      <c r="M284" s="2"/>
      <c r="N284" s="2"/>
    </row>
    <row r="285" spans="1:14" x14ac:dyDescent="0.2">
      <c r="A285" s="2"/>
      <c r="B285" s="2"/>
      <c r="C285" s="2"/>
      <c r="D285" s="2"/>
      <c r="E285" s="2"/>
      <c r="K285" s="2"/>
      <c r="L285" s="2"/>
      <c r="M285" s="2"/>
      <c r="N285" s="2"/>
    </row>
    <row r="286" spans="1:14" x14ac:dyDescent="0.2">
      <c r="A286" s="2"/>
      <c r="B286" s="2"/>
      <c r="C286" s="2"/>
      <c r="D286" s="2"/>
      <c r="E286" s="2"/>
      <c r="K286" s="2"/>
      <c r="L286" s="2"/>
      <c r="M286" s="2"/>
      <c r="N286" s="2"/>
    </row>
    <row r="287" spans="1:14" x14ac:dyDescent="0.2">
      <c r="A287" s="2"/>
      <c r="B287" s="2"/>
      <c r="C287" s="2"/>
      <c r="D287" s="2"/>
      <c r="E287" s="2"/>
      <c r="K287" s="2"/>
      <c r="L287" s="2"/>
      <c r="M287" s="2"/>
      <c r="N287" s="2"/>
    </row>
    <row r="288" spans="1:14" x14ac:dyDescent="0.2">
      <c r="A288" s="2"/>
      <c r="B288" s="2"/>
      <c r="C288" s="2"/>
      <c r="D288" s="2"/>
      <c r="E288" s="2"/>
      <c r="K288" s="2"/>
      <c r="L288" s="2"/>
      <c r="M288" s="2"/>
      <c r="N288" s="2"/>
    </row>
    <row r="289" spans="1:14" x14ac:dyDescent="0.2">
      <c r="A289" s="2"/>
      <c r="B289" s="2"/>
      <c r="C289" s="2"/>
      <c r="D289" s="2"/>
      <c r="E289" s="2"/>
      <c r="K289" s="2"/>
      <c r="L289" s="2"/>
      <c r="M289" s="2"/>
      <c r="N289" s="2"/>
    </row>
    <row r="290" spans="1:14" x14ac:dyDescent="0.2">
      <c r="A290" s="2"/>
      <c r="B290" s="2"/>
      <c r="C290" s="2"/>
      <c r="D290" s="2"/>
      <c r="E290" s="2"/>
      <c r="K290" s="2"/>
      <c r="L290" s="2"/>
      <c r="M290" s="2"/>
      <c r="N290" s="2"/>
    </row>
    <row r="291" spans="1:14" x14ac:dyDescent="0.2">
      <c r="A291" s="2"/>
      <c r="B291" s="2"/>
      <c r="C291" s="2"/>
      <c r="D291" s="2"/>
      <c r="E291" s="2"/>
      <c r="K291" s="2"/>
      <c r="L291" s="2"/>
      <c r="M291" s="2"/>
      <c r="N291" s="2"/>
    </row>
    <row r="292" spans="1:14" x14ac:dyDescent="0.2">
      <c r="A292" s="2"/>
      <c r="B292" s="2"/>
      <c r="C292" s="2"/>
      <c r="D292" s="2"/>
      <c r="E292" s="2"/>
      <c r="K292" s="2"/>
      <c r="L292" s="2"/>
      <c r="M292" s="2"/>
      <c r="N292" s="2"/>
    </row>
    <row r="293" spans="1:14" x14ac:dyDescent="0.2">
      <c r="A293" s="2"/>
      <c r="B293" s="2"/>
      <c r="C293" s="2"/>
      <c r="D293" s="2"/>
      <c r="E293" s="2"/>
      <c r="K293" s="2"/>
      <c r="L293" s="2"/>
      <c r="M293" s="2"/>
      <c r="N293" s="2"/>
    </row>
    <row r="294" spans="1:14" x14ac:dyDescent="0.2">
      <c r="A294" s="2"/>
      <c r="B294" s="2"/>
      <c r="C294" s="2"/>
      <c r="D294" s="2"/>
      <c r="E294" s="2"/>
      <c r="K294" s="2"/>
      <c r="L294" s="2"/>
      <c r="M294" s="2"/>
      <c r="N294" s="2"/>
    </row>
    <row r="295" spans="1:14" x14ac:dyDescent="0.2">
      <c r="A295" s="2"/>
      <c r="B295" s="2"/>
      <c r="C295" s="2"/>
      <c r="D295" s="2"/>
      <c r="E295" s="2"/>
      <c r="K295" s="2"/>
      <c r="L295" s="2"/>
      <c r="M295" s="2"/>
      <c r="N295" s="2"/>
    </row>
    <row r="296" spans="1:14" x14ac:dyDescent="0.2">
      <c r="A296" s="2"/>
      <c r="B296" s="2"/>
      <c r="C296" s="2"/>
      <c r="D296" s="2"/>
      <c r="E296" s="2"/>
      <c r="K296" s="2"/>
      <c r="L296" s="2"/>
      <c r="M296" s="2"/>
      <c r="N296" s="2"/>
    </row>
    <row r="297" spans="1:14" x14ac:dyDescent="0.2">
      <c r="A297" s="2"/>
      <c r="B297" s="2"/>
      <c r="C297" s="2"/>
      <c r="D297" s="2"/>
      <c r="E297" s="2"/>
      <c r="K297" s="2"/>
      <c r="L297" s="2"/>
      <c r="M297" s="2"/>
      <c r="N297" s="2"/>
    </row>
    <row r="298" spans="1:14" x14ac:dyDescent="0.2">
      <c r="A298" s="2"/>
      <c r="B298" s="2"/>
      <c r="C298" s="2"/>
      <c r="D298" s="2"/>
      <c r="E298" s="2"/>
      <c r="K298" s="2"/>
      <c r="L298" s="2"/>
      <c r="M298" s="2"/>
      <c r="N298" s="2"/>
    </row>
    <row r="299" spans="1:14" x14ac:dyDescent="0.2">
      <c r="A299" s="2"/>
      <c r="B299" s="2"/>
      <c r="C299" s="2"/>
      <c r="D299" s="2"/>
      <c r="E299" s="2"/>
      <c r="K299" s="2"/>
      <c r="L299" s="2"/>
      <c r="M299" s="2"/>
      <c r="N299" s="2"/>
    </row>
    <row r="300" spans="1:14" x14ac:dyDescent="0.2">
      <c r="A300" s="2"/>
      <c r="B300" s="2"/>
      <c r="C300" s="2"/>
      <c r="D300" s="2"/>
      <c r="E300" s="2"/>
      <c r="K300" s="2"/>
      <c r="L300" s="2"/>
      <c r="M300" s="2"/>
      <c r="N300" s="2"/>
    </row>
    <row r="301" spans="1:14" x14ac:dyDescent="0.2">
      <c r="A301" s="2"/>
      <c r="B301" s="2"/>
      <c r="C301" s="2"/>
      <c r="D301" s="2"/>
      <c r="E301" s="2"/>
      <c r="K301" s="2"/>
      <c r="L301" s="2"/>
      <c r="M301" s="2"/>
      <c r="N301" s="2"/>
    </row>
    <row r="302" spans="1:14" x14ac:dyDescent="0.2">
      <c r="A302" s="2"/>
      <c r="B302" s="2"/>
      <c r="C302" s="2"/>
      <c r="D302" s="2"/>
      <c r="E302" s="2"/>
      <c r="K302" s="2"/>
      <c r="L302" s="2"/>
      <c r="M302" s="2"/>
      <c r="N302" s="2"/>
    </row>
    <row r="303" spans="1:14" x14ac:dyDescent="0.2">
      <c r="A303" s="2"/>
      <c r="B303" s="2"/>
      <c r="C303" s="2"/>
      <c r="D303" s="2"/>
      <c r="E303" s="2"/>
      <c r="K303" s="2"/>
      <c r="L303" s="2"/>
      <c r="M303" s="2"/>
      <c r="N303" s="2"/>
    </row>
    <row r="304" spans="1:14" x14ac:dyDescent="0.2">
      <c r="A304" s="2"/>
      <c r="B304" s="2"/>
      <c r="C304" s="2"/>
      <c r="D304" s="2"/>
      <c r="E304" s="2"/>
      <c r="K304" s="2"/>
      <c r="L304" s="2"/>
      <c r="M304" s="2"/>
      <c r="N304" s="2"/>
    </row>
    <row r="305" spans="1:14" x14ac:dyDescent="0.2">
      <c r="A305" s="2"/>
      <c r="B305" s="2"/>
      <c r="C305" s="2"/>
      <c r="D305" s="2"/>
      <c r="E305" s="2"/>
      <c r="K305" s="2"/>
      <c r="L305" s="2"/>
      <c r="M305" s="2"/>
      <c r="N305" s="2"/>
    </row>
    <row r="306" spans="1:14" x14ac:dyDescent="0.2">
      <c r="A306" s="2"/>
      <c r="B306" s="2"/>
      <c r="C306" s="2"/>
      <c r="D306" s="2"/>
      <c r="E306" s="2"/>
      <c r="K306" s="2"/>
      <c r="L306" s="2"/>
      <c r="M306" s="2"/>
      <c r="N306" s="2"/>
    </row>
    <row r="307" spans="1:14" x14ac:dyDescent="0.2">
      <c r="A307" s="2"/>
      <c r="B307" s="2"/>
      <c r="C307" s="2"/>
      <c r="D307" s="2"/>
      <c r="E307" s="2"/>
      <c r="K307" s="2"/>
      <c r="L307" s="2"/>
      <c r="M307" s="2"/>
      <c r="N307" s="2"/>
    </row>
    <row r="308" spans="1:14" x14ac:dyDescent="0.2">
      <c r="A308" s="2"/>
      <c r="B308" s="2"/>
      <c r="C308" s="2"/>
      <c r="D308" s="2"/>
      <c r="E308" s="2"/>
      <c r="K308" s="2"/>
      <c r="L308" s="2"/>
      <c r="M308" s="2"/>
      <c r="N308" s="2"/>
    </row>
    <row r="309" spans="1:14" x14ac:dyDescent="0.2">
      <c r="A309" s="2"/>
      <c r="B309" s="2"/>
      <c r="C309" s="2"/>
      <c r="D309" s="2"/>
      <c r="E309" s="2"/>
      <c r="K309" s="2"/>
      <c r="L309" s="2"/>
      <c r="M309" s="2"/>
      <c r="N309" s="2"/>
    </row>
    <row r="310" spans="1:14" x14ac:dyDescent="0.2">
      <c r="A310" s="2"/>
      <c r="B310" s="2"/>
      <c r="C310" s="2"/>
      <c r="D310" s="2"/>
      <c r="E310" s="2"/>
      <c r="K310" s="2"/>
      <c r="L310" s="2"/>
      <c r="M310" s="2"/>
      <c r="N310" s="2"/>
    </row>
    <row r="311" spans="1:14" x14ac:dyDescent="0.2">
      <c r="A311" s="2"/>
      <c r="B311" s="2"/>
      <c r="C311" s="2"/>
      <c r="D311" s="2"/>
      <c r="E311" s="2"/>
      <c r="K311" s="2"/>
      <c r="L311" s="2"/>
      <c r="M311" s="2"/>
      <c r="N311" s="2"/>
    </row>
    <row r="312" spans="1:14" x14ac:dyDescent="0.2">
      <c r="A312" s="2"/>
      <c r="B312" s="2"/>
      <c r="C312" s="2"/>
      <c r="D312" s="2"/>
      <c r="E312" s="2"/>
      <c r="K312" s="2"/>
      <c r="L312" s="2"/>
      <c r="M312" s="2"/>
      <c r="N312" s="2"/>
    </row>
    <row r="313" spans="1:14" x14ac:dyDescent="0.2">
      <c r="A313" s="2"/>
      <c r="B313" s="2"/>
      <c r="C313" s="2"/>
      <c r="D313" s="2"/>
      <c r="E313" s="2"/>
      <c r="K313" s="2"/>
      <c r="L313" s="2"/>
      <c r="M313" s="2"/>
      <c r="N313" s="2"/>
    </row>
    <row r="314" spans="1:14" x14ac:dyDescent="0.2">
      <c r="A314" s="2"/>
      <c r="B314" s="2"/>
      <c r="C314" s="2"/>
      <c r="D314" s="2"/>
      <c r="E314" s="2"/>
      <c r="K314" s="2"/>
      <c r="L314" s="2"/>
      <c r="M314" s="2"/>
      <c r="N314" s="2"/>
    </row>
    <row r="315" spans="1:14" x14ac:dyDescent="0.2">
      <c r="A315" s="2"/>
      <c r="B315" s="2"/>
      <c r="C315" s="2"/>
      <c r="D315" s="2"/>
      <c r="E315" s="2"/>
      <c r="K315" s="2"/>
      <c r="L315" s="2"/>
      <c r="M315" s="2"/>
      <c r="N315" s="2"/>
    </row>
    <row r="316" spans="1:14" x14ac:dyDescent="0.2">
      <c r="A316" s="2"/>
      <c r="B316" s="2"/>
      <c r="C316" s="2"/>
      <c r="D316" s="2"/>
      <c r="E316" s="2"/>
      <c r="K316" s="2"/>
      <c r="L316" s="2"/>
      <c r="M316" s="2"/>
      <c r="N316" s="2"/>
    </row>
    <row r="317" spans="1:14" x14ac:dyDescent="0.2">
      <c r="A317" s="2"/>
      <c r="B317" s="2"/>
      <c r="C317" s="2"/>
      <c r="D317" s="2"/>
      <c r="E317" s="2"/>
      <c r="K317" s="2"/>
      <c r="L317" s="2"/>
      <c r="M317" s="2"/>
      <c r="N317" s="2"/>
    </row>
    <row r="318" spans="1:14" x14ac:dyDescent="0.2">
      <c r="A318" s="2"/>
      <c r="B318" s="2"/>
      <c r="C318" s="2"/>
      <c r="D318" s="2"/>
      <c r="E318" s="2"/>
      <c r="K318" s="2"/>
      <c r="L318" s="2"/>
      <c r="M318" s="2"/>
      <c r="N318" s="2"/>
    </row>
    <row r="319" spans="1:14" x14ac:dyDescent="0.2">
      <c r="A319" s="2"/>
      <c r="B319" s="2"/>
      <c r="C319" s="2"/>
      <c r="D319" s="2"/>
      <c r="E319" s="2"/>
      <c r="K319" s="2"/>
      <c r="L319" s="2"/>
      <c r="M319" s="2"/>
      <c r="N319" s="2"/>
    </row>
    <row r="320" spans="1:14" x14ac:dyDescent="0.2">
      <c r="A320" s="2"/>
      <c r="B320" s="2"/>
      <c r="C320" s="2"/>
      <c r="D320" s="2"/>
      <c r="E320" s="2"/>
      <c r="K320" s="2"/>
      <c r="L320" s="2"/>
      <c r="M320" s="2"/>
      <c r="N320" s="2"/>
    </row>
    <row r="321" spans="1:14" x14ac:dyDescent="0.2">
      <c r="A321" s="2"/>
      <c r="B321" s="2"/>
      <c r="C321" s="2"/>
      <c r="D321" s="2"/>
      <c r="E321" s="2"/>
      <c r="K321" s="2"/>
      <c r="L321" s="2"/>
      <c r="M321" s="2"/>
      <c r="N321" s="2"/>
    </row>
    <row r="322" spans="1:14" x14ac:dyDescent="0.2">
      <c r="A322" s="2"/>
      <c r="B322" s="2"/>
      <c r="C322" s="2"/>
      <c r="D322" s="2"/>
      <c r="E322" s="2"/>
      <c r="K322" s="2"/>
      <c r="L322" s="2"/>
      <c r="M322" s="2"/>
      <c r="N322" s="2"/>
    </row>
    <row r="323" spans="1:14" x14ac:dyDescent="0.2">
      <c r="A323" s="2"/>
      <c r="B323" s="2"/>
      <c r="C323" s="2"/>
      <c r="D323" s="2"/>
      <c r="E323" s="2"/>
      <c r="K323" s="2"/>
      <c r="L323" s="2"/>
      <c r="M323" s="2"/>
      <c r="N323" s="2"/>
    </row>
    <row r="324" spans="1:14" x14ac:dyDescent="0.2">
      <c r="A324" s="2"/>
      <c r="B324" s="2"/>
      <c r="C324" s="2"/>
      <c r="D324" s="2"/>
      <c r="E324" s="2"/>
      <c r="K324" s="2"/>
      <c r="L324" s="2"/>
      <c r="M324" s="2"/>
      <c r="N324" s="2"/>
    </row>
    <row r="325" spans="1:14" x14ac:dyDescent="0.2">
      <c r="A325" s="2"/>
      <c r="B325" s="2"/>
      <c r="C325" s="2"/>
      <c r="D325" s="2"/>
      <c r="E325" s="2"/>
      <c r="K325" s="2"/>
      <c r="L325" s="2"/>
      <c r="M325" s="2"/>
      <c r="N325" s="2"/>
    </row>
    <row r="326" spans="1:14" x14ac:dyDescent="0.2">
      <c r="A326" s="2"/>
      <c r="B326" s="2"/>
      <c r="C326" s="2"/>
      <c r="D326" s="2"/>
      <c r="E326" s="2"/>
      <c r="K326" s="2"/>
      <c r="L326" s="2"/>
      <c r="M326" s="2"/>
      <c r="N326" s="2"/>
    </row>
    <row r="327" spans="1:14" x14ac:dyDescent="0.2">
      <c r="A327" s="2"/>
      <c r="B327" s="2"/>
      <c r="C327" s="2"/>
      <c r="D327" s="2"/>
      <c r="E327" s="2"/>
      <c r="K327" s="2"/>
      <c r="L327" s="2"/>
      <c r="M327" s="2"/>
      <c r="N327" s="2"/>
    </row>
    <row r="328" spans="1:14" x14ac:dyDescent="0.2">
      <c r="A328" s="2"/>
      <c r="B328" s="2"/>
      <c r="C328" s="2"/>
      <c r="D328" s="2"/>
      <c r="E328" s="2"/>
      <c r="K328" s="2"/>
      <c r="L328" s="2"/>
      <c r="M328" s="2"/>
      <c r="N328" s="2"/>
    </row>
    <row r="329" spans="1:14" x14ac:dyDescent="0.2">
      <c r="A329" s="2"/>
      <c r="B329" s="2"/>
      <c r="C329" s="2"/>
      <c r="D329" s="2"/>
      <c r="E329" s="2"/>
      <c r="K329" s="2"/>
      <c r="L329" s="2"/>
      <c r="M329" s="2"/>
      <c r="N329" s="2"/>
    </row>
    <row r="330" spans="1:14" x14ac:dyDescent="0.2">
      <c r="A330" s="2"/>
      <c r="B330" s="2"/>
      <c r="C330" s="2"/>
      <c r="D330" s="2"/>
      <c r="E330" s="2"/>
      <c r="K330" s="2"/>
      <c r="L330" s="2"/>
      <c r="M330" s="2"/>
      <c r="N330" s="2"/>
    </row>
    <row r="331" spans="1:14" x14ac:dyDescent="0.2">
      <c r="A331" s="2"/>
      <c r="B331" s="2"/>
      <c r="C331" s="2"/>
      <c r="D331" s="2"/>
      <c r="E331" s="2"/>
      <c r="K331" s="2"/>
      <c r="L331" s="2"/>
      <c r="M331" s="2"/>
      <c r="N331" s="2"/>
    </row>
    <row r="332" spans="1:14" x14ac:dyDescent="0.2">
      <c r="A332" s="2"/>
      <c r="B332" s="2"/>
      <c r="C332" s="2"/>
      <c r="D332" s="2"/>
      <c r="E332" s="2"/>
      <c r="K332" s="2"/>
      <c r="L332" s="2"/>
      <c r="M332" s="2"/>
      <c r="N332" s="2"/>
    </row>
    <row r="333" spans="1:14" x14ac:dyDescent="0.2">
      <c r="A333" s="2"/>
      <c r="B333" s="2"/>
      <c r="C333" s="2"/>
      <c r="D333" s="2"/>
      <c r="E333" s="2"/>
      <c r="K333" s="2"/>
      <c r="L333" s="2"/>
      <c r="M333" s="2"/>
      <c r="N333" s="2"/>
    </row>
    <row r="334" spans="1:14" x14ac:dyDescent="0.2">
      <c r="A334" s="2"/>
      <c r="B334" s="2"/>
      <c r="C334" s="2"/>
      <c r="D334" s="2"/>
      <c r="E334" s="2"/>
      <c r="K334" s="2"/>
      <c r="L334" s="2"/>
      <c r="M334" s="2"/>
      <c r="N334" s="2"/>
    </row>
    <row r="335" spans="1:14" x14ac:dyDescent="0.2">
      <c r="A335" s="2"/>
      <c r="B335" s="2"/>
      <c r="C335" s="2"/>
      <c r="D335" s="2"/>
      <c r="E335" s="2"/>
      <c r="K335" s="2"/>
      <c r="L335" s="2"/>
      <c r="M335" s="2"/>
      <c r="N335" s="2"/>
    </row>
    <row r="336" spans="1:14" x14ac:dyDescent="0.2">
      <c r="A336" s="2"/>
      <c r="B336" s="2"/>
      <c r="C336" s="2"/>
      <c r="D336" s="2"/>
      <c r="E336" s="2"/>
      <c r="K336" s="2"/>
      <c r="L336" s="2"/>
      <c r="M336" s="2"/>
      <c r="N336" s="2"/>
    </row>
    <row r="337" spans="1:14" x14ac:dyDescent="0.2">
      <c r="A337" s="2"/>
      <c r="B337" s="2"/>
      <c r="C337" s="2"/>
      <c r="D337" s="2"/>
      <c r="E337" s="2"/>
      <c r="K337" s="2"/>
      <c r="L337" s="2"/>
      <c r="M337" s="2"/>
      <c r="N337" s="2"/>
    </row>
    <row r="338" spans="1:14" x14ac:dyDescent="0.2">
      <c r="A338" s="2"/>
      <c r="B338" s="2"/>
      <c r="C338" s="2"/>
      <c r="D338" s="2"/>
      <c r="E338" s="2"/>
      <c r="K338" s="2"/>
      <c r="L338" s="2"/>
      <c r="M338" s="2"/>
      <c r="N338" s="2"/>
    </row>
    <row r="339" spans="1:14" x14ac:dyDescent="0.2">
      <c r="A339" s="2"/>
      <c r="B339" s="2"/>
      <c r="C339" s="2"/>
      <c r="D339" s="2"/>
      <c r="E339" s="2"/>
      <c r="K339" s="2"/>
      <c r="L339" s="2"/>
      <c r="M339" s="2"/>
      <c r="N339" s="2"/>
    </row>
    <row r="340" spans="1:14" x14ac:dyDescent="0.2">
      <c r="A340" s="2"/>
      <c r="B340" s="2"/>
      <c r="C340" s="2"/>
      <c r="D340" s="2"/>
      <c r="E340" s="2"/>
      <c r="K340" s="2"/>
      <c r="L340" s="2"/>
      <c r="M340" s="2"/>
      <c r="N340" s="2"/>
    </row>
    <row r="341" spans="1:14" x14ac:dyDescent="0.2">
      <c r="A341" s="2"/>
      <c r="B341" s="2"/>
      <c r="C341" s="2"/>
      <c r="D341" s="2"/>
      <c r="E341" s="2"/>
      <c r="K341" s="2"/>
      <c r="L341" s="2"/>
      <c r="M341" s="2"/>
      <c r="N341" s="2"/>
    </row>
    <row r="342" spans="1:14" x14ac:dyDescent="0.2">
      <c r="A342" s="2"/>
      <c r="B342" s="2"/>
      <c r="C342" s="2"/>
      <c r="D342" s="2"/>
      <c r="E342" s="2"/>
      <c r="K342" s="2"/>
      <c r="L342" s="2"/>
      <c r="M342" s="2"/>
      <c r="N342" s="2"/>
    </row>
    <row r="343" spans="1:14" x14ac:dyDescent="0.2">
      <c r="A343" s="2"/>
      <c r="B343" s="2"/>
      <c r="C343" s="2"/>
      <c r="D343" s="2"/>
      <c r="E343" s="2"/>
      <c r="K343" s="2"/>
      <c r="L343" s="2"/>
      <c r="M343" s="2"/>
      <c r="N343" s="2"/>
    </row>
    <row r="344" spans="1:14" x14ac:dyDescent="0.2">
      <c r="A344" s="2"/>
      <c r="B344" s="2"/>
      <c r="C344" s="2"/>
      <c r="D344" s="2"/>
      <c r="E344" s="2"/>
      <c r="K344" s="2"/>
      <c r="L344" s="2"/>
      <c r="M344" s="2"/>
      <c r="N344" s="2"/>
    </row>
    <row r="345" spans="1:14" x14ac:dyDescent="0.2">
      <c r="A345" s="2"/>
      <c r="B345" s="2"/>
      <c r="C345" s="2"/>
      <c r="D345" s="2"/>
      <c r="E345" s="2"/>
      <c r="K345" s="2"/>
      <c r="L345" s="2"/>
      <c r="M345" s="2"/>
      <c r="N345" s="2"/>
    </row>
    <row r="346" spans="1:14" x14ac:dyDescent="0.2">
      <c r="A346" s="2"/>
      <c r="B346" s="2"/>
      <c r="C346" s="2"/>
      <c r="D346" s="2"/>
      <c r="E346" s="2"/>
      <c r="K346" s="2"/>
      <c r="L346" s="2"/>
      <c r="M346" s="2"/>
      <c r="N346" s="2"/>
    </row>
    <row r="347" spans="1:14" x14ac:dyDescent="0.2">
      <c r="A347" s="2"/>
      <c r="B347" s="2"/>
      <c r="C347" s="2"/>
      <c r="D347" s="2"/>
      <c r="E347" s="2"/>
      <c r="K347" s="2"/>
      <c r="L347" s="2"/>
      <c r="M347" s="2"/>
      <c r="N347" s="2"/>
    </row>
    <row r="348" spans="1:14" x14ac:dyDescent="0.2">
      <c r="A348" s="2"/>
      <c r="B348" s="2"/>
      <c r="C348" s="2"/>
      <c r="D348" s="2"/>
      <c r="E348" s="2"/>
      <c r="K348" s="2"/>
      <c r="L348" s="2"/>
      <c r="M348" s="2"/>
      <c r="N348" s="2"/>
    </row>
    <row r="349" spans="1:14" x14ac:dyDescent="0.2">
      <c r="A349" s="2"/>
      <c r="B349" s="2"/>
      <c r="C349" s="2"/>
      <c r="D349" s="2"/>
      <c r="E349" s="2"/>
      <c r="K349" s="2"/>
      <c r="L349" s="2"/>
      <c r="M349" s="2"/>
      <c r="N349" s="2"/>
    </row>
    <row r="350" spans="1:14" x14ac:dyDescent="0.2">
      <c r="A350" s="2"/>
      <c r="B350" s="2"/>
      <c r="C350" s="2"/>
      <c r="D350" s="2"/>
      <c r="E350" s="2"/>
      <c r="K350" s="2"/>
      <c r="L350" s="2"/>
      <c r="M350" s="2"/>
      <c r="N350" s="2"/>
    </row>
    <row r="351" spans="1:14" x14ac:dyDescent="0.2">
      <c r="A351" s="2"/>
      <c r="B351" s="2"/>
      <c r="C351" s="2"/>
      <c r="D351" s="2"/>
      <c r="E351" s="2"/>
      <c r="K351" s="2"/>
      <c r="L351" s="2"/>
      <c r="M351" s="2"/>
      <c r="N351" s="2"/>
    </row>
    <row r="352" spans="1:14" x14ac:dyDescent="0.2">
      <c r="A352" s="2"/>
      <c r="B352" s="2"/>
      <c r="C352" s="2"/>
      <c r="D352" s="2"/>
      <c r="E352" s="2"/>
      <c r="K352" s="2"/>
      <c r="L352" s="2"/>
      <c r="M352" s="2"/>
      <c r="N352" s="2"/>
    </row>
    <row r="353" spans="1:14" x14ac:dyDescent="0.2">
      <c r="A353" s="2"/>
      <c r="B353" s="2"/>
      <c r="C353" s="2"/>
      <c r="D353" s="2"/>
      <c r="E353" s="2"/>
      <c r="K353" s="2"/>
      <c r="L353" s="2"/>
      <c r="M353" s="2"/>
      <c r="N353" s="2"/>
    </row>
    <row r="354" spans="1:14" x14ac:dyDescent="0.2">
      <c r="A354" s="2"/>
      <c r="B354" s="2"/>
      <c r="C354" s="2"/>
      <c r="D354" s="2"/>
      <c r="E354" s="2"/>
      <c r="K354" s="2"/>
      <c r="L354" s="2"/>
      <c r="M354" s="2"/>
      <c r="N354" s="2"/>
    </row>
    <row r="355" spans="1:14" x14ac:dyDescent="0.2">
      <c r="A355" s="2"/>
      <c r="B355" s="2"/>
      <c r="C355" s="2"/>
      <c r="D355" s="2"/>
      <c r="E355" s="2"/>
      <c r="K355" s="2"/>
      <c r="L355" s="2"/>
      <c r="M355" s="2"/>
      <c r="N355" s="2"/>
    </row>
    <row r="356" spans="1:14" x14ac:dyDescent="0.2">
      <c r="A356" s="2"/>
      <c r="B356" s="2"/>
      <c r="C356" s="2"/>
      <c r="D356" s="2"/>
      <c r="E356" s="2"/>
      <c r="K356" s="2"/>
      <c r="L356" s="2"/>
      <c r="M356" s="2"/>
      <c r="N356" s="2"/>
    </row>
    <row r="357" spans="1:14" x14ac:dyDescent="0.2">
      <c r="A357" s="2"/>
      <c r="B357" s="2"/>
      <c r="C357" s="2"/>
      <c r="D357" s="2"/>
      <c r="E357" s="2"/>
      <c r="K357" s="2"/>
      <c r="L357" s="2"/>
      <c r="M357" s="2"/>
      <c r="N357" s="2"/>
    </row>
    <row r="358" spans="1:14" x14ac:dyDescent="0.2">
      <c r="A358" s="2"/>
      <c r="B358" s="2"/>
      <c r="C358" s="2"/>
      <c r="D358" s="2"/>
      <c r="E358" s="2"/>
      <c r="K358" s="2"/>
      <c r="L358" s="2"/>
      <c r="M358" s="2"/>
      <c r="N358" s="2"/>
    </row>
    <row r="359" spans="1:14" x14ac:dyDescent="0.2">
      <c r="A359" s="2"/>
      <c r="B359" s="2"/>
      <c r="C359" s="2"/>
      <c r="D359" s="2"/>
      <c r="E359" s="2"/>
      <c r="K359" s="2"/>
      <c r="L359" s="2"/>
      <c r="M359" s="2"/>
      <c r="N359" s="2"/>
    </row>
    <row r="360" spans="1:14" x14ac:dyDescent="0.2">
      <c r="A360" s="2"/>
      <c r="B360" s="2"/>
      <c r="C360" s="2"/>
      <c r="D360" s="2"/>
      <c r="E360" s="2"/>
      <c r="K360" s="2"/>
      <c r="L360" s="2"/>
      <c r="M360" s="2"/>
      <c r="N360" s="2"/>
    </row>
    <row r="361" spans="1:14" x14ac:dyDescent="0.2">
      <c r="A361" s="2"/>
      <c r="B361" s="2"/>
      <c r="C361" s="2"/>
      <c r="D361" s="2"/>
      <c r="E361" s="2"/>
      <c r="K361" s="2"/>
      <c r="L361" s="2"/>
      <c r="M361" s="2"/>
      <c r="N361" s="2"/>
    </row>
    <row r="362" spans="1:14" x14ac:dyDescent="0.2">
      <c r="A362" s="2"/>
      <c r="B362" s="2"/>
      <c r="C362" s="2"/>
      <c r="D362" s="2"/>
      <c r="E362" s="2"/>
      <c r="K362" s="2"/>
      <c r="L362" s="2"/>
      <c r="M362" s="2"/>
      <c r="N362" s="2"/>
    </row>
    <row r="363" spans="1:14" x14ac:dyDescent="0.2">
      <c r="A363" s="2"/>
      <c r="B363" s="2"/>
      <c r="C363" s="2"/>
      <c r="D363" s="2"/>
      <c r="E363" s="2"/>
      <c r="K363" s="2"/>
      <c r="L363" s="2"/>
      <c r="M363" s="2"/>
      <c r="N363" s="2"/>
    </row>
    <row r="364" spans="1:14" x14ac:dyDescent="0.2">
      <c r="A364" s="2"/>
      <c r="B364" s="2"/>
      <c r="C364" s="2"/>
      <c r="D364" s="2"/>
      <c r="E364" s="2"/>
      <c r="K364" s="2"/>
      <c r="L364" s="2"/>
      <c r="M364" s="2"/>
      <c r="N364" s="2"/>
    </row>
    <row r="365" spans="1:14" x14ac:dyDescent="0.2">
      <c r="A365" s="2"/>
      <c r="B365" s="2"/>
      <c r="C365" s="2"/>
      <c r="D365" s="2"/>
      <c r="E365" s="2"/>
      <c r="K365" s="2"/>
      <c r="L365" s="2"/>
      <c r="M365" s="2"/>
      <c r="N365" s="2"/>
    </row>
    <row r="366" spans="1:14" x14ac:dyDescent="0.2">
      <c r="A366" s="2"/>
      <c r="B366" s="2"/>
      <c r="C366" s="2"/>
      <c r="D366" s="2"/>
      <c r="E366" s="2"/>
      <c r="K366" s="2"/>
      <c r="L366" s="2"/>
      <c r="M366" s="2"/>
      <c r="N366" s="2"/>
    </row>
    <row r="367" spans="1:14" x14ac:dyDescent="0.2">
      <c r="A367" s="2"/>
      <c r="B367" s="2"/>
      <c r="C367" s="2"/>
      <c r="D367" s="2"/>
      <c r="E367" s="2"/>
      <c r="K367" s="2"/>
      <c r="L367" s="2"/>
      <c r="M367" s="2"/>
      <c r="N367" s="2"/>
    </row>
    <row r="368" spans="1:14" x14ac:dyDescent="0.2">
      <c r="A368" s="2"/>
      <c r="B368" s="2"/>
      <c r="C368" s="2"/>
      <c r="D368" s="2"/>
      <c r="E368" s="2"/>
      <c r="K368" s="2"/>
      <c r="L368" s="2"/>
      <c r="M368" s="2"/>
      <c r="N368" s="2"/>
    </row>
    <row r="369" spans="1:14" x14ac:dyDescent="0.2">
      <c r="A369" s="2"/>
      <c r="B369" s="2"/>
      <c r="C369" s="2"/>
      <c r="D369" s="2"/>
      <c r="E369" s="2"/>
      <c r="K369" s="2"/>
      <c r="L369" s="2"/>
      <c r="M369" s="2"/>
      <c r="N369" s="2"/>
    </row>
    <row r="370" spans="1:14" x14ac:dyDescent="0.2">
      <c r="A370" s="2"/>
      <c r="B370" s="2"/>
      <c r="C370" s="2"/>
      <c r="D370" s="2"/>
      <c r="E370" s="2"/>
      <c r="K370" s="2"/>
      <c r="L370" s="2"/>
      <c r="M370" s="2"/>
      <c r="N370" s="2"/>
    </row>
    <row r="371" spans="1:14" x14ac:dyDescent="0.2">
      <c r="A371" s="2"/>
      <c r="B371" s="2"/>
      <c r="C371" s="2"/>
      <c r="D371" s="2"/>
      <c r="E371" s="2"/>
      <c r="K371" s="2"/>
      <c r="L371" s="2"/>
      <c r="M371" s="2"/>
      <c r="N371" s="2"/>
    </row>
    <row r="372" spans="1:14" x14ac:dyDescent="0.2">
      <c r="A372" s="2"/>
      <c r="B372" s="2"/>
      <c r="C372" s="2"/>
      <c r="D372" s="2"/>
      <c r="E372" s="2"/>
      <c r="K372" s="2"/>
      <c r="L372" s="2"/>
      <c r="M372" s="2"/>
      <c r="N372" s="2"/>
    </row>
    <row r="373" spans="1:14" x14ac:dyDescent="0.2">
      <c r="A373" s="2"/>
      <c r="B373" s="2"/>
      <c r="C373" s="2"/>
      <c r="D373" s="2"/>
      <c r="E373" s="2"/>
      <c r="K373" s="2"/>
      <c r="L373" s="2"/>
      <c r="M373" s="2"/>
      <c r="N373" s="2"/>
    </row>
    <row r="374" spans="1:14" x14ac:dyDescent="0.2">
      <c r="A374" s="2"/>
      <c r="B374" s="2"/>
      <c r="C374" s="2"/>
      <c r="D374" s="2"/>
      <c r="E374" s="2"/>
      <c r="K374" s="2"/>
      <c r="L374" s="2"/>
      <c r="M374" s="2"/>
      <c r="N374" s="2"/>
    </row>
    <row r="375" spans="1:14" x14ac:dyDescent="0.2">
      <c r="A375" s="2"/>
      <c r="B375" s="2"/>
      <c r="C375" s="2"/>
      <c r="D375" s="2"/>
      <c r="E375" s="2"/>
      <c r="K375" s="2"/>
      <c r="L375" s="2"/>
      <c r="M375" s="2"/>
      <c r="N375" s="2"/>
    </row>
    <row r="376" spans="1:14" x14ac:dyDescent="0.2">
      <c r="A376" s="2"/>
      <c r="B376" s="2"/>
      <c r="C376" s="2"/>
      <c r="D376" s="2"/>
      <c r="E376" s="2"/>
      <c r="K376" s="2"/>
      <c r="L376" s="2"/>
      <c r="M376" s="2"/>
      <c r="N376" s="2"/>
    </row>
    <row r="377" spans="1:14" x14ac:dyDescent="0.2">
      <c r="A377" s="2"/>
      <c r="B377" s="2"/>
      <c r="C377" s="2"/>
      <c r="D377" s="2"/>
      <c r="E377" s="2"/>
      <c r="K377" s="2"/>
      <c r="L377" s="2"/>
      <c r="M377" s="2"/>
      <c r="N377" s="2"/>
    </row>
    <row r="378" spans="1:14" x14ac:dyDescent="0.2">
      <c r="A378" s="2"/>
      <c r="B378" s="2"/>
      <c r="C378" s="2"/>
      <c r="D378" s="2"/>
      <c r="E378" s="2"/>
      <c r="K378" s="2"/>
      <c r="L378" s="2"/>
      <c r="M378" s="2"/>
      <c r="N378" s="2"/>
    </row>
    <row r="379" spans="1:14" x14ac:dyDescent="0.2">
      <c r="A379" s="2"/>
      <c r="B379" s="2"/>
      <c r="C379" s="2"/>
      <c r="D379" s="2"/>
      <c r="E379" s="2"/>
      <c r="K379" s="2"/>
      <c r="L379" s="2"/>
      <c r="M379" s="2"/>
      <c r="N379" s="2"/>
    </row>
    <row r="380" spans="1:14" x14ac:dyDescent="0.2">
      <c r="A380" s="2"/>
      <c r="B380" s="2"/>
      <c r="C380" s="2"/>
      <c r="D380" s="2"/>
      <c r="E380" s="2"/>
      <c r="K380" s="2"/>
      <c r="L380" s="2"/>
      <c r="M380" s="2"/>
      <c r="N380" s="2"/>
    </row>
    <row r="381" spans="1:14" x14ac:dyDescent="0.2">
      <c r="A381" s="2"/>
      <c r="B381" s="2"/>
      <c r="C381" s="2"/>
      <c r="D381" s="2"/>
      <c r="E381" s="2"/>
      <c r="K381" s="2"/>
      <c r="L381" s="2"/>
      <c r="M381" s="2"/>
      <c r="N381" s="2"/>
    </row>
    <row r="382" spans="1:14" x14ac:dyDescent="0.2">
      <c r="A382" s="2"/>
      <c r="B382" s="2"/>
      <c r="C382" s="2"/>
      <c r="D382" s="2"/>
      <c r="E382" s="2"/>
      <c r="K382" s="2"/>
      <c r="L382" s="2"/>
      <c r="M382" s="2"/>
      <c r="N382" s="2"/>
    </row>
    <row r="383" spans="1:14" x14ac:dyDescent="0.2">
      <c r="A383" s="2"/>
      <c r="B383" s="2"/>
      <c r="C383" s="2"/>
      <c r="D383" s="2"/>
      <c r="E383" s="2"/>
      <c r="K383" s="2"/>
      <c r="L383" s="2"/>
      <c r="M383" s="2"/>
      <c r="N383" s="2"/>
    </row>
    <row r="384" spans="1:14" x14ac:dyDescent="0.2">
      <c r="A384" s="2"/>
      <c r="B384" s="2"/>
      <c r="C384" s="2"/>
      <c r="D384" s="2"/>
      <c r="E384" s="2"/>
      <c r="K384" s="2"/>
      <c r="L384" s="2"/>
      <c r="M384" s="2"/>
      <c r="N384" s="2"/>
    </row>
    <row r="385" spans="1:14" x14ac:dyDescent="0.2">
      <c r="A385" s="2"/>
      <c r="B385" s="2"/>
      <c r="C385" s="2"/>
      <c r="D385" s="2"/>
      <c r="E385" s="2"/>
      <c r="K385" s="2"/>
      <c r="L385" s="2"/>
      <c r="M385" s="2"/>
      <c r="N385" s="2"/>
    </row>
    <row r="386" spans="1:14" x14ac:dyDescent="0.2">
      <c r="A386" s="2"/>
      <c r="B386" s="2"/>
      <c r="C386" s="2"/>
      <c r="D386" s="2"/>
      <c r="E386" s="2"/>
      <c r="K386" s="2"/>
      <c r="L386" s="2"/>
      <c r="M386" s="2"/>
      <c r="N386" s="2"/>
    </row>
    <row r="387" spans="1:14" x14ac:dyDescent="0.2">
      <c r="A387" s="2"/>
      <c r="B387" s="2"/>
      <c r="C387" s="2"/>
      <c r="D387" s="2"/>
      <c r="E387" s="2"/>
      <c r="K387" s="2"/>
      <c r="L387" s="2"/>
      <c r="M387" s="2"/>
      <c r="N387" s="2"/>
    </row>
    <row r="388" spans="1:14" x14ac:dyDescent="0.2">
      <c r="A388" s="2"/>
      <c r="B388" s="2"/>
      <c r="C388" s="2"/>
      <c r="D388" s="2"/>
      <c r="E388" s="2"/>
      <c r="K388" s="2"/>
      <c r="L388" s="2"/>
      <c r="M388" s="2"/>
      <c r="N388" s="2"/>
    </row>
    <row r="389" spans="1:14" x14ac:dyDescent="0.2">
      <c r="A389" s="2"/>
      <c r="B389" s="2"/>
      <c r="C389" s="2"/>
      <c r="D389" s="2"/>
      <c r="E389" s="2"/>
      <c r="K389" s="2"/>
      <c r="L389" s="2"/>
      <c r="M389" s="2"/>
      <c r="N389" s="2"/>
    </row>
    <row r="390" spans="1:14" x14ac:dyDescent="0.2">
      <c r="A390" s="2"/>
      <c r="B390" s="2"/>
      <c r="C390" s="2"/>
      <c r="D390" s="2"/>
      <c r="E390" s="2"/>
      <c r="K390" s="2"/>
      <c r="L390" s="2"/>
      <c r="M390" s="2"/>
      <c r="N390" s="2"/>
    </row>
    <row r="391" spans="1:14" x14ac:dyDescent="0.2">
      <c r="A391" s="2"/>
      <c r="B391" s="2"/>
      <c r="C391" s="2"/>
      <c r="D391" s="2"/>
      <c r="E391" s="2"/>
      <c r="K391" s="2"/>
      <c r="L391" s="2"/>
      <c r="M391" s="2"/>
      <c r="N391" s="2"/>
    </row>
    <row r="392" spans="1:14" x14ac:dyDescent="0.2">
      <c r="A392" s="2"/>
      <c r="B392" s="2"/>
      <c r="C392" s="2"/>
      <c r="D392" s="2"/>
      <c r="E392" s="2"/>
      <c r="K392" s="2"/>
      <c r="L392" s="2"/>
      <c r="M392" s="2"/>
      <c r="N392" s="2"/>
    </row>
    <row r="393" spans="1:14" x14ac:dyDescent="0.2">
      <c r="A393" s="2"/>
      <c r="B393" s="2"/>
      <c r="C393" s="2"/>
      <c r="D393" s="2"/>
      <c r="E393" s="2"/>
      <c r="K393" s="2"/>
      <c r="L393" s="2"/>
      <c r="M393" s="2"/>
      <c r="N393" s="2"/>
    </row>
    <row r="394" spans="1:14" x14ac:dyDescent="0.2">
      <c r="A394" s="2"/>
      <c r="B394" s="2"/>
      <c r="C394" s="2"/>
      <c r="D394" s="2"/>
      <c r="E394" s="2"/>
      <c r="K394" s="2"/>
      <c r="L394" s="2"/>
      <c r="M394" s="2"/>
      <c r="N394" s="2"/>
    </row>
    <row r="395" spans="1:14" x14ac:dyDescent="0.2">
      <c r="A395" s="2"/>
      <c r="B395" s="2"/>
      <c r="C395" s="2"/>
      <c r="D395" s="2"/>
      <c r="E395" s="2"/>
      <c r="K395" s="2"/>
      <c r="L395" s="2"/>
      <c r="M395" s="2"/>
      <c r="N395" s="2"/>
    </row>
    <row r="396" spans="1:14" x14ac:dyDescent="0.2">
      <c r="A396" s="2"/>
      <c r="B396" s="2"/>
      <c r="C396" s="2"/>
      <c r="D396" s="2"/>
      <c r="E396" s="2"/>
      <c r="K396" s="2"/>
      <c r="L396" s="2"/>
      <c r="M396" s="2"/>
      <c r="N396" s="2"/>
    </row>
    <row r="397" spans="1:14" x14ac:dyDescent="0.2">
      <c r="A397" s="2"/>
      <c r="B397" s="2"/>
      <c r="C397" s="2"/>
      <c r="D397" s="2"/>
      <c r="E397" s="2"/>
      <c r="K397" s="2"/>
      <c r="L397" s="2"/>
      <c r="M397" s="2"/>
      <c r="N397" s="2"/>
    </row>
    <row r="398" spans="1:14" x14ac:dyDescent="0.2">
      <c r="A398" s="2"/>
      <c r="B398" s="2"/>
      <c r="C398" s="2"/>
      <c r="D398" s="2"/>
      <c r="E398" s="2"/>
      <c r="K398" s="2"/>
      <c r="L398" s="2"/>
      <c r="M398" s="2"/>
      <c r="N398" s="2"/>
    </row>
    <row r="399" spans="1:14" x14ac:dyDescent="0.2">
      <c r="A399" s="2"/>
      <c r="B399" s="2"/>
      <c r="C399" s="2"/>
      <c r="D399" s="2"/>
      <c r="E399" s="2"/>
      <c r="K399" s="2"/>
      <c r="L399" s="2"/>
      <c r="M399" s="2"/>
      <c r="N399" s="2"/>
    </row>
    <row r="400" spans="1:14" x14ac:dyDescent="0.2">
      <c r="A400" s="2"/>
      <c r="B400" s="2"/>
      <c r="C400" s="2"/>
      <c r="D400" s="2"/>
      <c r="E400" s="2"/>
      <c r="K400" s="2"/>
      <c r="L400" s="2"/>
      <c r="M400" s="2"/>
      <c r="N400" s="2"/>
    </row>
    <row r="401" spans="1:14" x14ac:dyDescent="0.2">
      <c r="A401" s="2"/>
      <c r="B401" s="2"/>
      <c r="C401" s="2"/>
      <c r="D401" s="2"/>
      <c r="E401" s="2"/>
      <c r="K401" s="2"/>
      <c r="L401" s="2"/>
      <c r="M401" s="2"/>
      <c r="N401" s="2"/>
    </row>
    <row r="402" spans="1:14" x14ac:dyDescent="0.2">
      <c r="A402" s="2"/>
      <c r="B402" s="2"/>
      <c r="C402" s="2"/>
      <c r="D402" s="2"/>
      <c r="E402" s="2"/>
      <c r="K402" s="2"/>
      <c r="L402" s="2"/>
      <c r="M402" s="2"/>
      <c r="N402" s="2"/>
    </row>
    <row r="403" spans="1:14" x14ac:dyDescent="0.2">
      <c r="A403" s="2"/>
      <c r="B403" s="2"/>
      <c r="C403" s="2"/>
      <c r="D403" s="2"/>
      <c r="E403" s="2"/>
      <c r="K403" s="2"/>
      <c r="L403" s="2"/>
      <c r="M403" s="2"/>
      <c r="N403" s="2"/>
    </row>
    <row r="404" spans="1:14" x14ac:dyDescent="0.2">
      <c r="A404" s="2"/>
      <c r="B404" s="2"/>
      <c r="C404" s="2"/>
      <c r="D404" s="2"/>
      <c r="E404" s="2"/>
      <c r="K404" s="2"/>
      <c r="L404" s="2"/>
      <c r="M404" s="2"/>
      <c r="N404" s="2"/>
    </row>
    <row r="405" spans="1:14" x14ac:dyDescent="0.2">
      <c r="A405" s="2"/>
      <c r="B405" s="2"/>
      <c r="C405" s="2"/>
      <c r="D405" s="2"/>
      <c r="E405" s="2"/>
      <c r="K405" s="2"/>
      <c r="L405" s="2"/>
      <c r="M405" s="2"/>
      <c r="N405" s="2"/>
    </row>
    <row r="406" spans="1:14" x14ac:dyDescent="0.2">
      <c r="A406" s="2"/>
      <c r="B406" s="2"/>
      <c r="C406" s="2"/>
      <c r="D406" s="2"/>
      <c r="E406" s="2"/>
      <c r="K406" s="2"/>
      <c r="L406" s="2"/>
      <c r="M406" s="2"/>
      <c r="N406" s="2"/>
    </row>
    <row r="407" spans="1:14" x14ac:dyDescent="0.2">
      <c r="A407" s="2"/>
      <c r="B407" s="2"/>
      <c r="C407" s="2"/>
      <c r="D407" s="2"/>
      <c r="E407" s="2"/>
      <c r="K407" s="2"/>
      <c r="L407" s="2"/>
      <c r="M407" s="2"/>
      <c r="N407" s="2"/>
    </row>
    <row r="408" spans="1:14" x14ac:dyDescent="0.2">
      <c r="A408" s="2"/>
      <c r="B408" s="2"/>
      <c r="C408" s="2"/>
      <c r="D408" s="2"/>
      <c r="E408" s="2"/>
      <c r="K408" s="2"/>
      <c r="L408" s="2"/>
      <c r="M408" s="2"/>
      <c r="N408" s="2"/>
    </row>
    <row r="409" spans="1:14" x14ac:dyDescent="0.2">
      <c r="A409" s="2"/>
      <c r="B409" s="2"/>
      <c r="C409" s="2"/>
      <c r="D409" s="2"/>
      <c r="E409" s="2"/>
      <c r="K409" s="2"/>
      <c r="L409" s="2"/>
      <c r="M409" s="2"/>
      <c r="N409" s="2"/>
    </row>
    <row r="410" spans="1:14" x14ac:dyDescent="0.2">
      <c r="A410" s="2"/>
      <c r="B410" s="2"/>
      <c r="C410" s="2"/>
      <c r="D410" s="2"/>
      <c r="E410" s="2"/>
      <c r="K410" s="2"/>
      <c r="L410" s="2"/>
      <c r="M410" s="2"/>
      <c r="N410" s="2"/>
    </row>
    <row r="411" spans="1:14" x14ac:dyDescent="0.2">
      <c r="A411" s="2"/>
      <c r="B411" s="2"/>
      <c r="C411" s="2"/>
      <c r="D411" s="2"/>
      <c r="E411" s="2"/>
      <c r="K411" s="2"/>
      <c r="L411" s="2"/>
      <c r="M411" s="2"/>
      <c r="N411" s="2"/>
    </row>
    <row r="412" spans="1:14" x14ac:dyDescent="0.2">
      <c r="A412" s="2"/>
      <c r="B412" s="2"/>
      <c r="C412" s="2"/>
      <c r="D412" s="2"/>
      <c r="E412" s="2"/>
      <c r="K412" s="2"/>
      <c r="L412" s="2"/>
      <c r="M412" s="2"/>
      <c r="N412" s="2"/>
    </row>
    <row r="413" spans="1:14" x14ac:dyDescent="0.2">
      <c r="A413" s="2"/>
      <c r="B413" s="2"/>
      <c r="C413" s="2"/>
      <c r="D413" s="2"/>
      <c r="E413" s="2"/>
      <c r="K413" s="2"/>
      <c r="L413" s="2"/>
      <c r="M413" s="2"/>
      <c r="N413" s="2"/>
    </row>
    <row r="414" spans="1:14" x14ac:dyDescent="0.2">
      <c r="A414" s="2"/>
      <c r="B414" s="2"/>
      <c r="C414" s="2"/>
      <c r="D414" s="2"/>
      <c r="E414" s="2"/>
      <c r="K414" s="2"/>
      <c r="L414" s="2"/>
      <c r="M414" s="2"/>
      <c r="N414" s="2"/>
    </row>
    <row r="415" spans="1:14" x14ac:dyDescent="0.2">
      <c r="A415" s="2"/>
      <c r="B415" s="2"/>
      <c r="C415" s="2"/>
      <c r="D415" s="2"/>
      <c r="E415" s="2"/>
      <c r="K415" s="2"/>
      <c r="L415" s="2"/>
      <c r="M415" s="2"/>
      <c r="N415" s="2"/>
    </row>
    <row r="416" spans="1:14" x14ac:dyDescent="0.2">
      <c r="A416" s="2"/>
      <c r="B416" s="2"/>
      <c r="C416" s="2"/>
      <c r="D416" s="2"/>
      <c r="E416" s="2"/>
      <c r="K416" s="2"/>
      <c r="L416" s="2"/>
      <c r="M416" s="2"/>
      <c r="N416" s="2"/>
    </row>
    <row r="417" spans="1:14" x14ac:dyDescent="0.2">
      <c r="A417" s="2"/>
      <c r="B417" s="2"/>
      <c r="C417" s="2"/>
      <c r="D417" s="2"/>
      <c r="E417" s="2"/>
      <c r="K417" s="2"/>
      <c r="L417" s="2"/>
      <c r="M417" s="2"/>
      <c r="N417" s="2"/>
    </row>
    <row r="418" spans="1:14" x14ac:dyDescent="0.2">
      <c r="A418" s="2"/>
      <c r="B418" s="2"/>
      <c r="C418" s="2"/>
      <c r="D418" s="2"/>
      <c r="E418" s="2"/>
      <c r="K418" s="2"/>
      <c r="L418" s="2"/>
      <c r="M418" s="2"/>
      <c r="N418" s="2"/>
    </row>
    <row r="419" spans="1:14" x14ac:dyDescent="0.2">
      <c r="A419" s="2"/>
      <c r="B419" s="2"/>
      <c r="C419" s="2"/>
      <c r="D419" s="2"/>
      <c r="E419" s="2"/>
      <c r="K419" s="2"/>
      <c r="L419" s="2"/>
      <c r="M419" s="2"/>
      <c r="N419" s="2"/>
    </row>
    <row r="420" spans="1:14" x14ac:dyDescent="0.2">
      <c r="A420" s="2"/>
      <c r="B420" s="2"/>
      <c r="C420" s="2"/>
      <c r="D420" s="2"/>
      <c r="E420" s="2"/>
      <c r="K420" s="2"/>
      <c r="L420" s="2"/>
      <c r="M420" s="2"/>
      <c r="N420" s="2"/>
    </row>
    <row r="421" spans="1:14" x14ac:dyDescent="0.2">
      <c r="A421" s="2"/>
      <c r="B421" s="2"/>
      <c r="C421" s="2"/>
      <c r="D421" s="2"/>
      <c r="E421" s="2"/>
      <c r="K421" s="2"/>
      <c r="L421" s="2"/>
      <c r="M421" s="2"/>
      <c r="N421" s="2"/>
    </row>
    <row r="422" spans="1:14" x14ac:dyDescent="0.2">
      <c r="A422" s="2"/>
      <c r="B422" s="2"/>
      <c r="C422" s="2"/>
      <c r="D422" s="2"/>
      <c r="E422" s="2"/>
      <c r="K422" s="2"/>
      <c r="L422" s="2"/>
      <c r="M422" s="2"/>
      <c r="N422" s="2"/>
    </row>
    <row r="423" spans="1:14" x14ac:dyDescent="0.2">
      <c r="A423" s="2"/>
      <c r="B423" s="2"/>
      <c r="C423" s="2"/>
      <c r="D423" s="2"/>
      <c r="E423" s="2"/>
      <c r="K423" s="2"/>
      <c r="L423" s="2"/>
      <c r="M423" s="2"/>
      <c r="N423" s="2"/>
    </row>
    <row r="424" spans="1:14" x14ac:dyDescent="0.2">
      <c r="A424" s="2"/>
      <c r="B424" s="2"/>
      <c r="C424" s="2"/>
      <c r="D424" s="2"/>
      <c r="E424" s="2"/>
      <c r="K424" s="2"/>
      <c r="L424" s="2"/>
      <c r="M424" s="2"/>
      <c r="N424" s="2"/>
    </row>
    <row r="425" spans="1:14" x14ac:dyDescent="0.2">
      <c r="A425" s="2"/>
      <c r="B425" s="2"/>
      <c r="C425" s="2"/>
      <c r="D425" s="2"/>
      <c r="E425" s="2"/>
      <c r="K425" s="2"/>
      <c r="L425" s="2"/>
      <c r="M425" s="2"/>
      <c r="N425" s="2"/>
    </row>
    <row r="426" spans="1:14" x14ac:dyDescent="0.2">
      <c r="A426" s="2"/>
      <c r="B426" s="2"/>
      <c r="C426" s="2"/>
      <c r="D426" s="2"/>
      <c r="E426" s="2"/>
      <c r="K426" s="2"/>
      <c r="L426" s="2"/>
      <c r="M426" s="2"/>
      <c r="N426" s="2"/>
    </row>
    <row r="427" spans="1:14" x14ac:dyDescent="0.2">
      <c r="A427" s="2"/>
      <c r="B427" s="2"/>
      <c r="C427" s="2"/>
      <c r="D427" s="2"/>
      <c r="E427" s="2"/>
      <c r="K427" s="2"/>
      <c r="L427" s="2"/>
      <c r="M427" s="2"/>
      <c r="N427" s="2"/>
    </row>
    <row r="428" spans="1:14" x14ac:dyDescent="0.2">
      <c r="A428" s="2"/>
      <c r="B428" s="2"/>
      <c r="C428" s="2"/>
      <c r="D428" s="2"/>
      <c r="E428" s="2"/>
      <c r="K428" s="2"/>
      <c r="L428" s="2"/>
      <c r="M428" s="2"/>
      <c r="N428" s="2"/>
    </row>
    <row r="429" spans="1:14" x14ac:dyDescent="0.2">
      <c r="A429" s="2"/>
      <c r="B429" s="2"/>
      <c r="C429" s="2"/>
      <c r="D429" s="2"/>
      <c r="E429" s="2"/>
      <c r="K429" s="2"/>
      <c r="L429" s="2"/>
      <c r="M429" s="2"/>
      <c r="N429" s="2"/>
    </row>
    <row r="430" spans="1:14" x14ac:dyDescent="0.2">
      <c r="A430" s="2"/>
      <c r="B430" s="2"/>
      <c r="C430" s="2"/>
      <c r="D430" s="2"/>
      <c r="E430" s="2"/>
      <c r="K430" s="2"/>
      <c r="L430" s="2"/>
      <c r="M430" s="2"/>
      <c r="N430" s="2"/>
    </row>
    <row r="431" spans="1:14" x14ac:dyDescent="0.2">
      <c r="A431" s="2"/>
      <c r="B431" s="2"/>
      <c r="C431" s="2"/>
      <c r="D431" s="2"/>
      <c r="E431" s="2"/>
      <c r="K431" s="2"/>
      <c r="L431" s="2"/>
      <c r="M431" s="2"/>
      <c r="N431" s="2"/>
    </row>
    <row r="432" spans="1:14" x14ac:dyDescent="0.2">
      <c r="A432" s="2"/>
      <c r="B432" s="2"/>
      <c r="C432" s="2"/>
      <c r="D432" s="2"/>
      <c r="E432" s="2"/>
      <c r="K432" s="2"/>
      <c r="L432" s="2"/>
      <c r="M432" s="2"/>
      <c r="N432" s="2"/>
    </row>
    <row r="433" spans="1:14" x14ac:dyDescent="0.2">
      <c r="A433" s="2"/>
      <c r="B433" s="2"/>
      <c r="C433" s="2"/>
      <c r="D433" s="2"/>
      <c r="E433" s="2"/>
      <c r="K433" s="2"/>
      <c r="L433" s="2"/>
      <c r="M433" s="2"/>
      <c r="N433" s="2"/>
    </row>
    <row r="434" spans="1:14" x14ac:dyDescent="0.2">
      <c r="A434" s="2"/>
      <c r="B434" s="2"/>
      <c r="C434" s="2"/>
      <c r="D434" s="2"/>
      <c r="E434" s="2"/>
      <c r="K434" s="2"/>
      <c r="L434" s="2"/>
      <c r="M434" s="2"/>
      <c r="N434" s="2"/>
    </row>
    <row r="435" spans="1:14" x14ac:dyDescent="0.2">
      <c r="A435" s="2"/>
      <c r="B435" s="2"/>
      <c r="C435" s="2"/>
      <c r="D435" s="2"/>
      <c r="E435" s="2"/>
      <c r="K435" s="2"/>
      <c r="L435" s="2"/>
      <c r="M435" s="2"/>
      <c r="N435" s="2"/>
    </row>
    <row r="436" spans="1:14" x14ac:dyDescent="0.2">
      <c r="A436" s="2"/>
      <c r="B436" s="2"/>
      <c r="C436" s="2"/>
      <c r="D436" s="2"/>
      <c r="E436" s="2"/>
      <c r="K436" s="2"/>
      <c r="L436" s="2"/>
      <c r="M436" s="2"/>
      <c r="N436" s="2"/>
    </row>
    <row r="437" spans="1:14" x14ac:dyDescent="0.2">
      <c r="A437" s="2"/>
      <c r="B437" s="2"/>
      <c r="C437" s="2"/>
      <c r="D437" s="2"/>
      <c r="E437" s="2"/>
      <c r="K437" s="2"/>
      <c r="L437" s="2"/>
      <c r="M437" s="2"/>
      <c r="N437" s="2"/>
    </row>
    <row r="438" spans="1:14" x14ac:dyDescent="0.2">
      <c r="A438" s="2"/>
      <c r="B438" s="2"/>
      <c r="C438" s="2"/>
      <c r="D438" s="2"/>
      <c r="E438" s="2"/>
      <c r="K438" s="2"/>
      <c r="L438" s="2"/>
      <c r="M438" s="2"/>
      <c r="N438" s="2"/>
    </row>
    <row r="439" spans="1:14" x14ac:dyDescent="0.2">
      <c r="A439" s="2"/>
      <c r="B439" s="2"/>
      <c r="C439" s="2"/>
      <c r="D439" s="2"/>
      <c r="E439" s="2"/>
      <c r="K439" s="2"/>
      <c r="L439" s="2"/>
      <c r="M439" s="2"/>
      <c r="N439" s="2"/>
    </row>
    <row r="440" spans="1:14" x14ac:dyDescent="0.2">
      <c r="A440" s="2"/>
      <c r="B440" s="2"/>
      <c r="C440" s="2"/>
      <c r="D440" s="2"/>
      <c r="E440" s="2"/>
      <c r="K440" s="2"/>
      <c r="L440" s="2"/>
      <c r="M440" s="2"/>
      <c r="N440" s="2"/>
    </row>
    <row r="441" spans="1:14" x14ac:dyDescent="0.2">
      <c r="A441" s="2"/>
      <c r="B441" s="2"/>
      <c r="C441" s="2"/>
      <c r="D441" s="2"/>
      <c r="E441" s="2"/>
      <c r="K441" s="2"/>
      <c r="L441" s="2"/>
      <c r="M441" s="2"/>
      <c r="N441" s="2"/>
    </row>
    <row r="442" spans="1:14" x14ac:dyDescent="0.2">
      <c r="A442" s="2"/>
      <c r="B442" s="2"/>
      <c r="C442" s="2"/>
      <c r="D442" s="2"/>
      <c r="E442" s="2"/>
      <c r="K442" s="2"/>
      <c r="L442" s="2"/>
      <c r="M442" s="2"/>
      <c r="N442" s="2"/>
    </row>
    <row r="443" spans="1:14" x14ac:dyDescent="0.2">
      <c r="A443" s="2"/>
      <c r="B443" s="2"/>
      <c r="C443" s="2"/>
      <c r="D443" s="2"/>
      <c r="E443" s="2"/>
      <c r="K443" s="2"/>
      <c r="L443" s="2"/>
      <c r="M443" s="2"/>
      <c r="N443" s="2"/>
    </row>
    <row r="444" spans="1:14" x14ac:dyDescent="0.2">
      <c r="A444" s="2"/>
      <c r="B444" s="2"/>
      <c r="C444" s="2"/>
      <c r="D444" s="2"/>
      <c r="E444" s="2"/>
      <c r="K444" s="2"/>
      <c r="L444" s="2"/>
      <c r="M444" s="2"/>
      <c r="N444" s="2"/>
    </row>
    <row r="445" spans="1:14" x14ac:dyDescent="0.2">
      <c r="A445" s="2"/>
      <c r="B445" s="2"/>
      <c r="C445" s="2"/>
      <c r="D445" s="2"/>
      <c r="E445" s="2"/>
      <c r="K445" s="2"/>
      <c r="L445" s="2"/>
      <c r="M445" s="2"/>
      <c r="N445" s="2"/>
    </row>
    <row r="446" spans="1:14" x14ac:dyDescent="0.2">
      <c r="A446" s="2"/>
      <c r="B446" s="2"/>
      <c r="C446" s="2"/>
      <c r="D446" s="2"/>
      <c r="E446" s="2"/>
      <c r="K446" s="2"/>
      <c r="L446" s="2"/>
      <c r="M446" s="2"/>
      <c r="N446" s="2"/>
    </row>
    <row r="447" spans="1:14" x14ac:dyDescent="0.2">
      <c r="A447" s="2"/>
      <c r="B447" s="2"/>
      <c r="C447" s="2"/>
      <c r="D447" s="2"/>
      <c r="E447" s="2"/>
      <c r="K447" s="2"/>
      <c r="L447" s="2"/>
      <c r="M447" s="2"/>
      <c r="N447" s="2"/>
    </row>
    <row r="448" spans="1:14" x14ac:dyDescent="0.2">
      <c r="A448" s="2"/>
      <c r="B448" s="2"/>
      <c r="C448" s="2"/>
      <c r="D448" s="2"/>
      <c r="E448" s="2"/>
      <c r="K448" s="2"/>
      <c r="L448" s="2"/>
      <c r="M448" s="2"/>
      <c r="N448" s="2"/>
    </row>
    <row r="449" spans="1:14" x14ac:dyDescent="0.2">
      <c r="A449" s="2"/>
      <c r="B449" s="2"/>
      <c r="C449" s="2"/>
      <c r="D449" s="2"/>
      <c r="E449" s="2"/>
      <c r="K449" s="2"/>
      <c r="L449" s="2"/>
      <c r="M449" s="2"/>
      <c r="N449" s="2"/>
    </row>
    <row r="450" spans="1:14" x14ac:dyDescent="0.2">
      <c r="A450" s="2"/>
      <c r="B450" s="2"/>
      <c r="C450" s="2"/>
      <c r="D450" s="2"/>
      <c r="E450" s="2"/>
      <c r="K450" s="2"/>
      <c r="L450" s="2"/>
      <c r="M450" s="2"/>
      <c r="N450" s="2"/>
    </row>
    <row r="451" spans="1:14" x14ac:dyDescent="0.2">
      <c r="A451" s="2"/>
      <c r="B451" s="2"/>
      <c r="C451" s="2"/>
      <c r="D451" s="2"/>
      <c r="E451" s="2"/>
      <c r="K451" s="2"/>
      <c r="L451" s="2"/>
      <c r="M451" s="2"/>
      <c r="N451" s="2"/>
    </row>
    <row r="452" spans="1:14" x14ac:dyDescent="0.2">
      <c r="A452" s="2"/>
      <c r="B452" s="2"/>
      <c r="C452" s="2"/>
      <c r="D452" s="2"/>
      <c r="E452" s="2"/>
      <c r="K452" s="2"/>
      <c r="L452" s="2"/>
      <c r="M452" s="2"/>
      <c r="N452" s="2"/>
    </row>
    <row r="453" spans="1:14" x14ac:dyDescent="0.2">
      <c r="A453" s="2"/>
      <c r="B453" s="2"/>
      <c r="C453" s="2"/>
      <c r="D453" s="2"/>
      <c r="E453" s="2"/>
      <c r="K453" s="2"/>
      <c r="L453" s="2"/>
      <c r="M453" s="2"/>
      <c r="N453" s="2"/>
    </row>
    <row r="454" spans="1:14" x14ac:dyDescent="0.2">
      <c r="A454" s="2"/>
      <c r="B454" s="2"/>
      <c r="C454" s="2"/>
      <c r="D454" s="2"/>
      <c r="E454" s="2"/>
      <c r="K454" s="2"/>
      <c r="L454" s="2"/>
      <c r="M454" s="2"/>
      <c r="N454" s="2"/>
    </row>
    <row r="455" spans="1:14" x14ac:dyDescent="0.2">
      <c r="A455" s="2"/>
      <c r="B455" s="2"/>
      <c r="C455" s="2"/>
      <c r="D455" s="2"/>
      <c r="E455" s="2"/>
      <c r="K455" s="2"/>
      <c r="L455" s="2"/>
      <c r="M455" s="2"/>
      <c r="N455" s="2"/>
    </row>
    <row r="456" spans="1:14" x14ac:dyDescent="0.2">
      <c r="A456" s="2"/>
      <c r="B456" s="2"/>
      <c r="C456" s="2"/>
      <c r="D456" s="2"/>
      <c r="E456" s="2"/>
      <c r="K456" s="2"/>
      <c r="L456" s="2"/>
      <c r="M456" s="2"/>
      <c r="N456" s="2"/>
    </row>
    <row r="457" spans="1:14" x14ac:dyDescent="0.2">
      <c r="A457" s="2"/>
      <c r="B457" s="2"/>
      <c r="C457" s="2"/>
      <c r="D457" s="2"/>
      <c r="E457" s="2"/>
      <c r="K457" s="2"/>
      <c r="L457" s="2"/>
      <c r="M457" s="2"/>
      <c r="N457" s="2"/>
    </row>
    <row r="458" spans="1:14" x14ac:dyDescent="0.2">
      <c r="A458" s="2"/>
      <c r="B458" s="2"/>
      <c r="C458" s="2"/>
      <c r="D458" s="2"/>
      <c r="E458" s="2"/>
      <c r="K458" s="2"/>
      <c r="L458" s="2"/>
      <c r="M458" s="2"/>
      <c r="N458" s="2"/>
    </row>
    <row r="459" spans="1:14" x14ac:dyDescent="0.2">
      <c r="A459" s="2"/>
      <c r="B459" s="2"/>
      <c r="C459" s="2"/>
      <c r="D459" s="2"/>
      <c r="E459" s="2"/>
      <c r="K459" s="2"/>
      <c r="L459" s="2"/>
      <c r="M459" s="2"/>
      <c r="N459" s="2"/>
    </row>
    <row r="460" spans="1:14" x14ac:dyDescent="0.2">
      <c r="A460" s="2"/>
      <c r="B460" s="2"/>
      <c r="C460" s="2"/>
      <c r="D460" s="2"/>
      <c r="E460" s="2"/>
      <c r="K460" s="2"/>
      <c r="L460" s="2"/>
      <c r="M460" s="2"/>
      <c r="N460" s="2"/>
    </row>
    <row r="461" spans="1:14" x14ac:dyDescent="0.2">
      <c r="A461" s="2"/>
      <c r="B461" s="2"/>
      <c r="C461" s="2"/>
      <c r="D461" s="2"/>
      <c r="E461" s="2"/>
      <c r="K461" s="2"/>
      <c r="L461" s="2"/>
      <c r="M461" s="2"/>
      <c r="N461" s="2"/>
    </row>
    <row r="462" spans="1:14" x14ac:dyDescent="0.2">
      <c r="A462" s="2"/>
      <c r="B462" s="2"/>
      <c r="C462" s="2"/>
      <c r="D462" s="2"/>
      <c r="E462" s="2"/>
      <c r="K462" s="2"/>
      <c r="L462" s="2"/>
      <c r="M462" s="2"/>
      <c r="N462" s="2"/>
    </row>
    <row r="463" spans="1:14" x14ac:dyDescent="0.2">
      <c r="A463" s="2"/>
      <c r="B463" s="2"/>
      <c r="C463" s="2"/>
      <c r="D463" s="2"/>
      <c r="E463" s="2"/>
      <c r="K463" s="2"/>
      <c r="L463" s="2"/>
      <c r="M463" s="2"/>
      <c r="N463" s="2"/>
    </row>
    <row r="464" spans="1:14" x14ac:dyDescent="0.2">
      <c r="A464" s="2"/>
      <c r="B464" s="2"/>
      <c r="C464" s="2"/>
      <c r="D464" s="2"/>
      <c r="E464" s="2"/>
      <c r="K464" s="2"/>
      <c r="L464" s="2"/>
      <c r="M464" s="2"/>
      <c r="N464" s="2"/>
    </row>
    <row r="465" spans="1:14" x14ac:dyDescent="0.2">
      <c r="A465" s="2"/>
      <c r="B465" s="2"/>
      <c r="C465" s="2"/>
      <c r="D465" s="2"/>
      <c r="E465" s="2"/>
      <c r="K465" s="2"/>
      <c r="L465" s="2"/>
      <c r="M465" s="2"/>
      <c r="N465" s="2"/>
    </row>
    <row r="466" spans="1:14" x14ac:dyDescent="0.2">
      <c r="A466" s="2"/>
      <c r="B466" s="2"/>
      <c r="C466" s="2"/>
      <c r="D466" s="2"/>
      <c r="E466" s="2"/>
      <c r="K466" s="2"/>
      <c r="L466" s="2"/>
      <c r="M466" s="2"/>
      <c r="N466" s="2"/>
    </row>
    <row r="467" spans="1:14" x14ac:dyDescent="0.2">
      <c r="A467" s="2"/>
      <c r="B467" s="2"/>
      <c r="C467" s="2"/>
      <c r="D467" s="2"/>
      <c r="E467" s="2"/>
      <c r="K467" s="2"/>
      <c r="L467" s="2"/>
      <c r="M467" s="2"/>
      <c r="N467" s="2"/>
    </row>
    <row r="468" spans="1:14" x14ac:dyDescent="0.2">
      <c r="A468" s="2"/>
      <c r="B468" s="2"/>
      <c r="C468" s="2"/>
      <c r="D468" s="2"/>
      <c r="E468" s="2"/>
      <c r="K468" s="2"/>
      <c r="L468" s="2"/>
      <c r="M468" s="2"/>
      <c r="N468" s="2"/>
    </row>
    <row r="469" spans="1:14" x14ac:dyDescent="0.2">
      <c r="A469" s="2"/>
      <c r="B469" s="2"/>
      <c r="C469" s="2"/>
      <c r="D469" s="2"/>
      <c r="E469" s="2"/>
      <c r="K469" s="2"/>
      <c r="L469" s="2"/>
      <c r="M469" s="2"/>
      <c r="N469" s="2"/>
    </row>
    <row r="470" spans="1:14" x14ac:dyDescent="0.2">
      <c r="A470" s="2"/>
      <c r="B470" s="2"/>
      <c r="C470" s="2"/>
      <c r="D470" s="2"/>
      <c r="E470" s="2"/>
      <c r="K470" s="2"/>
      <c r="L470" s="2"/>
      <c r="M470" s="2"/>
      <c r="N470" s="2"/>
    </row>
    <row r="471" spans="1:14" x14ac:dyDescent="0.2">
      <c r="A471" s="2"/>
      <c r="B471" s="2"/>
      <c r="C471" s="2"/>
      <c r="D471" s="2"/>
      <c r="E471" s="2"/>
      <c r="K471" s="2"/>
      <c r="L471" s="2"/>
      <c r="M471" s="2"/>
      <c r="N471" s="2"/>
    </row>
    <row r="472" spans="1:14" x14ac:dyDescent="0.2">
      <c r="A472" s="2"/>
      <c r="B472" s="2"/>
      <c r="C472" s="2"/>
      <c r="D472" s="2"/>
      <c r="E472" s="2"/>
      <c r="K472" s="2"/>
      <c r="L472" s="2"/>
      <c r="M472" s="2"/>
      <c r="N472" s="2"/>
    </row>
    <row r="473" spans="1:14" x14ac:dyDescent="0.2">
      <c r="A473" s="2"/>
      <c r="B473" s="2"/>
      <c r="C473" s="2"/>
      <c r="D473" s="2"/>
      <c r="E473" s="2"/>
      <c r="K473" s="2"/>
      <c r="L473" s="2"/>
      <c r="M473" s="2"/>
      <c r="N473" s="2"/>
    </row>
    <row r="474" spans="1:14" x14ac:dyDescent="0.2">
      <c r="A474" s="2"/>
      <c r="B474" s="2"/>
      <c r="C474" s="2"/>
      <c r="D474" s="2"/>
      <c r="E474" s="2"/>
      <c r="K474" s="2"/>
      <c r="L474" s="2"/>
      <c r="M474" s="2"/>
      <c r="N474" s="2"/>
    </row>
    <row r="475" spans="1:14" x14ac:dyDescent="0.2">
      <c r="A475" s="2"/>
      <c r="B475" s="2"/>
      <c r="C475" s="2"/>
      <c r="D475" s="2"/>
      <c r="E475" s="2"/>
      <c r="K475" s="2"/>
      <c r="L475" s="2"/>
      <c r="M475" s="2"/>
      <c r="N475" s="2"/>
    </row>
    <row r="476" spans="1:14" x14ac:dyDescent="0.2">
      <c r="A476" s="2"/>
      <c r="B476" s="2"/>
      <c r="C476" s="2"/>
      <c r="D476" s="2"/>
      <c r="E476" s="2"/>
      <c r="K476" s="2"/>
      <c r="L476" s="2"/>
      <c r="M476" s="2"/>
      <c r="N476" s="2"/>
    </row>
    <row r="477" spans="1:14" x14ac:dyDescent="0.2">
      <c r="A477" s="2"/>
      <c r="B477" s="2"/>
      <c r="C477" s="2"/>
      <c r="D477" s="2"/>
      <c r="E477" s="2"/>
      <c r="K477" s="2"/>
      <c r="L477" s="2"/>
      <c r="M477" s="2"/>
      <c r="N477" s="2"/>
    </row>
    <row r="478" spans="1:14" x14ac:dyDescent="0.2">
      <c r="A478" s="2"/>
      <c r="B478" s="2"/>
      <c r="C478" s="2"/>
      <c r="D478" s="2"/>
      <c r="E478" s="2"/>
      <c r="K478" s="2"/>
      <c r="L478" s="2"/>
      <c r="M478" s="2"/>
      <c r="N478" s="2"/>
    </row>
    <row r="479" spans="1:14" x14ac:dyDescent="0.2">
      <c r="A479" s="2"/>
      <c r="B479" s="2"/>
      <c r="C479" s="2"/>
      <c r="D479" s="2"/>
      <c r="E479" s="2"/>
      <c r="K479" s="2"/>
      <c r="L479" s="2"/>
      <c r="M479" s="2"/>
      <c r="N479" s="2"/>
    </row>
    <row r="480" spans="1:14" x14ac:dyDescent="0.2">
      <c r="A480" s="2"/>
      <c r="B480" s="2"/>
      <c r="C480" s="2"/>
      <c r="D480" s="2"/>
      <c r="E480" s="2"/>
      <c r="K480" s="2"/>
      <c r="L480" s="2"/>
      <c r="M480" s="2"/>
      <c r="N480" s="2"/>
    </row>
    <row r="481" spans="1:14" x14ac:dyDescent="0.2">
      <c r="A481" s="2"/>
      <c r="B481" s="2"/>
      <c r="C481" s="2"/>
      <c r="D481" s="2"/>
      <c r="E481" s="2"/>
      <c r="K481" s="2"/>
      <c r="L481" s="2"/>
      <c r="M481" s="2"/>
      <c r="N481" s="2"/>
    </row>
    <row r="482" spans="1:14" x14ac:dyDescent="0.2">
      <c r="A482" s="2"/>
      <c r="B482" s="2"/>
      <c r="C482" s="2"/>
      <c r="D482" s="2"/>
      <c r="E482" s="2"/>
      <c r="K482" s="2"/>
      <c r="L482" s="2"/>
      <c r="M482" s="2"/>
      <c r="N482" s="2"/>
    </row>
    <row r="483" spans="1:14" x14ac:dyDescent="0.2">
      <c r="A483" s="2"/>
      <c r="B483" s="2"/>
      <c r="C483" s="2"/>
      <c r="D483" s="2"/>
      <c r="E483" s="2"/>
      <c r="K483" s="2"/>
      <c r="L483" s="2"/>
      <c r="M483" s="2"/>
      <c r="N483" s="2"/>
    </row>
    <row r="484" spans="1:14" x14ac:dyDescent="0.2">
      <c r="A484" s="2"/>
      <c r="B484" s="2"/>
      <c r="C484" s="2"/>
      <c r="D484" s="2"/>
      <c r="E484" s="2"/>
      <c r="K484" s="2"/>
      <c r="L484" s="2"/>
      <c r="M484" s="2"/>
      <c r="N484" s="2"/>
    </row>
    <row r="485" spans="1:14" x14ac:dyDescent="0.2">
      <c r="A485" s="2"/>
      <c r="B485" s="2"/>
      <c r="C485" s="2"/>
      <c r="D485" s="2"/>
      <c r="E485" s="2"/>
      <c r="K485" s="2"/>
      <c r="L485" s="2"/>
      <c r="M485" s="2"/>
      <c r="N485" s="2"/>
    </row>
    <row r="486" spans="1:14" x14ac:dyDescent="0.2">
      <c r="A486" s="2"/>
      <c r="B486" s="2"/>
      <c r="C486" s="2"/>
      <c r="D486" s="2"/>
      <c r="E486" s="2"/>
      <c r="K486" s="2"/>
      <c r="L486" s="2"/>
      <c r="M486" s="2"/>
      <c r="N486" s="2"/>
    </row>
    <row r="487" spans="1:14" x14ac:dyDescent="0.2">
      <c r="A487" s="2"/>
      <c r="B487" s="2"/>
      <c r="C487" s="2"/>
      <c r="D487" s="2"/>
      <c r="E487" s="2"/>
      <c r="K487" s="2"/>
      <c r="L487" s="2"/>
      <c r="M487" s="2"/>
      <c r="N487" s="2"/>
    </row>
    <row r="488" spans="1:14" x14ac:dyDescent="0.2">
      <c r="A488" s="2"/>
      <c r="B488" s="2"/>
      <c r="C488" s="2"/>
      <c r="D488" s="2"/>
      <c r="E488" s="2"/>
      <c r="K488" s="2"/>
      <c r="L488" s="2"/>
      <c r="M488" s="2"/>
      <c r="N488" s="2"/>
    </row>
    <row r="489" spans="1:14" x14ac:dyDescent="0.2">
      <c r="A489" s="2"/>
      <c r="B489" s="2"/>
      <c r="C489" s="2"/>
      <c r="D489" s="2"/>
      <c r="E489" s="2"/>
      <c r="K489" s="2"/>
      <c r="L489" s="2"/>
      <c r="M489" s="2"/>
      <c r="N489" s="2"/>
    </row>
    <row r="490" spans="1:14" x14ac:dyDescent="0.2">
      <c r="A490" s="2"/>
      <c r="B490" s="2"/>
      <c r="C490" s="2"/>
      <c r="D490" s="2"/>
      <c r="E490" s="2"/>
      <c r="K490" s="2"/>
      <c r="L490" s="2"/>
      <c r="M490" s="2"/>
      <c r="N490" s="2"/>
    </row>
    <row r="491" spans="1:14" x14ac:dyDescent="0.2">
      <c r="A491" s="2"/>
      <c r="B491" s="2"/>
      <c r="C491" s="2"/>
      <c r="D491" s="2"/>
      <c r="E491" s="2"/>
      <c r="K491" s="2"/>
      <c r="L491" s="2"/>
      <c r="M491" s="2"/>
      <c r="N491" s="2"/>
    </row>
    <row r="492" spans="1:14" x14ac:dyDescent="0.2">
      <c r="A492" s="2"/>
      <c r="B492" s="2"/>
      <c r="C492" s="2"/>
      <c r="D492" s="2"/>
      <c r="E492" s="2"/>
      <c r="K492" s="2"/>
      <c r="L492" s="2"/>
      <c r="M492" s="2"/>
      <c r="N492" s="2"/>
    </row>
    <row r="493" spans="1:14" x14ac:dyDescent="0.2">
      <c r="A493" s="2"/>
      <c r="B493" s="2"/>
      <c r="C493" s="2"/>
      <c r="D493" s="2"/>
      <c r="E493" s="2"/>
      <c r="K493" s="2"/>
      <c r="L493" s="2"/>
      <c r="M493" s="2"/>
      <c r="N493" s="2"/>
    </row>
    <row r="494" spans="1:14" x14ac:dyDescent="0.2">
      <c r="A494" s="2"/>
      <c r="B494" s="2"/>
      <c r="C494" s="2"/>
      <c r="D494" s="2"/>
      <c r="E494" s="2"/>
      <c r="K494" s="2"/>
      <c r="L494" s="2"/>
      <c r="M494" s="2"/>
      <c r="N494" s="2"/>
    </row>
    <row r="495" spans="1:14" x14ac:dyDescent="0.2">
      <c r="A495" s="2"/>
      <c r="B495" s="2"/>
      <c r="C495" s="2"/>
      <c r="D495" s="2"/>
      <c r="E495" s="2"/>
      <c r="K495" s="2"/>
      <c r="L495" s="2"/>
      <c r="M495" s="2"/>
      <c r="N495" s="2"/>
    </row>
    <row r="496" spans="1:14" x14ac:dyDescent="0.2">
      <c r="A496" s="2"/>
      <c r="B496" s="2"/>
      <c r="C496" s="2"/>
      <c r="D496" s="2"/>
      <c r="E496" s="2"/>
      <c r="K496" s="2"/>
      <c r="L496" s="2"/>
      <c r="M496" s="2"/>
      <c r="N496" s="2"/>
    </row>
    <row r="497" spans="1:14" x14ac:dyDescent="0.2">
      <c r="A497" s="2"/>
      <c r="B497" s="2"/>
      <c r="C497" s="2"/>
      <c r="D497" s="2"/>
      <c r="E497" s="2"/>
      <c r="K497" s="2"/>
      <c r="L497" s="2"/>
      <c r="M497" s="2"/>
      <c r="N497" s="2"/>
    </row>
    <row r="498" spans="1:14" x14ac:dyDescent="0.2">
      <c r="A498" s="2"/>
      <c r="B498" s="2"/>
      <c r="C498" s="2"/>
      <c r="D498" s="2"/>
      <c r="E498" s="2"/>
      <c r="K498" s="2"/>
      <c r="L498" s="2"/>
      <c r="M498" s="2"/>
      <c r="N498" s="2"/>
    </row>
    <row r="499" spans="1:14" x14ac:dyDescent="0.2">
      <c r="A499" s="2"/>
      <c r="B499" s="2"/>
      <c r="C499" s="2"/>
      <c r="D499" s="2"/>
      <c r="E499" s="2"/>
      <c r="K499" s="2"/>
      <c r="L499" s="2"/>
      <c r="M499" s="2"/>
      <c r="N499" s="2"/>
    </row>
    <row r="500" spans="1:14" x14ac:dyDescent="0.2">
      <c r="A500" s="2"/>
      <c r="B500" s="2"/>
      <c r="C500" s="2"/>
      <c r="D500" s="2"/>
      <c r="E500" s="2"/>
      <c r="K500" s="2"/>
      <c r="L500" s="2"/>
      <c r="M500" s="2"/>
      <c r="N500" s="2"/>
    </row>
    <row r="501" spans="1:14" x14ac:dyDescent="0.2">
      <c r="A501" s="2"/>
      <c r="B501" s="2"/>
      <c r="C501" s="2"/>
      <c r="D501" s="2"/>
      <c r="E501" s="2"/>
      <c r="K501" s="2"/>
      <c r="L501" s="2"/>
      <c r="M501" s="2"/>
      <c r="N501" s="2"/>
    </row>
    <row r="502" spans="1:14" x14ac:dyDescent="0.2">
      <c r="A502" s="2"/>
      <c r="B502" s="2"/>
      <c r="C502" s="2"/>
      <c r="D502" s="2"/>
      <c r="E502" s="2"/>
      <c r="K502" s="2"/>
      <c r="L502" s="2"/>
      <c r="M502" s="2"/>
      <c r="N502" s="2"/>
    </row>
    <row r="503" spans="1:14" x14ac:dyDescent="0.2">
      <c r="A503" s="2"/>
      <c r="B503" s="2"/>
      <c r="C503" s="2"/>
      <c r="D503" s="2"/>
      <c r="E503" s="2"/>
      <c r="K503" s="2"/>
      <c r="L503" s="2"/>
      <c r="M503" s="2"/>
      <c r="N503" s="2"/>
    </row>
    <row r="504" spans="1:14" x14ac:dyDescent="0.2">
      <c r="A504" s="2"/>
      <c r="B504" s="2"/>
      <c r="C504" s="2"/>
      <c r="D504" s="2"/>
      <c r="E504" s="2"/>
      <c r="K504" s="2"/>
      <c r="L504" s="2"/>
      <c r="M504" s="2"/>
      <c r="N504" s="2"/>
    </row>
    <row r="505" spans="1:14" x14ac:dyDescent="0.2">
      <c r="A505" s="2"/>
      <c r="B505" s="2"/>
      <c r="C505" s="2"/>
      <c r="D505" s="2"/>
      <c r="E505" s="2"/>
      <c r="K505" s="2"/>
      <c r="L505" s="2"/>
      <c r="M505" s="2"/>
      <c r="N505" s="2"/>
    </row>
    <row r="506" spans="1:14" x14ac:dyDescent="0.2">
      <c r="A506" s="2"/>
      <c r="B506" s="2"/>
      <c r="C506" s="2"/>
      <c r="D506" s="2"/>
      <c r="E506" s="2"/>
      <c r="K506" s="2"/>
      <c r="L506" s="2"/>
      <c r="M506" s="2"/>
      <c r="N506" s="2"/>
    </row>
    <row r="507" spans="1:14" x14ac:dyDescent="0.2">
      <c r="A507" s="2"/>
      <c r="B507" s="2"/>
      <c r="C507" s="2"/>
      <c r="D507" s="2"/>
      <c r="E507" s="2"/>
      <c r="K507" s="2"/>
      <c r="L507" s="2"/>
      <c r="M507" s="2"/>
      <c r="N507" s="2"/>
    </row>
    <row r="508" spans="1:14" x14ac:dyDescent="0.2">
      <c r="A508" s="2"/>
      <c r="B508" s="2"/>
      <c r="C508" s="2"/>
      <c r="D508" s="2"/>
      <c r="E508" s="2"/>
      <c r="K508" s="2"/>
      <c r="L508" s="2"/>
      <c r="M508" s="2"/>
      <c r="N508" s="2"/>
    </row>
    <row r="509" spans="1:14" x14ac:dyDescent="0.2">
      <c r="A509" s="2"/>
      <c r="B509" s="2"/>
      <c r="C509" s="2"/>
      <c r="D509" s="2"/>
      <c r="E509" s="2"/>
      <c r="K509" s="2"/>
      <c r="L509" s="2"/>
      <c r="M509" s="2"/>
      <c r="N509" s="2"/>
    </row>
    <row r="510" spans="1:14" x14ac:dyDescent="0.2">
      <c r="A510" s="2"/>
      <c r="B510" s="2"/>
      <c r="C510" s="2"/>
      <c r="D510" s="2"/>
      <c r="E510" s="2"/>
      <c r="K510" s="2"/>
      <c r="L510" s="2"/>
      <c r="M510" s="2"/>
      <c r="N510" s="2"/>
    </row>
    <row r="511" spans="1:14" x14ac:dyDescent="0.2">
      <c r="A511" s="2"/>
      <c r="B511" s="2"/>
      <c r="C511" s="2"/>
      <c r="D511" s="2"/>
      <c r="E511" s="2"/>
      <c r="K511" s="2"/>
      <c r="L511" s="2"/>
      <c r="M511" s="2"/>
      <c r="N511" s="2"/>
    </row>
    <row r="512" spans="1:14" x14ac:dyDescent="0.2">
      <c r="A512" s="2"/>
      <c r="B512" s="2"/>
      <c r="C512" s="2"/>
      <c r="D512" s="2"/>
      <c r="E512" s="2"/>
      <c r="K512" s="2"/>
      <c r="L512" s="2"/>
      <c r="M512" s="2"/>
      <c r="N512" s="2"/>
    </row>
    <row r="513" spans="1:14" x14ac:dyDescent="0.2">
      <c r="A513" s="2"/>
      <c r="B513" s="2"/>
      <c r="C513" s="2"/>
      <c r="D513" s="2"/>
      <c r="E513" s="2"/>
      <c r="K513" s="2"/>
      <c r="L513" s="2"/>
      <c r="M513" s="2"/>
      <c r="N513" s="2"/>
    </row>
    <row r="514" spans="1:14" x14ac:dyDescent="0.2">
      <c r="A514" s="2"/>
      <c r="B514" s="2"/>
      <c r="C514" s="2"/>
      <c r="D514" s="2"/>
      <c r="E514" s="2"/>
      <c r="K514" s="2"/>
      <c r="L514" s="2"/>
      <c r="M514" s="2"/>
      <c r="N514" s="2"/>
    </row>
    <row r="515" spans="1:14" x14ac:dyDescent="0.2">
      <c r="A515" s="2"/>
      <c r="B515" s="2"/>
      <c r="C515" s="2"/>
      <c r="D515" s="2"/>
      <c r="E515" s="2"/>
      <c r="K515" s="2"/>
      <c r="L515" s="2"/>
      <c r="M515" s="2"/>
      <c r="N515" s="2"/>
    </row>
    <row r="516" spans="1:14" x14ac:dyDescent="0.2">
      <c r="A516" s="2"/>
      <c r="B516" s="2"/>
      <c r="C516" s="2"/>
      <c r="D516" s="2"/>
      <c r="E516" s="2"/>
      <c r="K516" s="2"/>
      <c r="L516" s="2"/>
      <c r="M516" s="2"/>
      <c r="N516" s="2"/>
    </row>
    <row r="517" spans="1:14" x14ac:dyDescent="0.2">
      <c r="A517" s="2"/>
      <c r="B517" s="2"/>
      <c r="C517" s="2"/>
      <c r="D517" s="2"/>
      <c r="E517" s="2"/>
      <c r="K517" s="2"/>
      <c r="L517" s="2"/>
      <c r="M517" s="2"/>
      <c r="N517" s="2"/>
    </row>
    <row r="518" spans="1:14" x14ac:dyDescent="0.2">
      <c r="A518" s="2"/>
      <c r="B518" s="2"/>
      <c r="C518" s="2"/>
      <c r="D518" s="2"/>
      <c r="E518" s="2"/>
      <c r="K518" s="2"/>
      <c r="L518" s="2"/>
      <c r="M518" s="2"/>
      <c r="N518" s="2"/>
    </row>
    <row r="519" spans="1:14" x14ac:dyDescent="0.2">
      <c r="A519" s="2"/>
      <c r="B519" s="2"/>
      <c r="C519" s="2"/>
      <c r="D519" s="2"/>
      <c r="E519" s="2"/>
      <c r="K519" s="2"/>
      <c r="L519" s="2"/>
      <c r="M519" s="2"/>
      <c r="N519" s="2"/>
    </row>
    <row r="520" spans="1:14" x14ac:dyDescent="0.2">
      <c r="A520" s="2"/>
      <c r="B520" s="2"/>
      <c r="C520" s="2"/>
      <c r="D520" s="2"/>
      <c r="E520" s="2"/>
      <c r="K520" s="2"/>
      <c r="L520" s="2"/>
      <c r="M520" s="2"/>
      <c r="N520" s="2"/>
    </row>
    <row r="521" spans="1:14" x14ac:dyDescent="0.2">
      <c r="A521" s="2"/>
      <c r="B521" s="2"/>
      <c r="C521" s="2"/>
      <c r="D521" s="2"/>
      <c r="E521" s="2"/>
      <c r="K521" s="2"/>
      <c r="L521" s="2"/>
      <c r="M521" s="2"/>
      <c r="N521" s="2"/>
    </row>
    <row r="522" spans="1:14" x14ac:dyDescent="0.2">
      <c r="A522" s="2"/>
      <c r="B522" s="2"/>
      <c r="C522" s="2"/>
      <c r="D522" s="2"/>
      <c r="E522" s="2"/>
      <c r="K522" s="2"/>
      <c r="L522" s="2"/>
      <c r="M522" s="2"/>
      <c r="N522" s="2"/>
    </row>
    <row r="523" spans="1:14" x14ac:dyDescent="0.2">
      <c r="A523" s="2"/>
      <c r="B523" s="2"/>
      <c r="C523" s="2"/>
      <c r="D523" s="2"/>
      <c r="E523" s="2"/>
      <c r="K523" s="2"/>
      <c r="L523" s="2"/>
      <c r="M523" s="2"/>
      <c r="N523" s="2"/>
    </row>
    <row r="524" spans="1:14" x14ac:dyDescent="0.2">
      <c r="A524" s="2"/>
      <c r="B524" s="2"/>
      <c r="C524" s="2"/>
      <c r="D524" s="2"/>
      <c r="E524" s="2"/>
      <c r="K524" s="2"/>
      <c r="L524" s="2"/>
      <c r="M524" s="2"/>
      <c r="N524" s="2"/>
    </row>
    <row r="525" spans="1:14" x14ac:dyDescent="0.2">
      <c r="A525" s="2"/>
      <c r="B525" s="2"/>
      <c r="C525" s="2"/>
      <c r="D525" s="2"/>
      <c r="E525" s="2"/>
      <c r="K525" s="2"/>
      <c r="L525" s="2"/>
      <c r="M525" s="2"/>
      <c r="N525" s="2"/>
    </row>
    <row r="526" spans="1:14" x14ac:dyDescent="0.2">
      <c r="A526" s="2"/>
      <c r="B526" s="2"/>
      <c r="C526" s="2"/>
      <c r="D526" s="2"/>
      <c r="E526" s="2"/>
      <c r="K526" s="2"/>
      <c r="L526" s="2"/>
      <c r="M526" s="2"/>
      <c r="N526" s="2"/>
    </row>
    <row r="527" spans="1:14" x14ac:dyDescent="0.2">
      <c r="A527" s="2"/>
      <c r="B527" s="2"/>
      <c r="C527" s="2"/>
      <c r="D527" s="2"/>
      <c r="E527" s="2"/>
      <c r="K527" s="2"/>
      <c r="L527" s="2"/>
      <c r="M527" s="2"/>
      <c r="N527" s="2"/>
    </row>
    <row r="528" spans="1:14" x14ac:dyDescent="0.2">
      <c r="A528" s="2"/>
      <c r="B528" s="2"/>
      <c r="C528" s="2"/>
      <c r="D528" s="2"/>
      <c r="E528" s="2"/>
      <c r="K528" s="2"/>
      <c r="L528" s="2"/>
      <c r="M528" s="2"/>
      <c r="N528" s="2"/>
    </row>
    <row r="529" spans="1:14" x14ac:dyDescent="0.2">
      <c r="A529" s="2"/>
      <c r="B529" s="2"/>
      <c r="C529" s="2"/>
      <c r="D529" s="2"/>
      <c r="E529" s="2"/>
      <c r="K529" s="2"/>
      <c r="L529" s="2"/>
      <c r="M529" s="2"/>
      <c r="N529" s="2"/>
    </row>
    <row r="530" spans="1:14" x14ac:dyDescent="0.2">
      <c r="A530" s="2"/>
      <c r="B530" s="2"/>
      <c r="C530" s="2"/>
      <c r="D530" s="2"/>
      <c r="E530" s="2"/>
      <c r="K530" s="2"/>
      <c r="L530" s="2"/>
      <c r="M530" s="2"/>
      <c r="N530" s="2"/>
    </row>
    <row r="531" spans="1:14" x14ac:dyDescent="0.2">
      <c r="A531" s="2"/>
      <c r="B531" s="2"/>
      <c r="C531" s="2"/>
      <c r="D531" s="2"/>
      <c r="E531" s="2"/>
      <c r="K531" s="2"/>
      <c r="L531" s="2"/>
      <c r="M531" s="2"/>
      <c r="N531" s="2"/>
    </row>
    <row r="532" spans="1:14" x14ac:dyDescent="0.2">
      <c r="A532" s="2"/>
      <c r="B532" s="2"/>
      <c r="C532" s="2"/>
      <c r="D532" s="2"/>
      <c r="E532" s="2"/>
      <c r="K532" s="2"/>
      <c r="L532" s="2"/>
      <c r="M532" s="2"/>
      <c r="N532" s="2"/>
    </row>
    <row r="533" spans="1:14" x14ac:dyDescent="0.2">
      <c r="A533" s="2"/>
      <c r="B533" s="2"/>
      <c r="C533" s="2"/>
      <c r="D533" s="2"/>
      <c r="E533" s="2"/>
      <c r="K533" s="2"/>
      <c r="L533" s="2"/>
      <c r="M533" s="2"/>
      <c r="N533" s="2"/>
    </row>
    <row r="534" spans="1:14" x14ac:dyDescent="0.2">
      <c r="A534" s="2"/>
      <c r="B534" s="2"/>
      <c r="C534" s="2"/>
      <c r="D534" s="2"/>
      <c r="E534" s="2"/>
      <c r="K534" s="2"/>
      <c r="L534" s="2"/>
      <c r="M534" s="2"/>
      <c r="N534" s="2"/>
    </row>
    <row r="535" spans="1:14" x14ac:dyDescent="0.2">
      <c r="A535" s="2"/>
      <c r="B535" s="2"/>
      <c r="C535" s="2"/>
      <c r="D535" s="2"/>
      <c r="E535" s="2"/>
      <c r="K535" s="2"/>
      <c r="L535" s="2"/>
      <c r="M535" s="2"/>
      <c r="N535" s="2"/>
    </row>
    <row r="536" spans="1:14" x14ac:dyDescent="0.2">
      <c r="A536" s="2"/>
      <c r="B536" s="2"/>
      <c r="C536" s="2"/>
      <c r="D536" s="2"/>
      <c r="E536" s="2"/>
      <c r="K536" s="2"/>
      <c r="L536" s="2"/>
      <c r="M536" s="2"/>
      <c r="N536" s="2"/>
    </row>
    <row r="537" spans="1:14" x14ac:dyDescent="0.2">
      <c r="A537" s="2"/>
      <c r="B537" s="2"/>
      <c r="C537" s="2"/>
      <c r="D537" s="2"/>
      <c r="E537" s="2"/>
      <c r="K537" s="2"/>
      <c r="L537" s="2"/>
      <c r="M537" s="2"/>
      <c r="N537" s="2"/>
    </row>
    <row r="538" spans="1:14" x14ac:dyDescent="0.2">
      <c r="A538" s="2"/>
      <c r="B538" s="2"/>
      <c r="C538" s="2"/>
      <c r="D538" s="2"/>
      <c r="E538" s="2"/>
      <c r="K538" s="2"/>
      <c r="L538" s="2"/>
      <c r="M538" s="2"/>
      <c r="N538" s="2"/>
    </row>
    <row r="539" spans="1:14" x14ac:dyDescent="0.2">
      <c r="A539" s="2"/>
      <c r="B539" s="2"/>
      <c r="C539" s="2"/>
      <c r="D539" s="2"/>
      <c r="E539" s="2"/>
      <c r="K539" s="2"/>
      <c r="L539" s="2"/>
      <c r="M539" s="2"/>
      <c r="N539" s="2"/>
    </row>
    <row r="540" spans="1:14" x14ac:dyDescent="0.2">
      <c r="A540" s="2"/>
      <c r="B540" s="2"/>
      <c r="C540" s="2"/>
      <c r="D540" s="2"/>
      <c r="E540" s="2"/>
      <c r="K540" s="2"/>
      <c r="L540" s="2"/>
      <c r="M540" s="2"/>
      <c r="N540" s="2"/>
    </row>
    <row r="541" spans="1:14" x14ac:dyDescent="0.2">
      <c r="A541" s="2"/>
      <c r="B541" s="2"/>
      <c r="C541" s="2"/>
      <c r="D541" s="2"/>
      <c r="E541" s="2"/>
      <c r="K541" s="2"/>
      <c r="L541" s="2"/>
      <c r="M541" s="2"/>
      <c r="N541" s="2"/>
    </row>
    <row r="542" spans="1:14" x14ac:dyDescent="0.2">
      <c r="A542" s="2"/>
      <c r="B542" s="2"/>
      <c r="C542" s="2"/>
      <c r="D542" s="2"/>
      <c r="E542" s="2"/>
      <c r="K542" s="2"/>
      <c r="L542" s="2"/>
      <c r="M542" s="2"/>
      <c r="N542" s="2"/>
    </row>
    <row r="543" spans="1:14" x14ac:dyDescent="0.2">
      <c r="A543" s="2"/>
      <c r="B543" s="2"/>
      <c r="C543" s="2"/>
      <c r="D543" s="2"/>
      <c r="E543" s="2"/>
      <c r="K543" s="2"/>
      <c r="L543" s="2"/>
      <c r="M543" s="2"/>
      <c r="N543" s="2"/>
    </row>
    <row r="544" spans="1:14" x14ac:dyDescent="0.2">
      <c r="A544" s="2"/>
      <c r="B544" s="2"/>
      <c r="C544" s="2"/>
      <c r="D544" s="2"/>
      <c r="E544" s="2"/>
      <c r="K544" s="2"/>
      <c r="L544" s="2"/>
      <c r="M544" s="2"/>
      <c r="N544" s="2"/>
    </row>
    <row r="545" spans="1:14" x14ac:dyDescent="0.2">
      <c r="A545" s="2"/>
      <c r="B545" s="2"/>
      <c r="C545" s="2"/>
      <c r="D545" s="2"/>
      <c r="E545" s="2"/>
      <c r="K545" s="2"/>
      <c r="L545" s="2"/>
      <c r="M545" s="2"/>
      <c r="N545" s="2"/>
    </row>
    <row r="546" spans="1:14" x14ac:dyDescent="0.2">
      <c r="A546" s="2"/>
      <c r="B546" s="2"/>
      <c r="C546" s="2"/>
      <c r="D546" s="2"/>
      <c r="E546" s="2"/>
      <c r="K546" s="2"/>
      <c r="L546" s="2"/>
      <c r="M546" s="2"/>
      <c r="N546" s="2"/>
    </row>
    <row r="547" spans="1:14" x14ac:dyDescent="0.2">
      <c r="A547" s="2"/>
      <c r="B547" s="2"/>
      <c r="C547" s="2"/>
      <c r="D547" s="2"/>
      <c r="E547" s="2"/>
      <c r="K547" s="2"/>
      <c r="L547" s="2"/>
      <c r="M547" s="2"/>
      <c r="N547" s="2"/>
    </row>
    <row r="548" spans="1:14" x14ac:dyDescent="0.2">
      <c r="A548" s="2"/>
      <c r="B548" s="2"/>
      <c r="C548" s="2"/>
      <c r="D548" s="2"/>
      <c r="E548" s="2"/>
      <c r="K548" s="2"/>
      <c r="L548" s="2"/>
      <c r="M548" s="2"/>
      <c r="N548" s="2"/>
    </row>
    <row r="549" spans="1:14" x14ac:dyDescent="0.2">
      <c r="A549" s="2"/>
      <c r="B549" s="2"/>
      <c r="C549" s="2"/>
      <c r="D549" s="2"/>
      <c r="E549" s="2"/>
      <c r="K549" s="2"/>
      <c r="L549" s="2"/>
      <c r="M549" s="2"/>
      <c r="N549" s="2"/>
    </row>
    <row r="550" spans="1:14" x14ac:dyDescent="0.2">
      <c r="A550" s="2"/>
      <c r="B550" s="2"/>
      <c r="C550" s="2"/>
      <c r="D550" s="2"/>
      <c r="E550" s="2"/>
      <c r="K550" s="2"/>
      <c r="L550" s="2"/>
      <c r="M550" s="2"/>
      <c r="N550" s="2"/>
    </row>
    <row r="551" spans="1:14" x14ac:dyDescent="0.2">
      <c r="A551" s="2"/>
      <c r="B551" s="2"/>
      <c r="C551" s="2"/>
      <c r="D551" s="2"/>
      <c r="E551" s="2"/>
      <c r="K551" s="2"/>
      <c r="L551" s="2"/>
      <c r="M551" s="2"/>
      <c r="N551" s="2"/>
    </row>
    <row r="552" spans="1:14" x14ac:dyDescent="0.2">
      <c r="A552" s="2"/>
      <c r="B552" s="2"/>
      <c r="C552" s="2"/>
      <c r="D552" s="2"/>
      <c r="E552" s="2"/>
      <c r="K552" s="2"/>
      <c r="L552" s="2"/>
      <c r="M552" s="2"/>
      <c r="N552" s="2"/>
    </row>
    <row r="553" spans="1:14" x14ac:dyDescent="0.2">
      <c r="A553" s="2"/>
      <c r="B553" s="2"/>
      <c r="C553" s="2"/>
      <c r="D553" s="2"/>
      <c r="E553" s="2"/>
      <c r="K553" s="2"/>
      <c r="L553" s="2"/>
      <c r="M553" s="2"/>
      <c r="N553" s="2"/>
    </row>
    <row r="554" spans="1:14" x14ac:dyDescent="0.2">
      <c r="A554" s="2"/>
      <c r="B554" s="2"/>
      <c r="C554" s="2"/>
      <c r="D554" s="2"/>
      <c r="E554" s="2"/>
      <c r="K554" s="2"/>
      <c r="L554" s="2"/>
      <c r="M554" s="2"/>
      <c r="N554" s="2"/>
    </row>
    <row r="555" spans="1:14" x14ac:dyDescent="0.2">
      <c r="A555" s="2"/>
      <c r="B555" s="2"/>
      <c r="C555" s="2"/>
      <c r="D555" s="2"/>
      <c r="E555" s="2"/>
      <c r="K555" s="2"/>
      <c r="L555" s="2"/>
      <c r="M555" s="2"/>
      <c r="N555" s="2"/>
    </row>
    <row r="556" spans="1:14" x14ac:dyDescent="0.2">
      <c r="A556" s="2"/>
      <c r="B556" s="2"/>
      <c r="C556" s="2"/>
      <c r="D556" s="2"/>
      <c r="E556" s="2"/>
      <c r="K556" s="2"/>
      <c r="L556" s="2"/>
      <c r="M556" s="2"/>
      <c r="N556" s="2"/>
    </row>
    <row r="557" spans="1:14" x14ac:dyDescent="0.2">
      <c r="A557" s="2"/>
      <c r="B557" s="2"/>
      <c r="C557" s="2"/>
      <c r="D557" s="2"/>
      <c r="E557" s="2"/>
      <c r="K557" s="2"/>
      <c r="L557" s="2"/>
      <c r="M557" s="2"/>
      <c r="N557" s="2"/>
    </row>
    <row r="558" spans="1:14" x14ac:dyDescent="0.2">
      <c r="A558" s="2"/>
      <c r="B558" s="2"/>
      <c r="C558" s="2"/>
      <c r="D558" s="2"/>
      <c r="E558" s="2"/>
      <c r="K558" s="2"/>
      <c r="L558" s="2"/>
      <c r="M558" s="2"/>
      <c r="N558" s="2"/>
    </row>
    <row r="559" spans="1:14" x14ac:dyDescent="0.2">
      <c r="A559" s="2"/>
      <c r="B559" s="2"/>
      <c r="C559" s="2"/>
      <c r="D559" s="2"/>
      <c r="E559" s="2"/>
      <c r="K559" s="2"/>
      <c r="L559" s="2"/>
      <c r="M559" s="2"/>
      <c r="N559" s="2"/>
    </row>
    <row r="560" spans="1:14" x14ac:dyDescent="0.2">
      <c r="A560" s="2"/>
      <c r="B560" s="2"/>
      <c r="C560" s="2"/>
      <c r="D560" s="2"/>
      <c r="E560" s="2"/>
      <c r="K560" s="2"/>
      <c r="L560" s="2"/>
      <c r="M560" s="2"/>
      <c r="N560" s="2"/>
    </row>
    <row r="561" spans="1:14" x14ac:dyDescent="0.2">
      <c r="A561" s="2"/>
      <c r="B561" s="2"/>
      <c r="C561" s="2"/>
      <c r="D561" s="2"/>
      <c r="E561" s="2"/>
      <c r="K561" s="2"/>
      <c r="L561" s="2"/>
      <c r="M561" s="2"/>
      <c r="N561" s="2"/>
    </row>
    <row r="562" spans="1:14" x14ac:dyDescent="0.2">
      <c r="A562" s="2"/>
      <c r="B562" s="2"/>
      <c r="C562" s="2"/>
      <c r="D562" s="2"/>
      <c r="E562" s="2"/>
      <c r="K562" s="2"/>
      <c r="L562" s="2"/>
      <c r="M562" s="2"/>
      <c r="N562" s="2"/>
    </row>
    <row r="563" spans="1:14" x14ac:dyDescent="0.2">
      <c r="A563" s="2"/>
      <c r="B563" s="2"/>
      <c r="C563" s="2"/>
      <c r="D563" s="2"/>
      <c r="E563" s="2"/>
      <c r="K563" s="2"/>
      <c r="L563" s="2"/>
      <c r="M563" s="2"/>
      <c r="N563" s="2"/>
    </row>
    <row r="564" spans="1:14" x14ac:dyDescent="0.2">
      <c r="A564" s="2"/>
      <c r="B564" s="2"/>
      <c r="C564" s="2"/>
      <c r="D564" s="2"/>
      <c r="E564" s="2"/>
      <c r="K564" s="2"/>
      <c r="L564" s="2"/>
      <c r="M564" s="2"/>
      <c r="N564" s="2"/>
    </row>
    <row r="565" spans="1:14" x14ac:dyDescent="0.2">
      <c r="A565" s="2"/>
      <c r="B565" s="2"/>
      <c r="C565" s="2"/>
      <c r="D565" s="2"/>
      <c r="E565" s="2"/>
      <c r="K565" s="2"/>
      <c r="L565" s="2"/>
      <c r="M565" s="2"/>
      <c r="N565" s="2"/>
    </row>
    <row r="566" spans="1:14" x14ac:dyDescent="0.2">
      <c r="A566" s="2"/>
      <c r="B566" s="2"/>
      <c r="C566" s="2"/>
      <c r="D566" s="2"/>
      <c r="E566" s="2"/>
      <c r="K566" s="2"/>
      <c r="L566" s="2"/>
      <c r="M566" s="2"/>
      <c r="N566" s="2"/>
    </row>
    <row r="567" spans="1:14" x14ac:dyDescent="0.2">
      <c r="A567" s="2"/>
      <c r="B567" s="2"/>
      <c r="C567" s="2"/>
      <c r="D567" s="2"/>
      <c r="E567" s="2"/>
      <c r="K567" s="2"/>
      <c r="L567" s="2"/>
      <c r="M567" s="2"/>
      <c r="N567" s="2"/>
    </row>
    <row r="568" spans="1:14" x14ac:dyDescent="0.2">
      <c r="A568" s="2"/>
      <c r="B568" s="2"/>
      <c r="C568" s="2"/>
      <c r="D568" s="2"/>
      <c r="E568" s="2"/>
      <c r="K568" s="2"/>
      <c r="L568" s="2"/>
      <c r="M568" s="2"/>
      <c r="N568" s="2"/>
    </row>
    <row r="569" spans="1:14" x14ac:dyDescent="0.2">
      <c r="A569" s="2"/>
      <c r="B569" s="2"/>
      <c r="C569" s="2"/>
      <c r="D569" s="2"/>
      <c r="E569" s="2"/>
      <c r="K569" s="2"/>
      <c r="L569" s="2"/>
      <c r="M569" s="2"/>
      <c r="N569" s="2"/>
    </row>
    <row r="570" spans="1:14" x14ac:dyDescent="0.2">
      <c r="A570" s="2"/>
      <c r="B570" s="2"/>
      <c r="C570" s="2"/>
      <c r="D570" s="2"/>
      <c r="E570" s="2"/>
      <c r="K570" s="2"/>
      <c r="L570" s="2"/>
      <c r="M570" s="2"/>
      <c r="N570" s="2"/>
    </row>
    <row r="571" spans="1:14" x14ac:dyDescent="0.2">
      <c r="A571" s="2"/>
      <c r="B571" s="2"/>
      <c r="C571" s="2"/>
      <c r="D571" s="2"/>
      <c r="E571" s="2"/>
      <c r="K571" s="2"/>
      <c r="L571" s="2"/>
      <c r="M571" s="2"/>
      <c r="N571" s="2"/>
    </row>
    <row r="572" spans="1:14" x14ac:dyDescent="0.2">
      <c r="A572" s="2"/>
      <c r="B572" s="2"/>
      <c r="C572" s="2"/>
      <c r="D572" s="2"/>
      <c r="E572" s="2"/>
      <c r="K572" s="2"/>
      <c r="L572" s="2"/>
      <c r="M572" s="2"/>
      <c r="N572" s="2"/>
    </row>
    <row r="573" spans="1:14" x14ac:dyDescent="0.2">
      <c r="A573" s="2"/>
      <c r="B573" s="2"/>
      <c r="C573" s="2"/>
      <c r="D573" s="2"/>
      <c r="E573" s="2"/>
      <c r="K573" s="2"/>
      <c r="L573" s="2"/>
      <c r="M573" s="2"/>
      <c r="N573" s="2"/>
    </row>
    <row r="574" spans="1:14" x14ac:dyDescent="0.2">
      <c r="A574" s="2"/>
      <c r="B574" s="2"/>
      <c r="C574" s="2"/>
      <c r="D574" s="2"/>
      <c r="E574" s="2"/>
      <c r="K574" s="2"/>
      <c r="L574" s="2"/>
      <c r="M574" s="2"/>
      <c r="N574" s="2"/>
    </row>
    <row r="575" spans="1:14" x14ac:dyDescent="0.2">
      <c r="A575" s="2"/>
      <c r="B575" s="2"/>
      <c r="C575" s="2"/>
      <c r="D575" s="2"/>
      <c r="E575" s="2"/>
      <c r="K575" s="2"/>
      <c r="L575" s="2"/>
      <c r="M575" s="2"/>
      <c r="N575" s="2"/>
    </row>
    <row r="576" spans="1:14" x14ac:dyDescent="0.2">
      <c r="A576" s="2"/>
      <c r="B576" s="2"/>
      <c r="C576" s="2"/>
      <c r="D576" s="2"/>
      <c r="E576" s="2"/>
      <c r="K576" s="2"/>
      <c r="L576" s="2"/>
      <c r="M576" s="2"/>
      <c r="N576" s="2"/>
    </row>
    <row r="577" spans="1:14" x14ac:dyDescent="0.2">
      <c r="A577" s="2"/>
      <c r="B577" s="2"/>
      <c r="C577" s="2"/>
      <c r="D577" s="2"/>
      <c r="E577" s="2"/>
      <c r="K577" s="2"/>
      <c r="L577" s="2"/>
      <c r="M577" s="2"/>
      <c r="N577" s="2"/>
    </row>
    <row r="578" spans="1:14" x14ac:dyDescent="0.2">
      <c r="A578" s="2"/>
      <c r="B578" s="2"/>
      <c r="C578" s="2"/>
      <c r="D578" s="2"/>
      <c r="E578" s="2"/>
      <c r="K578" s="2"/>
      <c r="L578" s="2"/>
      <c r="M578" s="2"/>
      <c r="N578" s="2"/>
    </row>
    <row r="579" spans="1:14" x14ac:dyDescent="0.2">
      <c r="A579" s="2"/>
      <c r="B579" s="2"/>
      <c r="C579" s="2"/>
      <c r="D579" s="2"/>
      <c r="E579" s="2"/>
      <c r="K579" s="2"/>
      <c r="L579" s="2"/>
      <c r="M579" s="2"/>
      <c r="N579" s="2"/>
    </row>
    <row r="580" spans="1:14" x14ac:dyDescent="0.2">
      <c r="A580" s="2"/>
      <c r="B580" s="2"/>
      <c r="C580" s="2"/>
      <c r="D580" s="2"/>
      <c r="E580" s="2"/>
      <c r="K580" s="2"/>
      <c r="L580" s="2"/>
      <c r="M580" s="2"/>
      <c r="N580" s="2"/>
    </row>
    <row r="581" spans="1:14" x14ac:dyDescent="0.2">
      <c r="A581" s="2"/>
      <c r="B581" s="2"/>
      <c r="C581" s="2"/>
      <c r="D581" s="2"/>
      <c r="E581" s="2"/>
      <c r="K581" s="2"/>
      <c r="L581" s="2"/>
      <c r="M581" s="2"/>
      <c r="N581" s="2"/>
    </row>
    <row r="582" spans="1:14" x14ac:dyDescent="0.2">
      <c r="A582" s="2"/>
      <c r="B582" s="2"/>
      <c r="C582" s="2"/>
      <c r="D582" s="2"/>
      <c r="E582" s="2"/>
      <c r="K582" s="2"/>
      <c r="L582" s="2"/>
      <c r="M582" s="2"/>
      <c r="N582" s="2"/>
    </row>
    <row r="583" spans="1:14" x14ac:dyDescent="0.2">
      <c r="A583" s="2"/>
      <c r="B583" s="2"/>
      <c r="C583" s="2"/>
      <c r="D583" s="2"/>
      <c r="E583" s="2"/>
      <c r="K583" s="2"/>
      <c r="L583" s="2"/>
      <c r="M583" s="2"/>
      <c r="N583" s="2"/>
    </row>
    <row r="584" spans="1:14" x14ac:dyDescent="0.2">
      <c r="A584" s="2"/>
      <c r="B584" s="2"/>
      <c r="C584" s="2"/>
      <c r="D584" s="2"/>
      <c r="E584" s="2"/>
      <c r="K584" s="2"/>
      <c r="L584" s="2"/>
      <c r="M584" s="2"/>
      <c r="N584" s="2"/>
    </row>
    <row r="585" spans="1:14" x14ac:dyDescent="0.2">
      <c r="A585" s="2"/>
      <c r="B585" s="2"/>
      <c r="C585" s="2"/>
      <c r="D585" s="2"/>
      <c r="E585" s="2"/>
      <c r="K585" s="2"/>
      <c r="L585" s="2"/>
      <c r="M585" s="2"/>
      <c r="N585" s="2"/>
    </row>
    <row r="586" spans="1:14" x14ac:dyDescent="0.2">
      <c r="A586" s="2"/>
      <c r="B586" s="2"/>
      <c r="C586" s="2"/>
      <c r="D586" s="2"/>
      <c r="E586" s="2"/>
      <c r="K586" s="2"/>
      <c r="L586" s="2"/>
      <c r="M586" s="2"/>
      <c r="N586" s="2"/>
    </row>
    <row r="587" spans="1:14" x14ac:dyDescent="0.2">
      <c r="A587" s="2"/>
      <c r="B587" s="2"/>
      <c r="C587" s="2"/>
      <c r="D587" s="2"/>
      <c r="E587" s="2"/>
      <c r="K587" s="2"/>
      <c r="L587" s="2"/>
      <c r="M587" s="2"/>
      <c r="N587" s="2"/>
    </row>
    <row r="588" spans="1:14" x14ac:dyDescent="0.2">
      <c r="A588" s="2"/>
      <c r="B588" s="2"/>
      <c r="C588" s="2"/>
      <c r="D588" s="2"/>
      <c r="E588" s="2"/>
      <c r="K588" s="2"/>
      <c r="L588" s="2"/>
      <c r="M588" s="2"/>
      <c r="N588" s="2"/>
    </row>
    <row r="589" spans="1:14" x14ac:dyDescent="0.2">
      <c r="A589" s="2"/>
      <c r="B589" s="2"/>
      <c r="C589" s="2"/>
      <c r="D589" s="2"/>
      <c r="E589" s="2"/>
      <c r="K589" s="2"/>
      <c r="L589" s="2"/>
      <c r="M589" s="2"/>
      <c r="N589" s="2"/>
    </row>
    <row r="590" spans="1:14" x14ac:dyDescent="0.2">
      <c r="A590" s="2"/>
      <c r="B590" s="2"/>
      <c r="C590" s="2"/>
      <c r="D590" s="2"/>
      <c r="E590" s="2"/>
      <c r="K590" s="2"/>
      <c r="L590" s="2"/>
      <c r="M590" s="2"/>
      <c r="N590" s="2"/>
    </row>
    <row r="591" spans="1:14" x14ac:dyDescent="0.2">
      <c r="A591" s="2"/>
      <c r="B591" s="2"/>
      <c r="C591" s="2"/>
      <c r="D591" s="2"/>
      <c r="E591" s="2"/>
      <c r="K591" s="2"/>
      <c r="L591" s="2"/>
      <c r="M591" s="2"/>
      <c r="N591" s="2"/>
    </row>
    <row r="592" spans="1:14" x14ac:dyDescent="0.2">
      <c r="A592" s="2"/>
      <c r="B592" s="2"/>
      <c r="C592" s="2"/>
      <c r="D592" s="2"/>
      <c r="E592" s="2"/>
      <c r="K592" s="2"/>
      <c r="L592" s="2"/>
      <c r="M592" s="2"/>
      <c r="N592" s="2"/>
    </row>
    <row r="593" spans="1:14" x14ac:dyDescent="0.2">
      <c r="A593" s="2"/>
      <c r="B593" s="2"/>
      <c r="C593" s="2"/>
      <c r="D593" s="2"/>
      <c r="E593" s="2"/>
      <c r="K593" s="2"/>
      <c r="L593" s="2"/>
      <c r="M593" s="2"/>
      <c r="N593" s="2"/>
    </row>
    <row r="594" spans="1:14" x14ac:dyDescent="0.2">
      <c r="A594" s="2"/>
      <c r="B594" s="2"/>
      <c r="C594" s="2"/>
      <c r="D594" s="2"/>
      <c r="E594" s="2"/>
      <c r="K594" s="2"/>
      <c r="L594" s="2"/>
      <c r="M594" s="2"/>
      <c r="N594" s="2"/>
    </row>
    <row r="595" spans="1:14" x14ac:dyDescent="0.2">
      <c r="A595" s="2"/>
      <c r="B595" s="2"/>
      <c r="C595" s="2"/>
      <c r="D595" s="2"/>
      <c r="E595" s="2"/>
      <c r="K595" s="2"/>
      <c r="L595" s="2"/>
      <c r="M595" s="2"/>
      <c r="N595" s="2"/>
    </row>
    <row r="596" spans="1:14" x14ac:dyDescent="0.2">
      <c r="A596" s="2"/>
      <c r="B596" s="2"/>
      <c r="C596" s="2"/>
      <c r="D596" s="2"/>
      <c r="E596" s="2"/>
      <c r="K596" s="2"/>
      <c r="L596" s="2"/>
      <c r="M596" s="2"/>
      <c r="N596" s="2"/>
    </row>
    <row r="597" spans="1:14" x14ac:dyDescent="0.2">
      <c r="A597" s="2"/>
      <c r="B597" s="2"/>
      <c r="C597" s="2"/>
      <c r="D597" s="2"/>
      <c r="E597" s="2"/>
      <c r="K597" s="2"/>
      <c r="L597" s="2"/>
      <c r="M597" s="2"/>
      <c r="N597" s="2"/>
    </row>
    <row r="598" spans="1:14" x14ac:dyDescent="0.2">
      <c r="A598" s="2"/>
      <c r="B598" s="2"/>
      <c r="C598" s="2"/>
      <c r="D598" s="2"/>
      <c r="E598" s="2"/>
      <c r="K598" s="2"/>
      <c r="L598" s="2"/>
      <c r="M598" s="2"/>
      <c r="N598" s="2"/>
    </row>
    <row r="599" spans="1:14" x14ac:dyDescent="0.2">
      <c r="A599" s="2"/>
      <c r="B599" s="2"/>
      <c r="C599" s="2"/>
      <c r="D599" s="2"/>
      <c r="E599" s="2"/>
      <c r="K599" s="2"/>
      <c r="L599" s="2"/>
      <c r="M599" s="2"/>
      <c r="N599" s="2"/>
    </row>
    <row r="600" spans="1:14" x14ac:dyDescent="0.2">
      <c r="A600" s="2"/>
      <c r="B600" s="2"/>
      <c r="C600" s="2"/>
      <c r="D600" s="2"/>
      <c r="E600" s="2"/>
      <c r="K600" s="2"/>
      <c r="L600" s="2"/>
      <c r="M600" s="2"/>
      <c r="N600" s="2"/>
    </row>
    <row r="601" spans="1:14" x14ac:dyDescent="0.2">
      <c r="A601" s="2"/>
      <c r="B601" s="2"/>
      <c r="C601" s="2"/>
      <c r="D601" s="2"/>
      <c r="E601" s="2"/>
      <c r="K601" s="2"/>
      <c r="L601" s="2"/>
      <c r="M601" s="2"/>
      <c r="N601" s="2"/>
    </row>
    <row r="602" spans="1:14" x14ac:dyDescent="0.2">
      <c r="A602" s="2"/>
      <c r="B602" s="2"/>
      <c r="C602" s="2"/>
      <c r="D602" s="2"/>
      <c r="E602" s="2"/>
      <c r="K602" s="2"/>
      <c r="L602" s="2"/>
      <c r="M602" s="2"/>
      <c r="N602" s="2"/>
    </row>
    <row r="603" spans="1:14" x14ac:dyDescent="0.2">
      <c r="A603" s="2"/>
      <c r="B603" s="2"/>
      <c r="C603" s="2"/>
      <c r="D603" s="2"/>
      <c r="E603" s="2"/>
      <c r="K603" s="2"/>
      <c r="L603" s="2"/>
      <c r="M603" s="2"/>
      <c r="N603" s="2"/>
    </row>
    <row r="604" spans="1:14" x14ac:dyDescent="0.2">
      <c r="A604" s="2"/>
      <c r="B604" s="2"/>
      <c r="C604" s="2"/>
      <c r="D604" s="2"/>
      <c r="E604" s="2"/>
      <c r="K604" s="2"/>
      <c r="L604" s="2"/>
      <c r="M604" s="2"/>
      <c r="N604" s="2"/>
    </row>
    <row r="605" spans="1:14" x14ac:dyDescent="0.2">
      <c r="A605" s="2"/>
      <c r="B605" s="2"/>
      <c r="C605" s="2"/>
      <c r="D605" s="2"/>
      <c r="E605" s="2"/>
      <c r="K605" s="2"/>
      <c r="L605" s="2"/>
      <c r="M605" s="2"/>
      <c r="N605" s="2"/>
    </row>
    <row r="606" spans="1:14" x14ac:dyDescent="0.2">
      <c r="A606" s="2"/>
      <c r="B606" s="2"/>
      <c r="C606" s="2"/>
      <c r="D606" s="2"/>
      <c r="E606" s="2"/>
      <c r="K606" s="2"/>
      <c r="L606" s="2"/>
      <c r="M606" s="2"/>
      <c r="N606" s="2"/>
    </row>
    <row r="607" spans="1:14" x14ac:dyDescent="0.2">
      <c r="A607" s="2"/>
      <c r="B607" s="2"/>
      <c r="C607" s="2"/>
      <c r="D607" s="2"/>
      <c r="E607" s="2"/>
      <c r="K607" s="2"/>
      <c r="L607" s="2"/>
      <c r="M607" s="2"/>
      <c r="N607" s="2"/>
    </row>
    <row r="608" spans="1:14" x14ac:dyDescent="0.2">
      <c r="A608" s="2"/>
      <c r="B608" s="2"/>
      <c r="C608" s="2"/>
      <c r="D608" s="2"/>
      <c r="E608" s="2"/>
      <c r="K608" s="2"/>
      <c r="L608" s="2"/>
      <c r="M608" s="2"/>
      <c r="N608" s="2"/>
    </row>
    <row r="609" spans="1:14" x14ac:dyDescent="0.2">
      <c r="A609" s="2"/>
      <c r="B609" s="2"/>
      <c r="C609" s="2"/>
      <c r="D609" s="2"/>
      <c r="E609" s="2"/>
      <c r="K609" s="2"/>
      <c r="L609" s="2"/>
      <c r="M609" s="2"/>
      <c r="N609" s="2"/>
    </row>
    <row r="610" spans="1:14" x14ac:dyDescent="0.2">
      <c r="A610" s="2"/>
      <c r="B610" s="2"/>
      <c r="C610" s="2"/>
      <c r="D610" s="2"/>
      <c r="E610" s="2"/>
      <c r="K610" s="2"/>
      <c r="L610" s="2"/>
      <c r="M610" s="2"/>
      <c r="N610" s="2"/>
    </row>
    <row r="611" spans="1:14" x14ac:dyDescent="0.2">
      <c r="A611" s="2"/>
      <c r="B611" s="2"/>
      <c r="C611" s="2"/>
      <c r="D611" s="2"/>
      <c r="E611" s="2"/>
      <c r="K611" s="2"/>
      <c r="L611" s="2"/>
      <c r="M611" s="2"/>
      <c r="N611" s="2"/>
    </row>
    <row r="612" spans="1:14" x14ac:dyDescent="0.2">
      <c r="A612" s="2"/>
      <c r="B612" s="2"/>
      <c r="C612" s="2"/>
      <c r="D612" s="2"/>
      <c r="E612" s="2"/>
      <c r="K612" s="2"/>
      <c r="L612" s="2"/>
      <c r="M612" s="2"/>
      <c r="N612" s="2"/>
    </row>
    <row r="613" spans="1:14" x14ac:dyDescent="0.2">
      <c r="A613" s="2"/>
      <c r="B613" s="2"/>
      <c r="C613" s="2"/>
      <c r="D613" s="2"/>
      <c r="E613" s="2"/>
      <c r="K613" s="2"/>
      <c r="L613" s="2"/>
      <c r="M613" s="2"/>
      <c r="N613" s="2"/>
    </row>
    <row r="614" spans="1:14" x14ac:dyDescent="0.2">
      <c r="A614" s="2"/>
      <c r="B614" s="2"/>
      <c r="C614" s="2"/>
      <c r="D614" s="2"/>
      <c r="E614" s="2"/>
      <c r="K614" s="2"/>
      <c r="L614" s="2"/>
      <c r="M614" s="2"/>
      <c r="N614" s="2"/>
    </row>
    <row r="615" spans="1:14" x14ac:dyDescent="0.2">
      <c r="A615" s="2"/>
      <c r="B615" s="2"/>
      <c r="C615" s="2"/>
      <c r="D615" s="2"/>
      <c r="E615" s="2"/>
      <c r="K615" s="2"/>
      <c r="L615" s="2"/>
      <c r="M615" s="2"/>
      <c r="N615" s="2"/>
    </row>
    <row r="616" spans="1:14" x14ac:dyDescent="0.2">
      <c r="A616" s="2"/>
      <c r="B616" s="2"/>
      <c r="C616" s="2"/>
      <c r="D616" s="2"/>
      <c r="E616" s="2"/>
      <c r="K616" s="2"/>
      <c r="L616" s="2"/>
      <c r="M616" s="2"/>
      <c r="N616" s="2"/>
    </row>
    <row r="617" spans="1:14" x14ac:dyDescent="0.2">
      <c r="A617" s="2"/>
      <c r="B617" s="2"/>
      <c r="C617" s="2"/>
      <c r="D617" s="2"/>
      <c r="E617" s="2"/>
      <c r="K617" s="2"/>
      <c r="L617" s="2"/>
      <c r="M617" s="2"/>
      <c r="N617" s="2"/>
    </row>
    <row r="618" spans="1:14" x14ac:dyDescent="0.2">
      <c r="A618" s="2"/>
      <c r="B618" s="2"/>
      <c r="C618" s="2"/>
      <c r="D618" s="2"/>
      <c r="E618" s="2"/>
      <c r="K618" s="2"/>
      <c r="L618" s="2"/>
      <c r="M618" s="2"/>
      <c r="N618" s="2"/>
    </row>
    <row r="619" spans="1:14" x14ac:dyDescent="0.2">
      <c r="A619" s="2"/>
      <c r="B619" s="2"/>
      <c r="C619" s="2"/>
      <c r="D619" s="2"/>
      <c r="E619" s="2"/>
      <c r="K619" s="2"/>
      <c r="L619" s="2"/>
      <c r="M619" s="2"/>
      <c r="N619" s="2"/>
    </row>
    <row r="620" spans="1:14" x14ac:dyDescent="0.2">
      <c r="A620" s="2"/>
      <c r="B620" s="2"/>
      <c r="C620" s="2"/>
      <c r="D620" s="2"/>
      <c r="E620" s="2"/>
      <c r="K620" s="2"/>
      <c r="L620" s="2"/>
      <c r="M620" s="2"/>
      <c r="N620" s="2"/>
    </row>
    <row r="621" spans="1:14" x14ac:dyDescent="0.2">
      <c r="A621" s="2"/>
      <c r="B621" s="2"/>
      <c r="C621" s="2"/>
      <c r="D621" s="2"/>
      <c r="E621" s="2"/>
      <c r="K621" s="2"/>
      <c r="L621" s="2"/>
      <c r="M621" s="2"/>
      <c r="N621" s="2"/>
    </row>
    <row r="622" spans="1:14" x14ac:dyDescent="0.2">
      <c r="A622" s="2"/>
      <c r="B622" s="2"/>
      <c r="C622" s="2"/>
      <c r="D622" s="2"/>
      <c r="E622" s="2"/>
      <c r="K622" s="2"/>
      <c r="L622" s="2"/>
      <c r="M622" s="2"/>
      <c r="N622" s="2"/>
    </row>
    <row r="623" spans="1:14" x14ac:dyDescent="0.2">
      <c r="A623" s="2"/>
      <c r="B623" s="2"/>
      <c r="C623" s="2"/>
      <c r="D623" s="2"/>
      <c r="E623" s="2"/>
      <c r="K623" s="2"/>
      <c r="L623" s="2"/>
      <c r="M623" s="2"/>
      <c r="N623" s="2"/>
    </row>
    <row r="624" spans="1:14" x14ac:dyDescent="0.2">
      <c r="A624" s="2"/>
      <c r="B624" s="2"/>
      <c r="C624" s="2"/>
      <c r="D624" s="2"/>
      <c r="E624" s="2"/>
      <c r="K624" s="2"/>
      <c r="L624" s="2"/>
      <c r="M624" s="2"/>
      <c r="N624" s="2"/>
    </row>
    <row r="625" spans="1:14" x14ac:dyDescent="0.2">
      <c r="A625" s="2"/>
      <c r="B625" s="2"/>
      <c r="C625" s="2"/>
      <c r="D625" s="2"/>
      <c r="E625" s="2"/>
      <c r="K625" s="2"/>
      <c r="L625" s="2"/>
      <c r="M625" s="2"/>
      <c r="N625" s="2"/>
    </row>
    <row r="626" spans="1:14" x14ac:dyDescent="0.2">
      <c r="A626" s="2"/>
      <c r="B626" s="2"/>
      <c r="C626" s="2"/>
      <c r="D626" s="2"/>
      <c r="E626" s="2"/>
      <c r="K626" s="2"/>
      <c r="L626" s="2"/>
      <c r="M626" s="2"/>
      <c r="N626" s="2"/>
    </row>
    <row r="627" spans="1:14" x14ac:dyDescent="0.2">
      <c r="A627" s="2"/>
      <c r="B627" s="2"/>
      <c r="C627" s="2"/>
      <c r="D627" s="2"/>
      <c r="E627" s="2"/>
      <c r="K627" s="2"/>
      <c r="L627" s="2"/>
      <c r="M627" s="2"/>
      <c r="N627" s="2"/>
    </row>
    <row r="628" spans="1:14" x14ac:dyDescent="0.2">
      <c r="A628" s="2"/>
      <c r="B628" s="2"/>
      <c r="C628" s="2"/>
      <c r="D628" s="2"/>
      <c r="E628" s="2"/>
      <c r="K628" s="2"/>
      <c r="L628" s="2"/>
      <c r="M628" s="2"/>
      <c r="N628" s="2"/>
    </row>
    <row r="629" spans="1:14" x14ac:dyDescent="0.2">
      <c r="A629" s="2"/>
      <c r="B629" s="2"/>
      <c r="C629" s="2"/>
      <c r="D629" s="2"/>
      <c r="E629" s="2"/>
      <c r="K629" s="2"/>
      <c r="L629" s="2"/>
      <c r="M629" s="2"/>
      <c r="N629" s="2"/>
    </row>
    <row r="630" spans="1:14" x14ac:dyDescent="0.2">
      <c r="A630" s="2"/>
      <c r="B630" s="2"/>
      <c r="C630" s="2"/>
      <c r="D630" s="2"/>
      <c r="E630" s="2"/>
      <c r="K630" s="2"/>
      <c r="L630" s="2"/>
      <c r="M630" s="2"/>
      <c r="N630" s="2"/>
    </row>
    <row r="631" spans="1:14" x14ac:dyDescent="0.2">
      <c r="A631" s="2"/>
      <c r="B631" s="2"/>
      <c r="C631" s="2"/>
      <c r="D631" s="2"/>
      <c r="E631" s="2"/>
      <c r="K631" s="2"/>
      <c r="L631" s="2"/>
      <c r="M631" s="2"/>
      <c r="N631" s="2"/>
    </row>
    <row r="632" spans="1:14" x14ac:dyDescent="0.2">
      <c r="A632" s="2"/>
      <c r="B632" s="2"/>
      <c r="C632" s="2"/>
      <c r="D632" s="2"/>
      <c r="E632" s="2"/>
      <c r="K632" s="2"/>
      <c r="L632" s="2"/>
      <c r="M632" s="2"/>
      <c r="N632" s="2"/>
    </row>
    <row r="633" spans="1:14" x14ac:dyDescent="0.2">
      <c r="A633" s="2"/>
      <c r="B633" s="2"/>
      <c r="C633" s="2"/>
      <c r="D633" s="2"/>
      <c r="E633" s="2"/>
      <c r="K633" s="2"/>
      <c r="L633" s="2"/>
      <c r="M633" s="2"/>
      <c r="N633" s="2"/>
    </row>
    <row r="634" spans="1:14" x14ac:dyDescent="0.2">
      <c r="A634" s="2"/>
      <c r="B634" s="2"/>
      <c r="C634" s="2"/>
      <c r="D634" s="2"/>
      <c r="E634" s="2"/>
      <c r="K634" s="2"/>
      <c r="L634" s="2"/>
      <c r="M634" s="2"/>
      <c r="N634" s="2"/>
    </row>
    <row r="635" spans="1:14" x14ac:dyDescent="0.2">
      <c r="A635" s="2"/>
      <c r="B635" s="2"/>
      <c r="C635" s="2"/>
      <c r="D635" s="2"/>
      <c r="E635" s="2"/>
      <c r="K635" s="2"/>
      <c r="L635" s="2"/>
      <c r="M635" s="2"/>
      <c r="N635" s="2"/>
    </row>
    <row r="636" spans="1:14" x14ac:dyDescent="0.2">
      <c r="A636" s="2"/>
      <c r="B636" s="2"/>
      <c r="C636" s="2"/>
      <c r="D636" s="2"/>
      <c r="E636" s="2"/>
      <c r="K636" s="2"/>
      <c r="L636" s="2"/>
      <c r="M636" s="2"/>
      <c r="N636" s="2"/>
    </row>
    <row r="637" spans="1:14" x14ac:dyDescent="0.2">
      <c r="A637" s="2"/>
      <c r="B637" s="2"/>
      <c r="C637" s="2"/>
      <c r="D637" s="2"/>
      <c r="E637" s="2"/>
      <c r="K637" s="2"/>
      <c r="L637" s="2"/>
      <c r="M637" s="2"/>
      <c r="N637" s="2"/>
    </row>
    <row r="638" spans="1:14" x14ac:dyDescent="0.2">
      <c r="A638" s="2"/>
      <c r="B638" s="2"/>
      <c r="C638" s="2"/>
      <c r="D638" s="2"/>
      <c r="E638" s="2"/>
      <c r="K638" s="2"/>
      <c r="L638" s="2"/>
      <c r="M638" s="2"/>
      <c r="N638" s="2"/>
    </row>
    <row r="639" spans="1:14" x14ac:dyDescent="0.2">
      <c r="A639" s="2"/>
      <c r="B639" s="2"/>
      <c r="C639" s="2"/>
      <c r="D639" s="2"/>
      <c r="E639" s="2"/>
      <c r="K639" s="2"/>
      <c r="L639" s="2"/>
      <c r="M639" s="2"/>
      <c r="N639" s="2"/>
    </row>
    <row r="640" spans="1:14" x14ac:dyDescent="0.2">
      <c r="A640" s="2"/>
      <c r="B640" s="2"/>
      <c r="C640" s="2"/>
      <c r="D640" s="2"/>
      <c r="E640" s="2"/>
      <c r="K640" s="2"/>
      <c r="L640" s="2"/>
      <c r="M640" s="2"/>
      <c r="N640" s="2"/>
    </row>
    <row r="641" spans="1:14" x14ac:dyDescent="0.2">
      <c r="A641" s="2"/>
      <c r="B641" s="2"/>
      <c r="C641" s="2"/>
      <c r="D641" s="2"/>
      <c r="E641" s="2"/>
      <c r="K641" s="2"/>
      <c r="L641" s="2"/>
      <c r="M641" s="2"/>
      <c r="N641" s="2"/>
    </row>
    <row r="642" spans="1:14" x14ac:dyDescent="0.2">
      <c r="A642" s="2"/>
      <c r="B642" s="2"/>
      <c r="C642" s="2"/>
      <c r="D642" s="2"/>
      <c r="E642" s="2"/>
      <c r="K642" s="2"/>
      <c r="L642" s="2"/>
      <c r="M642" s="2"/>
      <c r="N642" s="2"/>
    </row>
    <row r="643" spans="1:14" x14ac:dyDescent="0.2">
      <c r="A643" s="2"/>
      <c r="B643" s="2"/>
      <c r="C643" s="2"/>
      <c r="D643" s="2"/>
      <c r="E643" s="2"/>
      <c r="K643" s="2"/>
      <c r="L643" s="2"/>
      <c r="M643" s="2"/>
      <c r="N643" s="2"/>
    </row>
    <row r="644" spans="1:14" x14ac:dyDescent="0.2">
      <c r="A644" s="2"/>
      <c r="B644" s="2"/>
      <c r="C644" s="2"/>
      <c r="D644" s="2"/>
      <c r="E644" s="2"/>
      <c r="K644" s="2"/>
      <c r="L644" s="2"/>
      <c r="M644" s="2"/>
      <c r="N644" s="2"/>
    </row>
    <row r="645" spans="1:14" x14ac:dyDescent="0.2">
      <c r="A645" s="2"/>
      <c r="B645" s="2"/>
      <c r="C645" s="2"/>
      <c r="D645" s="2"/>
      <c r="E645" s="2"/>
      <c r="K645" s="2"/>
      <c r="L645" s="2"/>
      <c r="M645" s="2"/>
      <c r="N645" s="2"/>
    </row>
    <row r="646" spans="1:14" x14ac:dyDescent="0.2">
      <c r="A646" s="2"/>
      <c r="B646" s="2"/>
      <c r="C646" s="2"/>
      <c r="D646" s="2"/>
      <c r="E646" s="2"/>
      <c r="K646" s="2"/>
      <c r="L646" s="2"/>
      <c r="M646" s="2"/>
      <c r="N646" s="2"/>
    </row>
    <row r="647" spans="1:14" x14ac:dyDescent="0.2">
      <c r="A647" s="2"/>
      <c r="B647" s="2"/>
      <c r="C647" s="2"/>
      <c r="D647" s="2"/>
      <c r="E647" s="2"/>
      <c r="K647" s="2"/>
      <c r="L647" s="2"/>
      <c r="M647" s="2"/>
      <c r="N647" s="2"/>
    </row>
    <row r="648" spans="1:14" x14ac:dyDescent="0.2">
      <c r="A648" s="2"/>
      <c r="B648" s="2"/>
      <c r="C648" s="2"/>
      <c r="D648" s="2"/>
      <c r="E648" s="2"/>
      <c r="K648" s="2"/>
      <c r="L648" s="2"/>
      <c r="M648" s="2"/>
      <c r="N648" s="2"/>
    </row>
    <row r="649" spans="1:14" x14ac:dyDescent="0.2">
      <c r="A649" s="2"/>
      <c r="B649" s="2"/>
      <c r="C649" s="2"/>
      <c r="D649" s="2"/>
      <c r="E649" s="2"/>
      <c r="K649" s="2"/>
      <c r="L649" s="2"/>
      <c r="M649" s="2"/>
      <c r="N649" s="2"/>
    </row>
    <row r="650" spans="1:14" x14ac:dyDescent="0.2">
      <c r="A650" s="2"/>
      <c r="B650" s="2"/>
      <c r="C650" s="2"/>
      <c r="D650" s="2"/>
      <c r="E650" s="2"/>
      <c r="K650" s="2"/>
      <c r="L650" s="2"/>
      <c r="M650" s="2"/>
      <c r="N650" s="2"/>
    </row>
    <row r="651" spans="1:14" x14ac:dyDescent="0.2">
      <c r="A651" s="2"/>
      <c r="B651" s="2"/>
      <c r="C651" s="2"/>
      <c r="D651" s="2"/>
      <c r="E651" s="2"/>
      <c r="K651" s="2"/>
      <c r="L651" s="2"/>
      <c r="M651" s="2"/>
      <c r="N651" s="2"/>
    </row>
    <row r="652" spans="1:14" x14ac:dyDescent="0.2">
      <c r="A652" s="2"/>
      <c r="B652" s="2"/>
      <c r="C652" s="2"/>
      <c r="D652" s="2"/>
      <c r="E652" s="2"/>
      <c r="K652" s="2"/>
      <c r="L652" s="2"/>
      <c r="M652" s="2"/>
      <c r="N652" s="2"/>
    </row>
    <row r="653" spans="1:14" x14ac:dyDescent="0.2">
      <c r="A653" s="2"/>
      <c r="B653" s="2"/>
      <c r="C653" s="2"/>
      <c r="D653" s="2"/>
      <c r="E653" s="2"/>
      <c r="K653" s="2"/>
      <c r="L653" s="2"/>
      <c r="M653" s="2"/>
      <c r="N653" s="2"/>
    </row>
    <row r="654" spans="1:14" x14ac:dyDescent="0.2">
      <c r="A654" s="2"/>
      <c r="B654" s="2"/>
      <c r="C654" s="2"/>
      <c r="D654" s="2"/>
      <c r="E654" s="2"/>
      <c r="K654" s="2"/>
      <c r="L654" s="2"/>
      <c r="M654" s="2"/>
      <c r="N654" s="2"/>
    </row>
    <row r="655" spans="1:14" x14ac:dyDescent="0.2">
      <c r="A655" s="2"/>
      <c r="B655" s="2"/>
      <c r="C655" s="2"/>
      <c r="D655" s="2"/>
      <c r="E655" s="2"/>
      <c r="K655" s="2"/>
      <c r="L655" s="2"/>
      <c r="M655" s="2"/>
      <c r="N655" s="2"/>
    </row>
    <row r="656" spans="1:14" x14ac:dyDescent="0.2">
      <c r="A656" s="2"/>
      <c r="B656" s="2"/>
      <c r="C656" s="2"/>
      <c r="D656" s="2"/>
      <c r="E656" s="2"/>
      <c r="K656" s="2"/>
      <c r="L656" s="2"/>
      <c r="M656" s="2"/>
      <c r="N656" s="2"/>
    </row>
    <row r="657" spans="1:14" x14ac:dyDescent="0.2">
      <c r="A657" s="2"/>
      <c r="B657" s="2"/>
      <c r="C657" s="2"/>
      <c r="D657" s="2"/>
      <c r="E657" s="2"/>
      <c r="K657" s="2"/>
      <c r="L657" s="2"/>
      <c r="M657" s="2"/>
      <c r="N657" s="2"/>
    </row>
    <row r="658" spans="1:14" x14ac:dyDescent="0.2">
      <c r="A658" s="2"/>
      <c r="B658" s="2"/>
      <c r="C658" s="2"/>
      <c r="D658" s="2"/>
      <c r="E658" s="2"/>
      <c r="K658" s="2"/>
      <c r="L658" s="2"/>
      <c r="M658" s="2"/>
      <c r="N658" s="2"/>
    </row>
    <row r="659" spans="1:14" x14ac:dyDescent="0.2">
      <c r="A659" s="2"/>
      <c r="B659" s="2"/>
      <c r="C659" s="2"/>
      <c r="D659" s="2"/>
      <c r="E659" s="2"/>
      <c r="K659" s="2"/>
      <c r="L659" s="2"/>
      <c r="M659" s="2"/>
      <c r="N659" s="2"/>
    </row>
    <row r="660" spans="1:14" x14ac:dyDescent="0.2">
      <c r="A660" s="2"/>
      <c r="B660" s="2"/>
      <c r="C660" s="2"/>
      <c r="D660" s="2"/>
      <c r="E660" s="2"/>
      <c r="K660" s="2"/>
      <c r="L660" s="2"/>
      <c r="M660" s="2"/>
      <c r="N660" s="2"/>
    </row>
    <row r="661" spans="1:14" x14ac:dyDescent="0.2">
      <c r="A661" s="2"/>
      <c r="B661" s="2"/>
      <c r="C661" s="2"/>
      <c r="D661" s="2"/>
      <c r="E661" s="2"/>
      <c r="K661" s="2"/>
      <c r="L661" s="2"/>
      <c r="M661" s="2"/>
      <c r="N661" s="2"/>
    </row>
    <row r="662" spans="1:14" x14ac:dyDescent="0.2">
      <c r="A662" s="2"/>
      <c r="B662" s="2"/>
      <c r="C662" s="2"/>
      <c r="D662" s="2"/>
      <c r="E662" s="2"/>
      <c r="K662" s="2"/>
      <c r="L662" s="2"/>
      <c r="M662" s="2"/>
      <c r="N662" s="2"/>
    </row>
    <row r="663" spans="1:14" x14ac:dyDescent="0.2">
      <c r="A663" s="2"/>
      <c r="B663" s="2"/>
      <c r="C663" s="2"/>
      <c r="D663" s="2"/>
      <c r="E663" s="2"/>
      <c r="K663" s="2"/>
      <c r="L663" s="2"/>
      <c r="M663" s="2"/>
      <c r="N663" s="2"/>
    </row>
    <row r="664" spans="1:14" x14ac:dyDescent="0.2">
      <c r="A664" s="2"/>
      <c r="B664" s="2"/>
      <c r="C664" s="2"/>
      <c r="D664" s="2"/>
      <c r="E664" s="2"/>
      <c r="K664" s="2"/>
      <c r="L664" s="2"/>
      <c r="M664" s="2"/>
      <c r="N664" s="2"/>
    </row>
    <row r="665" spans="1:14" x14ac:dyDescent="0.2">
      <c r="A665" s="2"/>
      <c r="B665" s="2"/>
      <c r="C665" s="2"/>
      <c r="D665" s="2"/>
      <c r="E665" s="2"/>
      <c r="K665" s="2"/>
      <c r="L665" s="2"/>
      <c r="M665" s="2"/>
      <c r="N665" s="2"/>
    </row>
    <row r="666" spans="1:14" x14ac:dyDescent="0.2">
      <c r="A666" s="2"/>
      <c r="B666" s="2"/>
      <c r="C666" s="2"/>
      <c r="D666" s="2"/>
      <c r="E666" s="2"/>
      <c r="K666" s="2"/>
      <c r="L666" s="2"/>
      <c r="M666" s="2"/>
      <c r="N666" s="2"/>
    </row>
    <row r="667" spans="1:14" x14ac:dyDescent="0.2">
      <c r="A667" s="2"/>
      <c r="B667" s="2"/>
      <c r="C667" s="2"/>
      <c r="D667" s="2"/>
      <c r="E667" s="2"/>
      <c r="K667" s="2"/>
      <c r="L667" s="2"/>
      <c r="M667" s="2"/>
      <c r="N667" s="2"/>
    </row>
    <row r="668" spans="1:14" x14ac:dyDescent="0.2">
      <c r="A668" s="2"/>
      <c r="B668" s="2"/>
      <c r="C668" s="2"/>
      <c r="D668" s="2"/>
      <c r="E668" s="2"/>
      <c r="K668" s="2"/>
      <c r="L668" s="2"/>
      <c r="M668" s="2"/>
      <c r="N668" s="2"/>
    </row>
    <row r="669" spans="1:14" x14ac:dyDescent="0.2">
      <c r="A669" s="2"/>
      <c r="B669" s="2"/>
      <c r="C669" s="2"/>
      <c r="D669" s="2"/>
      <c r="E669" s="2"/>
      <c r="K669" s="2"/>
      <c r="L669" s="2"/>
      <c r="M669" s="2"/>
      <c r="N669" s="2"/>
    </row>
    <row r="670" spans="1:14" x14ac:dyDescent="0.2">
      <c r="A670" s="2"/>
      <c r="B670" s="2"/>
      <c r="C670" s="2"/>
      <c r="D670" s="2"/>
      <c r="E670" s="2"/>
      <c r="K670" s="2"/>
      <c r="L670" s="2"/>
      <c r="M670" s="2"/>
      <c r="N670" s="2"/>
    </row>
    <row r="671" spans="1:14" x14ac:dyDescent="0.2">
      <c r="A671" s="2"/>
      <c r="B671" s="2"/>
      <c r="C671" s="2"/>
      <c r="D671" s="2"/>
      <c r="E671" s="2"/>
      <c r="K671" s="2"/>
      <c r="L671" s="2"/>
      <c r="M671" s="2"/>
      <c r="N671" s="2"/>
    </row>
    <row r="672" spans="1:14" x14ac:dyDescent="0.2">
      <c r="A672" s="2"/>
      <c r="B672" s="2"/>
      <c r="C672" s="2"/>
      <c r="D672" s="2"/>
      <c r="E672" s="2"/>
      <c r="K672" s="2"/>
      <c r="L672" s="2"/>
      <c r="M672" s="2"/>
      <c r="N672" s="2"/>
    </row>
    <row r="673" spans="1:14" x14ac:dyDescent="0.2">
      <c r="A673" s="2"/>
      <c r="B673" s="2"/>
      <c r="C673" s="2"/>
      <c r="D673" s="2"/>
      <c r="E673" s="2"/>
      <c r="K673" s="2"/>
      <c r="L673" s="2"/>
      <c r="M673" s="2"/>
      <c r="N673" s="2"/>
    </row>
    <row r="674" spans="1:14" x14ac:dyDescent="0.2">
      <c r="A674" s="2"/>
      <c r="B674" s="2"/>
      <c r="C674" s="2"/>
      <c r="D674" s="2"/>
      <c r="E674" s="2"/>
      <c r="K674" s="2"/>
      <c r="L674" s="2"/>
      <c r="M674" s="2"/>
      <c r="N674" s="2"/>
    </row>
    <row r="675" spans="1:14" x14ac:dyDescent="0.2">
      <c r="A675" s="2"/>
      <c r="B675" s="2"/>
      <c r="C675" s="2"/>
      <c r="D675" s="2"/>
      <c r="E675" s="2"/>
      <c r="K675" s="2"/>
      <c r="L675" s="2"/>
      <c r="M675" s="2"/>
      <c r="N675" s="2"/>
    </row>
    <row r="676" spans="1:14" x14ac:dyDescent="0.2">
      <c r="A676" s="2"/>
      <c r="B676" s="2"/>
      <c r="C676" s="2"/>
      <c r="D676" s="2"/>
      <c r="E676" s="2"/>
      <c r="K676" s="2"/>
      <c r="L676" s="2"/>
      <c r="M676" s="2"/>
      <c r="N676" s="2"/>
    </row>
    <row r="677" spans="1:14" x14ac:dyDescent="0.2">
      <c r="A677" s="2"/>
      <c r="B677" s="2"/>
      <c r="C677" s="2"/>
      <c r="D677" s="2"/>
      <c r="E677" s="2"/>
      <c r="K677" s="2"/>
      <c r="L677" s="2"/>
      <c r="M677" s="2"/>
      <c r="N677" s="2"/>
    </row>
    <row r="678" spans="1:14" x14ac:dyDescent="0.2">
      <c r="A678" s="2"/>
      <c r="B678" s="2"/>
      <c r="C678" s="2"/>
      <c r="D678" s="2"/>
      <c r="E678" s="2"/>
      <c r="K678" s="2"/>
      <c r="L678" s="2"/>
      <c r="M678" s="2"/>
      <c r="N678" s="2"/>
    </row>
    <row r="679" spans="1:14" x14ac:dyDescent="0.2">
      <c r="A679" s="2"/>
      <c r="B679" s="2"/>
      <c r="C679" s="2"/>
      <c r="D679" s="2"/>
      <c r="E679" s="2"/>
      <c r="K679" s="2"/>
      <c r="L679" s="2"/>
      <c r="M679" s="2"/>
      <c r="N679" s="2"/>
    </row>
    <row r="680" spans="1:14" x14ac:dyDescent="0.2">
      <c r="A680" s="2"/>
      <c r="B680" s="2"/>
      <c r="C680" s="2"/>
      <c r="D680" s="2"/>
      <c r="E680" s="2"/>
      <c r="K680" s="2"/>
      <c r="L680" s="2"/>
      <c r="M680" s="2"/>
      <c r="N680" s="2"/>
    </row>
    <row r="681" spans="1:14" x14ac:dyDescent="0.2">
      <c r="A681" s="2"/>
      <c r="B681" s="2"/>
      <c r="C681" s="2"/>
      <c r="D681" s="2"/>
      <c r="E681" s="2"/>
      <c r="K681" s="2"/>
      <c r="L681" s="2"/>
      <c r="M681" s="2"/>
      <c r="N681" s="2"/>
    </row>
    <row r="682" spans="1:14" x14ac:dyDescent="0.2">
      <c r="A682" s="2"/>
      <c r="B682" s="2"/>
      <c r="C682" s="2"/>
      <c r="D682" s="2"/>
      <c r="E682" s="2"/>
      <c r="K682" s="2"/>
      <c r="L682" s="2"/>
      <c r="M682" s="2"/>
      <c r="N682" s="2"/>
    </row>
    <row r="683" spans="1:14" x14ac:dyDescent="0.2">
      <c r="A683" s="2"/>
      <c r="B683" s="2"/>
      <c r="C683" s="2"/>
      <c r="D683" s="2"/>
      <c r="E683" s="2"/>
      <c r="K683" s="2"/>
      <c r="L683" s="2"/>
      <c r="M683" s="2"/>
      <c r="N683" s="2"/>
    </row>
    <row r="684" spans="1:14" x14ac:dyDescent="0.2">
      <c r="A684" s="2"/>
      <c r="B684" s="2"/>
      <c r="C684" s="2"/>
      <c r="D684" s="2"/>
      <c r="E684" s="2"/>
      <c r="K684" s="2"/>
      <c r="L684" s="2"/>
      <c r="M684" s="2"/>
      <c r="N684" s="2"/>
    </row>
    <row r="685" spans="1:14" x14ac:dyDescent="0.2">
      <c r="A685" s="2"/>
      <c r="B685" s="2"/>
      <c r="C685" s="2"/>
      <c r="D685" s="2"/>
      <c r="E685" s="2"/>
      <c r="K685" s="2"/>
      <c r="L685" s="2"/>
      <c r="M685" s="2"/>
      <c r="N685" s="2"/>
    </row>
    <row r="686" spans="1:14" x14ac:dyDescent="0.2">
      <c r="A686" s="2"/>
      <c r="B686" s="2"/>
      <c r="C686" s="2"/>
      <c r="D686" s="2"/>
      <c r="E686" s="2"/>
      <c r="K686" s="2"/>
      <c r="L686" s="2"/>
      <c r="M686" s="2"/>
      <c r="N686" s="2"/>
    </row>
    <row r="687" spans="1:14" x14ac:dyDescent="0.2">
      <c r="A687" s="2"/>
      <c r="B687" s="2"/>
      <c r="C687" s="2"/>
      <c r="D687" s="2"/>
      <c r="E687" s="2"/>
      <c r="K687" s="2"/>
      <c r="L687" s="2"/>
      <c r="M687" s="2"/>
      <c r="N687" s="2"/>
    </row>
    <row r="688" spans="1:14" x14ac:dyDescent="0.2">
      <c r="A688" s="2"/>
      <c r="B688" s="2"/>
      <c r="C688" s="2"/>
      <c r="D688" s="2"/>
      <c r="E688" s="2"/>
      <c r="K688" s="2"/>
      <c r="L688" s="2"/>
      <c r="M688" s="2"/>
      <c r="N688" s="2"/>
    </row>
    <row r="689" spans="1:14" x14ac:dyDescent="0.2">
      <c r="A689" s="2"/>
      <c r="B689" s="2"/>
      <c r="C689" s="2"/>
      <c r="D689" s="2"/>
      <c r="E689" s="2"/>
      <c r="K689" s="2"/>
      <c r="L689" s="2"/>
      <c r="M689" s="2"/>
      <c r="N689" s="2"/>
    </row>
    <row r="690" spans="1:14" x14ac:dyDescent="0.2">
      <c r="A690" s="2"/>
      <c r="B690" s="2"/>
      <c r="C690" s="2"/>
      <c r="D690" s="2"/>
      <c r="E690" s="2"/>
      <c r="K690" s="2"/>
      <c r="L690" s="2"/>
      <c r="M690" s="2"/>
      <c r="N690" s="2"/>
    </row>
    <row r="691" spans="1:14" x14ac:dyDescent="0.2">
      <c r="A691" s="2"/>
      <c r="B691" s="2"/>
      <c r="C691" s="2"/>
      <c r="D691" s="2"/>
      <c r="E691" s="2"/>
      <c r="K691" s="2"/>
      <c r="L691" s="2"/>
      <c r="M691" s="2"/>
      <c r="N691" s="2"/>
    </row>
    <row r="692" spans="1:14" x14ac:dyDescent="0.2">
      <c r="A692" s="2"/>
      <c r="B692" s="2"/>
      <c r="C692" s="2"/>
      <c r="D692" s="2"/>
      <c r="E692" s="2"/>
      <c r="K692" s="2"/>
      <c r="L692" s="2"/>
      <c r="M692" s="2"/>
      <c r="N692" s="2"/>
    </row>
    <row r="693" spans="1:14" x14ac:dyDescent="0.2">
      <c r="A693" s="2"/>
      <c r="B693" s="2"/>
      <c r="C693" s="2"/>
      <c r="D693" s="2"/>
      <c r="E693" s="2"/>
      <c r="K693" s="2"/>
      <c r="L693" s="2"/>
      <c r="M693" s="2"/>
      <c r="N693" s="2"/>
    </row>
    <row r="694" spans="1:14" x14ac:dyDescent="0.2">
      <c r="A694" s="2"/>
      <c r="B694" s="2"/>
      <c r="C694" s="2"/>
      <c r="D694" s="2"/>
      <c r="E694" s="2"/>
      <c r="K694" s="2"/>
      <c r="L694" s="2"/>
      <c r="M694" s="2"/>
      <c r="N694" s="2"/>
    </row>
    <row r="695" spans="1:14" x14ac:dyDescent="0.2">
      <c r="A695" s="2"/>
      <c r="B695" s="2"/>
      <c r="C695" s="2"/>
      <c r="D695" s="2"/>
      <c r="E695" s="2"/>
      <c r="K695" s="2"/>
      <c r="L695" s="2"/>
      <c r="M695" s="2"/>
      <c r="N695" s="2"/>
    </row>
    <row r="696" spans="1:14" x14ac:dyDescent="0.2">
      <c r="A696" s="2"/>
      <c r="B696" s="2"/>
      <c r="C696" s="2"/>
      <c r="D696" s="2"/>
      <c r="E696" s="2"/>
      <c r="K696" s="2"/>
      <c r="L696" s="2"/>
      <c r="M696" s="2"/>
      <c r="N696" s="2"/>
    </row>
    <row r="697" spans="1:14" x14ac:dyDescent="0.2">
      <c r="A697" s="2"/>
      <c r="B697" s="2"/>
      <c r="C697" s="2"/>
      <c r="D697" s="2"/>
      <c r="E697" s="2"/>
      <c r="K697" s="2"/>
      <c r="L697" s="2"/>
      <c r="M697" s="2"/>
      <c r="N697" s="2"/>
    </row>
    <row r="698" spans="1:14" x14ac:dyDescent="0.2">
      <c r="A698" s="2"/>
      <c r="B698" s="2"/>
      <c r="C698" s="2"/>
      <c r="D698" s="2"/>
      <c r="E698" s="2"/>
      <c r="K698" s="2"/>
      <c r="L698" s="2"/>
      <c r="M698" s="2"/>
      <c r="N698" s="2"/>
    </row>
    <row r="699" spans="1:14" x14ac:dyDescent="0.2">
      <c r="A699" s="2"/>
      <c r="B699" s="2"/>
      <c r="C699" s="2"/>
      <c r="D699" s="2"/>
      <c r="E699" s="2"/>
      <c r="K699" s="2"/>
      <c r="L699" s="2"/>
      <c r="M699" s="2"/>
      <c r="N699" s="2"/>
    </row>
    <row r="700" spans="1:14" x14ac:dyDescent="0.2">
      <c r="A700" s="2"/>
      <c r="B700" s="2"/>
      <c r="C700" s="2"/>
      <c r="D700" s="2"/>
      <c r="E700" s="2"/>
      <c r="K700" s="2"/>
      <c r="L700" s="2"/>
      <c r="M700" s="2"/>
      <c r="N700" s="2"/>
    </row>
    <row r="701" spans="1:14" x14ac:dyDescent="0.2">
      <c r="A701" s="2"/>
      <c r="B701" s="2"/>
      <c r="C701" s="2"/>
      <c r="D701" s="2"/>
      <c r="E701" s="2"/>
      <c r="K701" s="2"/>
      <c r="L701" s="2"/>
      <c r="M701" s="2"/>
      <c r="N701" s="2"/>
    </row>
    <row r="702" spans="1:14" x14ac:dyDescent="0.2">
      <c r="A702" s="2"/>
      <c r="B702" s="2"/>
      <c r="C702" s="2"/>
      <c r="D702" s="2"/>
      <c r="E702" s="2"/>
      <c r="K702" s="2"/>
      <c r="L702" s="2"/>
      <c r="M702" s="2"/>
      <c r="N702" s="2"/>
    </row>
    <row r="703" spans="1:14" x14ac:dyDescent="0.2">
      <c r="A703" s="2"/>
      <c r="B703" s="2"/>
      <c r="C703" s="2"/>
      <c r="D703" s="2"/>
      <c r="E703" s="2"/>
      <c r="K703" s="2"/>
      <c r="L703" s="2"/>
      <c r="M703" s="2"/>
      <c r="N703" s="2"/>
    </row>
    <row r="704" spans="1:14" x14ac:dyDescent="0.2">
      <c r="A704" s="2"/>
      <c r="B704" s="2"/>
      <c r="C704" s="2"/>
      <c r="D704" s="2"/>
      <c r="E704" s="2"/>
      <c r="K704" s="2"/>
      <c r="L704" s="2"/>
      <c r="M704" s="2"/>
      <c r="N704" s="2"/>
    </row>
    <row r="705" spans="1:14" x14ac:dyDescent="0.2">
      <c r="A705" s="2"/>
      <c r="B705" s="2"/>
      <c r="C705" s="2"/>
      <c r="D705" s="2"/>
      <c r="E705" s="2"/>
      <c r="K705" s="2"/>
      <c r="L705" s="2"/>
      <c r="M705" s="2"/>
      <c r="N705" s="2"/>
    </row>
    <row r="706" spans="1:14" x14ac:dyDescent="0.2">
      <c r="A706" s="2"/>
      <c r="B706" s="2"/>
      <c r="C706" s="2"/>
      <c r="D706" s="2"/>
      <c r="E706" s="2"/>
      <c r="K706" s="2"/>
      <c r="L706" s="2"/>
      <c r="M706" s="2"/>
      <c r="N706" s="2"/>
    </row>
    <row r="707" spans="1:14" x14ac:dyDescent="0.2">
      <c r="A707" s="2"/>
      <c r="B707" s="2"/>
      <c r="C707" s="2"/>
      <c r="D707" s="2"/>
      <c r="E707" s="2"/>
      <c r="K707" s="2"/>
      <c r="L707" s="2"/>
      <c r="M707" s="2"/>
      <c r="N707" s="2"/>
    </row>
    <row r="708" spans="1:14" x14ac:dyDescent="0.2">
      <c r="A708" s="2"/>
      <c r="B708" s="2"/>
      <c r="C708" s="2"/>
      <c r="D708" s="2"/>
      <c r="E708" s="2"/>
      <c r="K708" s="2"/>
      <c r="L708" s="2"/>
      <c r="M708" s="2"/>
      <c r="N708" s="2"/>
    </row>
    <row r="709" spans="1:14" x14ac:dyDescent="0.2">
      <c r="A709" s="2"/>
      <c r="B709" s="2"/>
      <c r="C709" s="2"/>
      <c r="D709" s="2"/>
      <c r="E709" s="2"/>
      <c r="K709" s="2"/>
      <c r="L709" s="2"/>
      <c r="M709" s="2"/>
      <c r="N709" s="2"/>
    </row>
    <row r="710" spans="1:14" x14ac:dyDescent="0.2">
      <c r="A710" s="2"/>
      <c r="B710" s="2"/>
      <c r="C710" s="2"/>
      <c r="D710" s="2"/>
      <c r="E710" s="2"/>
      <c r="K710" s="2"/>
      <c r="L710" s="2"/>
      <c r="M710" s="2"/>
      <c r="N710" s="2"/>
    </row>
    <row r="711" spans="1:14" x14ac:dyDescent="0.2">
      <c r="A711" s="2"/>
      <c r="B711" s="2"/>
      <c r="C711" s="2"/>
      <c r="D711" s="2"/>
      <c r="E711" s="2"/>
      <c r="K711" s="2"/>
      <c r="L711" s="2"/>
      <c r="M711" s="2"/>
      <c r="N711" s="2"/>
    </row>
    <row r="712" spans="1:14" x14ac:dyDescent="0.2">
      <c r="A712" s="2"/>
      <c r="B712" s="2"/>
      <c r="C712" s="2"/>
      <c r="D712" s="2"/>
      <c r="E712" s="2"/>
      <c r="K712" s="2"/>
      <c r="L712" s="2"/>
      <c r="M712" s="2"/>
      <c r="N712" s="2"/>
    </row>
    <row r="713" spans="1:14" x14ac:dyDescent="0.2">
      <c r="A713" s="2"/>
      <c r="B713" s="2"/>
      <c r="C713" s="2"/>
      <c r="D713" s="2"/>
      <c r="E713" s="2"/>
      <c r="K713" s="2"/>
      <c r="L713" s="2"/>
      <c r="M713" s="2"/>
      <c r="N713" s="2"/>
    </row>
    <row r="714" spans="1:14" x14ac:dyDescent="0.2">
      <c r="A714" s="2"/>
      <c r="B714" s="2"/>
      <c r="C714" s="2"/>
      <c r="D714" s="2"/>
      <c r="E714" s="2"/>
      <c r="K714" s="2"/>
      <c r="L714" s="2"/>
      <c r="M714" s="2"/>
      <c r="N714" s="2"/>
    </row>
    <row r="715" spans="1:14" x14ac:dyDescent="0.2">
      <c r="A715" s="2"/>
      <c r="B715" s="2"/>
      <c r="C715" s="2"/>
      <c r="D715" s="2"/>
      <c r="E715" s="2"/>
      <c r="K715" s="2"/>
      <c r="L715" s="2"/>
      <c r="M715" s="2"/>
      <c r="N715" s="2"/>
    </row>
    <row r="716" spans="1:14" x14ac:dyDescent="0.2">
      <c r="A716" s="2"/>
      <c r="B716" s="2"/>
      <c r="C716" s="2"/>
      <c r="D716" s="2"/>
      <c r="E716" s="2"/>
      <c r="K716" s="2"/>
      <c r="L716" s="2"/>
      <c r="M716" s="2"/>
      <c r="N716" s="2"/>
    </row>
    <row r="717" spans="1:14" x14ac:dyDescent="0.2">
      <c r="A717" s="2"/>
      <c r="B717" s="2"/>
      <c r="C717" s="2"/>
      <c r="D717" s="2"/>
      <c r="E717" s="2"/>
      <c r="K717" s="2"/>
      <c r="L717" s="2"/>
      <c r="M717" s="2"/>
      <c r="N717" s="2"/>
    </row>
    <row r="718" spans="1:14" x14ac:dyDescent="0.2">
      <c r="A718" s="2"/>
      <c r="B718" s="2"/>
      <c r="C718" s="2"/>
      <c r="D718" s="2"/>
      <c r="E718" s="2"/>
      <c r="K718" s="2"/>
      <c r="L718" s="2"/>
      <c r="M718" s="2"/>
      <c r="N718" s="2"/>
    </row>
    <row r="719" spans="1:14" x14ac:dyDescent="0.2">
      <c r="A719" s="2"/>
      <c r="B719" s="2"/>
      <c r="C719" s="2"/>
      <c r="D719" s="2"/>
      <c r="E719" s="2"/>
      <c r="K719" s="2"/>
      <c r="L719" s="2"/>
      <c r="M719" s="2"/>
      <c r="N719" s="2"/>
    </row>
    <row r="720" spans="1:14" x14ac:dyDescent="0.2">
      <c r="A720" s="2"/>
      <c r="B720" s="2"/>
      <c r="C720" s="2"/>
      <c r="D720" s="2"/>
      <c r="E720" s="2"/>
      <c r="K720" s="2"/>
      <c r="L720" s="2"/>
      <c r="M720" s="2"/>
      <c r="N720" s="2"/>
    </row>
    <row r="721" spans="1:14" x14ac:dyDescent="0.2">
      <c r="A721" s="2"/>
      <c r="B721" s="2"/>
      <c r="C721" s="2"/>
      <c r="D721" s="2"/>
      <c r="E721" s="2"/>
      <c r="K721" s="2"/>
      <c r="L721" s="2"/>
      <c r="M721" s="2"/>
      <c r="N721" s="2"/>
    </row>
    <row r="722" spans="1:14" x14ac:dyDescent="0.2">
      <c r="A722" s="2"/>
      <c r="B722" s="2"/>
      <c r="C722" s="2"/>
      <c r="D722" s="2"/>
      <c r="E722" s="2"/>
      <c r="K722" s="2"/>
      <c r="L722" s="2"/>
      <c r="M722" s="2"/>
      <c r="N722" s="2"/>
    </row>
    <row r="723" spans="1:14" x14ac:dyDescent="0.2">
      <c r="A723" s="2"/>
      <c r="B723" s="2"/>
      <c r="C723" s="2"/>
      <c r="D723" s="2"/>
      <c r="E723" s="2"/>
      <c r="K723" s="2"/>
      <c r="L723" s="2"/>
      <c r="M723" s="2"/>
      <c r="N723" s="2"/>
    </row>
    <row r="724" spans="1:14" x14ac:dyDescent="0.2">
      <c r="A724" s="2"/>
      <c r="B724" s="2"/>
      <c r="C724" s="2"/>
      <c r="D724" s="2"/>
      <c r="E724" s="2"/>
      <c r="K724" s="2"/>
      <c r="L724" s="2"/>
      <c r="M724" s="2"/>
      <c r="N724" s="2"/>
    </row>
    <row r="725" spans="1:14" x14ac:dyDescent="0.2">
      <c r="A725" s="2"/>
      <c r="B725" s="2"/>
      <c r="C725" s="2"/>
      <c r="D725" s="2"/>
      <c r="E725" s="2"/>
      <c r="K725" s="2"/>
      <c r="L725" s="2"/>
      <c r="M725" s="2"/>
      <c r="N725" s="2"/>
    </row>
    <row r="726" spans="1:14" x14ac:dyDescent="0.2">
      <c r="A726" s="2"/>
      <c r="B726" s="2"/>
      <c r="C726" s="2"/>
      <c r="D726" s="2"/>
      <c r="E726" s="2"/>
      <c r="K726" s="2"/>
      <c r="L726" s="2"/>
      <c r="M726" s="2"/>
      <c r="N726" s="2"/>
    </row>
    <row r="727" spans="1:14" x14ac:dyDescent="0.2">
      <c r="A727" s="2"/>
      <c r="B727" s="2"/>
      <c r="C727" s="2"/>
      <c r="D727" s="2"/>
      <c r="E727" s="2"/>
      <c r="K727" s="2"/>
      <c r="L727" s="2"/>
      <c r="M727" s="2"/>
      <c r="N727" s="2"/>
    </row>
    <row r="728" spans="1:14" x14ac:dyDescent="0.2">
      <c r="A728" s="2"/>
      <c r="B728" s="2"/>
      <c r="C728" s="2"/>
      <c r="D728" s="2"/>
      <c r="E728" s="2"/>
      <c r="K728" s="2"/>
      <c r="L728" s="2"/>
      <c r="M728" s="2"/>
      <c r="N728" s="2"/>
    </row>
    <row r="729" spans="1:14" x14ac:dyDescent="0.2">
      <c r="A729" s="2"/>
      <c r="B729" s="2"/>
      <c r="C729" s="2"/>
      <c r="D729" s="2"/>
      <c r="E729" s="2"/>
      <c r="K729" s="2"/>
      <c r="L729" s="2"/>
      <c r="M729" s="2"/>
      <c r="N729" s="2"/>
    </row>
    <row r="730" spans="1:14" x14ac:dyDescent="0.2">
      <c r="A730" s="2"/>
      <c r="B730" s="2"/>
      <c r="C730" s="2"/>
      <c r="D730" s="2"/>
      <c r="E730" s="2"/>
      <c r="K730" s="2"/>
      <c r="L730" s="2"/>
      <c r="M730" s="2"/>
      <c r="N730" s="2"/>
    </row>
    <row r="731" spans="1:14" x14ac:dyDescent="0.2">
      <c r="A731" s="2"/>
      <c r="B731" s="2"/>
      <c r="C731" s="2"/>
      <c r="D731" s="2"/>
      <c r="E731" s="2"/>
      <c r="K731" s="2"/>
      <c r="L731" s="2"/>
      <c r="M731" s="2"/>
      <c r="N731" s="2"/>
    </row>
    <row r="732" spans="1:14" x14ac:dyDescent="0.2">
      <c r="A732" s="2"/>
      <c r="B732" s="2"/>
      <c r="C732" s="2"/>
      <c r="D732" s="2"/>
      <c r="E732" s="2"/>
      <c r="K732" s="2"/>
      <c r="L732" s="2"/>
      <c r="M732" s="2"/>
      <c r="N732" s="2"/>
    </row>
    <row r="733" spans="1:14" x14ac:dyDescent="0.2">
      <c r="A733" s="2"/>
      <c r="B733" s="2"/>
      <c r="C733" s="2"/>
      <c r="D733" s="2"/>
      <c r="E733" s="2"/>
      <c r="K733" s="2"/>
      <c r="L733" s="2"/>
      <c r="M733" s="2"/>
      <c r="N733" s="2"/>
    </row>
    <row r="734" spans="1:14" x14ac:dyDescent="0.2">
      <c r="A734" s="2"/>
      <c r="B734" s="2"/>
      <c r="C734" s="2"/>
      <c r="D734" s="2"/>
      <c r="E734" s="2"/>
      <c r="K734" s="2"/>
      <c r="L734" s="2"/>
      <c r="M734" s="2"/>
      <c r="N734" s="2"/>
    </row>
    <row r="735" spans="1:14" x14ac:dyDescent="0.2">
      <c r="A735" s="2"/>
      <c r="B735" s="2"/>
      <c r="C735" s="2"/>
      <c r="D735" s="2"/>
      <c r="E735" s="2"/>
      <c r="K735" s="2"/>
      <c r="L735" s="2"/>
      <c r="M735" s="2"/>
      <c r="N735" s="2"/>
    </row>
    <row r="736" spans="1:14" x14ac:dyDescent="0.2">
      <c r="A736" s="2"/>
      <c r="B736" s="2"/>
      <c r="C736" s="2"/>
      <c r="D736" s="2"/>
      <c r="E736" s="2"/>
      <c r="K736" s="2"/>
      <c r="L736" s="2"/>
      <c r="M736" s="2"/>
      <c r="N736" s="2"/>
    </row>
    <row r="737" spans="1:14" x14ac:dyDescent="0.2">
      <c r="A737" s="2"/>
      <c r="B737" s="2"/>
      <c r="C737" s="2"/>
      <c r="D737" s="2"/>
      <c r="E737" s="2"/>
      <c r="K737" s="2"/>
      <c r="L737" s="2"/>
      <c r="M737" s="2"/>
      <c r="N737" s="2"/>
    </row>
    <row r="738" spans="1:14" x14ac:dyDescent="0.2">
      <c r="A738" s="2"/>
      <c r="B738" s="2"/>
      <c r="C738" s="2"/>
      <c r="D738" s="2"/>
      <c r="E738" s="2"/>
      <c r="K738" s="2"/>
      <c r="L738" s="2"/>
      <c r="M738" s="2"/>
      <c r="N738" s="2"/>
    </row>
    <row r="739" spans="1:14" x14ac:dyDescent="0.2">
      <c r="A739" s="2"/>
      <c r="B739" s="2"/>
      <c r="C739" s="2"/>
      <c r="D739" s="2"/>
      <c r="E739" s="2"/>
      <c r="K739" s="2"/>
      <c r="L739" s="2"/>
      <c r="M739" s="2"/>
      <c r="N739" s="2"/>
    </row>
    <row r="740" spans="1:14" x14ac:dyDescent="0.2">
      <c r="A740" s="2"/>
      <c r="B740" s="2"/>
      <c r="C740" s="2"/>
      <c r="D740" s="2"/>
      <c r="E740" s="2"/>
      <c r="K740" s="2"/>
      <c r="L740" s="2"/>
      <c r="M740" s="2"/>
      <c r="N740" s="2"/>
    </row>
    <row r="741" spans="1:14" x14ac:dyDescent="0.2">
      <c r="A741" s="2"/>
      <c r="B741" s="2"/>
      <c r="C741" s="2"/>
      <c r="D741" s="2"/>
      <c r="E741" s="2"/>
      <c r="K741" s="2"/>
      <c r="L741" s="2"/>
      <c r="M741" s="2"/>
      <c r="N741" s="2"/>
    </row>
    <row r="742" spans="1:14" x14ac:dyDescent="0.2">
      <c r="A742" s="2"/>
      <c r="B742" s="2"/>
      <c r="C742" s="2"/>
      <c r="D742" s="2"/>
      <c r="E742" s="2"/>
      <c r="K742" s="2"/>
      <c r="L742" s="2"/>
      <c r="M742" s="2"/>
      <c r="N742" s="2"/>
    </row>
    <row r="743" spans="1:14" x14ac:dyDescent="0.2">
      <c r="A743" s="2"/>
      <c r="B743" s="2"/>
      <c r="C743" s="2"/>
      <c r="D743" s="2"/>
      <c r="E743" s="2"/>
      <c r="K743" s="2"/>
      <c r="L743" s="2"/>
      <c r="M743" s="2"/>
      <c r="N743" s="2"/>
    </row>
    <row r="744" spans="1:14" x14ac:dyDescent="0.2">
      <c r="A744" s="2"/>
      <c r="B744" s="2"/>
      <c r="C744" s="2"/>
      <c r="D744" s="2"/>
      <c r="E744" s="2"/>
      <c r="K744" s="2"/>
      <c r="L744" s="2"/>
      <c r="M744" s="2"/>
      <c r="N744" s="2"/>
    </row>
    <row r="745" spans="1:14" x14ac:dyDescent="0.2">
      <c r="A745" s="2"/>
      <c r="B745" s="2"/>
      <c r="C745" s="2"/>
      <c r="D745" s="2"/>
      <c r="E745" s="2"/>
      <c r="K745" s="2"/>
      <c r="L745" s="2"/>
      <c r="M745" s="2"/>
      <c r="N745" s="2"/>
    </row>
    <row r="746" spans="1:14" x14ac:dyDescent="0.2">
      <c r="A746" s="2"/>
      <c r="B746" s="2"/>
      <c r="C746" s="2"/>
      <c r="D746" s="2"/>
      <c r="E746" s="2"/>
      <c r="K746" s="2"/>
      <c r="L746" s="2"/>
      <c r="M746" s="2"/>
      <c r="N746" s="2"/>
    </row>
    <row r="747" spans="1:14" x14ac:dyDescent="0.2">
      <c r="A747" s="2"/>
      <c r="B747" s="2"/>
      <c r="C747" s="2"/>
      <c r="D747" s="2"/>
      <c r="E747" s="2"/>
      <c r="K747" s="2"/>
      <c r="L747" s="2"/>
      <c r="M747" s="2"/>
      <c r="N747" s="2"/>
    </row>
    <row r="748" spans="1:14" x14ac:dyDescent="0.2">
      <c r="A748" s="2"/>
      <c r="B748" s="2"/>
      <c r="C748" s="2"/>
      <c r="D748" s="2"/>
      <c r="E748" s="2"/>
      <c r="K748" s="2"/>
      <c r="L748" s="2"/>
      <c r="M748" s="2"/>
      <c r="N748" s="2"/>
    </row>
    <row r="749" spans="1:14" x14ac:dyDescent="0.2">
      <c r="A749" s="2"/>
      <c r="B749" s="2"/>
      <c r="C749" s="2"/>
      <c r="D749" s="2"/>
      <c r="E749" s="2"/>
      <c r="K749" s="2"/>
      <c r="L749" s="2"/>
      <c r="M749" s="2"/>
      <c r="N749" s="2"/>
    </row>
    <row r="750" spans="1:14" x14ac:dyDescent="0.2">
      <c r="A750" s="2"/>
      <c r="B750" s="2"/>
      <c r="C750" s="2"/>
      <c r="D750" s="2"/>
      <c r="E750" s="2"/>
      <c r="K750" s="2"/>
      <c r="L750" s="2"/>
      <c r="M750" s="2"/>
      <c r="N750" s="2"/>
    </row>
    <row r="751" spans="1:14" x14ac:dyDescent="0.2">
      <c r="A751" s="2"/>
      <c r="B751" s="2"/>
      <c r="C751" s="2"/>
      <c r="D751" s="2"/>
      <c r="E751" s="2"/>
      <c r="K751" s="2"/>
      <c r="L751" s="2"/>
      <c r="M751" s="2"/>
      <c r="N751" s="2"/>
    </row>
    <row r="752" spans="1:14" x14ac:dyDescent="0.2">
      <c r="A752" s="2"/>
      <c r="B752" s="2"/>
      <c r="C752" s="2"/>
      <c r="D752" s="2"/>
      <c r="E752" s="2"/>
      <c r="K752" s="2"/>
      <c r="L752" s="2"/>
      <c r="M752" s="2"/>
      <c r="N752" s="2"/>
    </row>
    <row r="753" spans="1:14" x14ac:dyDescent="0.2">
      <c r="A753" s="2"/>
      <c r="B753" s="2"/>
      <c r="C753" s="2"/>
      <c r="D753" s="2"/>
      <c r="E753" s="2"/>
      <c r="K753" s="2"/>
      <c r="L753" s="2"/>
      <c r="M753" s="2"/>
      <c r="N753" s="2"/>
    </row>
    <row r="754" spans="1:14" x14ac:dyDescent="0.2">
      <c r="A754" s="2"/>
      <c r="B754" s="2"/>
      <c r="C754" s="2"/>
      <c r="D754" s="2"/>
      <c r="E754" s="2"/>
      <c r="K754" s="2"/>
      <c r="L754" s="2"/>
      <c r="M754" s="2"/>
      <c r="N754" s="2"/>
    </row>
    <row r="755" spans="1:14" x14ac:dyDescent="0.2">
      <c r="A755" s="2"/>
      <c r="B755" s="2"/>
      <c r="C755" s="2"/>
      <c r="D755" s="2"/>
      <c r="E755" s="2"/>
      <c r="K755" s="2"/>
      <c r="L755" s="2"/>
      <c r="M755" s="2"/>
      <c r="N755" s="2"/>
    </row>
    <row r="756" spans="1:14" x14ac:dyDescent="0.2">
      <c r="A756" s="2"/>
      <c r="B756" s="2"/>
      <c r="C756" s="2"/>
      <c r="D756" s="2"/>
      <c r="E756" s="2"/>
      <c r="K756" s="2"/>
      <c r="L756" s="2"/>
      <c r="M756" s="2"/>
      <c r="N756" s="2"/>
    </row>
    <row r="757" spans="1:14" x14ac:dyDescent="0.2">
      <c r="A757" s="2"/>
      <c r="B757" s="2"/>
      <c r="C757" s="2"/>
      <c r="D757" s="2"/>
      <c r="E757" s="2"/>
      <c r="K757" s="2"/>
      <c r="L757" s="2"/>
      <c r="M757" s="2"/>
      <c r="N757" s="2"/>
    </row>
    <row r="758" spans="1:14" x14ac:dyDescent="0.2">
      <c r="A758" s="2"/>
      <c r="B758" s="2"/>
      <c r="C758" s="2"/>
      <c r="D758" s="2"/>
      <c r="E758" s="2"/>
      <c r="K758" s="2"/>
      <c r="L758" s="2"/>
      <c r="M758" s="2"/>
      <c r="N758" s="2"/>
    </row>
    <row r="759" spans="1:14" x14ac:dyDescent="0.2">
      <c r="A759" s="2"/>
      <c r="B759" s="2"/>
      <c r="C759" s="2"/>
      <c r="D759" s="2"/>
      <c r="E759" s="2"/>
      <c r="K759" s="2"/>
      <c r="L759" s="2"/>
      <c r="M759" s="2"/>
      <c r="N759" s="2"/>
    </row>
    <row r="760" spans="1:14" x14ac:dyDescent="0.2">
      <c r="A760" s="2"/>
      <c r="B760" s="2"/>
      <c r="C760" s="2"/>
      <c r="D760" s="2"/>
      <c r="E760" s="2"/>
      <c r="K760" s="2"/>
      <c r="L760" s="2"/>
      <c r="M760" s="2"/>
      <c r="N760" s="2"/>
    </row>
    <row r="761" spans="1:14" x14ac:dyDescent="0.2">
      <c r="A761" s="2"/>
      <c r="B761" s="2"/>
      <c r="C761" s="2"/>
      <c r="D761" s="2"/>
      <c r="E761" s="2"/>
      <c r="K761" s="2"/>
      <c r="L761" s="2"/>
      <c r="M761" s="2"/>
      <c r="N761" s="2"/>
    </row>
    <row r="762" spans="1:14" x14ac:dyDescent="0.2">
      <c r="A762" s="2"/>
      <c r="B762" s="2"/>
      <c r="C762" s="2"/>
      <c r="D762" s="2"/>
      <c r="E762" s="2"/>
      <c r="K762" s="2"/>
      <c r="L762" s="2"/>
      <c r="M762" s="2"/>
      <c r="N762" s="2"/>
    </row>
    <row r="763" spans="1:14" x14ac:dyDescent="0.2">
      <c r="A763" s="2"/>
      <c r="B763" s="2"/>
      <c r="C763" s="2"/>
      <c r="D763" s="2"/>
      <c r="E763" s="2"/>
      <c r="K763" s="2"/>
      <c r="L763" s="2"/>
      <c r="M763" s="2"/>
      <c r="N763" s="2"/>
    </row>
    <row r="764" spans="1:14" x14ac:dyDescent="0.2">
      <c r="A764" s="2"/>
      <c r="B764" s="2"/>
      <c r="C764" s="2"/>
      <c r="D764" s="2"/>
      <c r="E764" s="2"/>
      <c r="K764" s="2"/>
      <c r="L764" s="2"/>
      <c r="M764" s="2"/>
      <c r="N764" s="2"/>
    </row>
    <row r="765" spans="1:14" x14ac:dyDescent="0.2">
      <c r="A765" s="2"/>
      <c r="B765" s="2"/>
      <c r="C765" s="2"/>
      <c r="D765" s="2"/>
      <c r="E765" s="2"/>
      <c r="K765" s="2"/>
      <c r="L765" s="2"/>
      <c r="M765" s="2"/>
      <c r="N765" s="2"/>
    </row>
    <row r="766" spans="1:14" x14ac:dyDescent="0.2">
      <c r="A766" s="2"/>
      <c r="B766" s="2"/>
      <c r="C766" s="2"/>
      <c r="D766" s="2"/>
      <c r="E766" s="2"/>
      <c r="K766" s="2"/>
      <c r="L766" s="2"/>
      <c r="M766" s="2"/>
      <c r="N766" s="2"/>
    </row>
    <row r="767" spans="1:14" x14ac:dyDescent="0.2">
      <c r="A767" s="2"/>
      <c r="B767" s="2"/>
      <c r="C767" s="2"/>
      <c r="D767" s="2"/>
      <c r="E767" s="2"/>
      <c r="K767" s="2"/>
      <c r="L767" s="2"/>
      <c r="M767" s="2"/>
      <c r="N767" s="2"/>
    </row>
    <row r="768" spans="1:14" x14ac:dyDescent="0.2">
      <c r="A768" s="2"/>
      <c r="B768" s="2"/>
      <c r="C768" s="2"/>
      <c r="D768" s="2"/>
      <c r="E768" s="2"/>
      <c r="K768" s="2"/>
      <c r="L768" s="2"/>
      <c r="M768" s="2"/>
      <c r="N768" s="2"/>
    </row>
    <row r="769" spans="1:14" x14ac:dyDescent="0.2">
      <c r="A769" s="2"/>
      <c r="B769" s="2"/>
      <c r="C769" s="2"/>
      <c r="D769" s="2"/>
      <c r="E769" s="2"/>
      <c r="K769" s="2"/>
      <c r="L769" s="2"/>
      <c r="M769" s="2"/>
      <c r="N769" s="2"/>
    </row>
    <row r="770" spans="1:14" x14ac:dyDescent="0.2">
      <c r="A770" s="2"/>
      <c r="B770" s="2"/>
      <c r="C770" s="2"/>
      <c r="D770" s="2"/>
      <c r="E770" s="2"/>
      <c r="K770" s="2"/>
      <c r="L770" s="2"/>
      <c r="M770" s="2"/>
      <c r="N770" s="2"/>
    </row>
    <row r="771" spans="1:14" x14ac:dyDescent="0.2">
      <c r="A771" s="2"/>
      <c r="B771" s="2"/>
      <c r="C771" s="2"/>
      <c r="D771" s="2"/>
      <c r="E771" s="2"/>
      <c r="K771" s="2"/>
      <c r="L771" s="2"/>
      <c r="M771" s="2"/>
      <c r="N771" s="2"/>
    </row>
    <row r="772" spans="1:14" x14ac:dyDescent="0.2">
      <c r="A772" s="2"/>
      <c r="B772" s="2"/>
      <c r="C772" s="2"/>
      <c r="D772" s="2"/>
      <c r="E772" s="2"/>
      <c r="K772" s="2"/>
      <c r="L772" s="2"/>
      <c r="M772" s="2"/>
      <c r="N772" s="2"/>
    </row>
    <row r="773" spans="1:14" x14ac:dyDescent="0.2">
      <c r="A773" s="2"/>
      <c r="B773" s="2"/>
      <c r="C773" s="2"/>
      <c r="D773" s="2"/>
      <c r="E773" s="2"/>
      <c r="K773" s="2"/>
      <c r="L773" s="2"/>
      <c r="M773" s="2"/>
      <c r="N773" s="2"/>
    </row>
    <row r="774" spans="1:14" x14ac:dyDescent="0.2">
      <c r="A774" s="2"/>
      <c r="B774" s="2"/>
      <c r="C774" s="2"/>
      <c r="D774" s="2"/>
      <c r="E774" s="2"/>
      <c r="K774" s="2"/>
      <c r="L774" s="2"/>
      <c r="M774" s="2"/>
      <c r="N774" s="2"/>
    </row>
    <row r="775" spans="1:14" x14ac:dyDescent="0.2">
      <c r="A775" s="2"/>
      <c r="B775" s="2"/>
      <c r="C775" s="2"/>
      <c r="D775" s="2"/>
      <c r="E775" s="2"/>
      <c r="K775" s="2"/>
      <c r="L775" s="2"/>
      <c r="M775" s="2"/>
      <c r="N775" s="2"/>
    </row>
    <row r="776" spans="1:14" x14ac:dyDescent="0.2">
      <c r="A776" s="2"/>
      <c r="B776" s="2"/>
      <c r="C776" s="2"/>
      <c r="D776" s="2"/>
      <c r="E776" s="2"/>
      <c r="K776" s="2"/>
      <c r="L776" s="2"/>
      <c r="M776" s="2"/>
      <c r="N776" s="2"/>
    </row>
    <row r="777" spans="1:14" x14ac:dyDescent="0.2">
      <c r="A777" s="2"/>
      <c r="B777" s="2"/>
      <c r="C777" s="2"/>
      <c r="D777" s="2"/>
      <c r="E777" s="2"/>
      <c r="K777" s="2"/>
      <c r="L777" s="2"/>
      <c r="M777" s="2"/>
      <c r="N777" s="2"/>
    </row>
    <row r="778" spans="1:14" x14ac:dyDescent="0.2">
      <c r="A778" s="2"/>
      <c r="B778" s="2"/>
      <c r="C778" s="2"/>
      <c r="D778" s="2"/>
      <c r="E778" s="2"/>
      <c r="K778" s="2"/>
      <c r="L778" s="2"/>
      <c r="M778" s="2"/>
      <c r="N778" s="2"/>
    </row>
    <row r="779" spans="1:14" x14ac:dyDescent="0.2">
      <c r="A779" s="2"/>
      <c r="B779" s="2"/>
      <c r="C779" s="2"/>
      <c r="D779" s="2"/>
      <c r="E779" s="2"/>
      <c r="K779" s="2"/>
      <c r="L779" s="2"/>
      <c r="M779" s="2"/>
      <c r="N779" s="2"/>
    </row>
    <row r="780" spans="1:14" x14ac:dyDescent="0.2">
      <c r="A780" s="2"/>
      <c r="B780" s="2"/>
      <c r="C780" s="2"/>
      <c r="D780" s="2"/>
      <c r="E780" s="2"/>
      <c r="K780" s="2"/>
      <c r="L780" s="2"/>
      <c r="M780" s="2"/>
      <c r="N780" s="2"/>
    </row>
    <row r="781" spans="1:14" x14ac:dyDescent="0.2">
      <c r="A781" s="2"/>
      <c r="B781" s="2"/>
      <c r="C781" s="2"/>
      <c r="D781" s="2"/>
      <c r="E781" s="2"/>
      <c r="K781" s="2"/>
      <c r="L781" s="2"/>
      <c r="M781" s="2"/>
      <c r="N781" s="2"/>
    </row>
    <row r="782" spans="1:14" x14ac:dyDescent="0.2">
      <c r="A782" s="2"/>
      <c r="B782" s="2"/>
      <c r="C782" s="2"/>
      <c r="D782" s="2"/>
      <c r="E782" s="2"/>
      <c r="K782" s="2"/>
      <c r="L782" s="2"/>
      <c r="M782" s="2"/>
      <c r="N782" s="2"/>
    </row>
    <row r="783" spans="1:14" x14ac:dyDescent="0.2">
      <c r="A783" s="2"/>
      <c r="B783" s="2"/>
      <c r="C783" s="2"/>
      <c r="D783" s="2"/>
      <c r="E783" s="2"/>
      <c r="K783" s="2"/>
      <c r="L783" s="2"/>
      <c r="M783" s="2"/>
      <c r="N783" s="2"/>
    </row>
    <row r="784" spans="1:14" x14ac:dyDescent="0.2">
      <c r="A784" s="2"/>
      <c r="B784" s="2"/>
      <c r="C784" s="2"/>
      <c r="D784" s="2"/>
      <c r="E784" s="2"/>
      <c r="K784" s="2"/>
      <c r="L784" s="2"/>
      <c r="M784" s="2"/>
      <c r="N784" s="2"/>
    </row>
    <row r="785" spans="1:14" x14ac:dyDescent="0.2">
      <c r="A785" s="2"/>
      <c r="B785" s="2"/>
      <c r="C785" s="2"/>
      <c r="D785" s="2"/>
      <c r="E785" s="2"/>
      <c r="K785" s="2"/>
      <c r="L785" s="2"/>
      <c r="M785" s="2"/>
      <c r="N785" s="2"/>
    </row>
    <row r="786" spans="1:14" x14ac:dyDescent="0.2">
      <c r="A786" s="2"/>
      <c r="B786" s="2"/>
      <c r="C786" s="2"/>
      <c r="D786" s="2"/>
      <c r="E786" s="2"/>
      <c r="K786" s="2"/>
      <c r="L786" s="2"/>
      <c r="M786" s="2"/>
      <c r="N786" s="2"/>
    </row>
    <row r="787" spans="1:14" x14ac:dyDescent="0.2">
      <c r="A787" s="2"/>
      <c r="B787" s="2"/>
      <c r="C787" s="2"/>
      <c r="D787" s="2"/>
      <c r="E787" s="2"/>
      <c r="K787" s="2"/>
      <c r="L787" s="2"/>
      <c r="M787" s="2"/>
      <c r="N787" s="2"/>
    </row>
    <row r="788" spans="1:14" x14ac:dyDescent="0.2">
      <c r="A788" s="2"/>
      <c r="B788" s="2"/>
      <c r="C788" s="2"/>
      <c r="D788" s="2"/>
      <c r="E788" s="2"/>
      <c r="K788" s="2"/>
      <c r="L788" s="2"/>
      <c r="M788" s="2"/>
      <c r="N788" s="2"/>
    </row>
    <row r="789" spans="1:14" x14ac:dyDescent="0.2">
      <c r="A789" s="2"/>
      <c r="B789" s="2"/>
      <c r="C789" s="2"/>
      <c r="D789" s="2"/>
      <c r="E789" s="2"/>
      <c r="K789" s="2"/>
      <c r="L789" s="2"/>
      <c r="M789" s="2"/>
      <c r="N789" s="2"/>
    </row>
    <row r="790" spans="1:14" x14ac:dyDescent="0.2">
      <c r="A790" s="2"/>
      <c r="B790" s="2"/>
      <c r="C790" s="2"/>
      <c r="D790" s="2"/>
      <c r="E790" s="2"/>
      <c r="K790" s="2"/>
      <c r="L790" s="2"/>
      <c r="M790" s="2"/>
      <c r="N790" s="2"/>
    </row>
    <row r="791" spans="1:14" x14ac:dyDescent="0.2">
      <c r="A791" s="2"/>
      <c r="B791" s="2"/>
      <c r="C791" s="2"/>
      <c r="D791" s="2"/>
      <c r="E791" s="2"/>
      <c r="K791" s="2"/>
      <c r="L791" s="2"/>
      <c r="M791" s="2"/>
      <c r="N791" s="2"/>
    </row>
    <row r="792" spans="1:14" x14ac:dyDescent="0.2">
      <c r="A792" s="2"/>
      <c r="B792" s="2"/>
      <c r="C792" s="2"/>
      <c r="D792" s="2"/>
      <c r="E792" s="2"/>
      <c r="K792" s="2"/>
      <c r="L792" s="2"/>
      <c r="M792" s="2"/>
      <c r="N792" s="2"/>
    </row>
    <row r="793" spans="1:14" x14ac:dyDescent="0.2">
      <c r="A793" s="2"/>
      <c r="B793" s="2"/>
      <c r="C793" s="2"/>
      <c r="D793" s="2"/>
      <c r="E793" s="2"/>
      <c r="K793" s="2"/>
      <c r="L793" s="2"/>
      <c r="M793" s="2"/>
      <c r="N793" s="2"/>
    </row>
    <row r="794" spans="1:14" x14ac:dyDescent="0.2">
      <c r="A794" s="2"/>
      <c r="B794" s="2"/>
      <c r="C794" s="2"/>
      <c r="D794" s="2"/>
      <c r="E794" s="2"/>
      <c r="K794" s="2"/>
      <c r="L794" s="2"/>
      <c r="M794" s="2"/>
      <c r="N794" s="2"/>
    </row>
    <row r="795" spans="1:14" x14ac:dyDescent="0.2">
      <c r="A795" s="2"/>
      <c r="B795" s="2"/>
      <c r="C795" s="2"/>
      <c r="D795" s="2"/>
      <c r="E795" s="2"/>
      <c r="K795" s="2"/>
      <c r="L795" s="2"/>
      <c r="M795" s="2"/>
      <c r="N795" s="2"/>
    </row>
    <row r="796" spans="1:14" x14ac:dyDescent="0.2">
      <c r="A796" s="2"/>
      <c r="B796" s="2"/>
      <c r="C796" s="2"/>
      <c r="D796" s="2"/>
      <c r="E796" s="2"/>
      <c r="K796" s="2"/>
      <c r="L796" s="2"/>
      <c r="M796" s="2"/>
      <c r="N796" s="2"/>
    </row>
    <row r="797" spans="1:14" x14ac:dyDescent="0.2">
      <c r="A797" s="2"/>
      <c r="B797" s="2"/>
      <c r="C797" s="2"/>
      <c r="D797" s="2"/>
      <c r="E797" s="2"/>
      <c r="K797" s="2"/>
      <c r="L797" s="2"/>
      <c r="M797" s="2"/>
      <c r="N797" s="2"/>
    </row>
    <row r="798" spans="1:14" x14ac:dyDescent="0.2">
      <c r="A798" s="2"/>
      <c r="B798" s="2"/>
      <c r="C798" s="2"/>
      <c r="D798" s="2"/>
      <c r="E798" s="2"/>
      <c r="K798" s="2"/>
      <c r="L798" s="2"/>
      <c r="M798" s="2"/>
      <c r="N798" s="2"/>
    </row>
    <row r="799" spans="1:14" x14ac:dyDescent="0.2">
      <c r="A799" s="2"/>
      <c r="B799" s="2"/>
      <c r="C799" s="2"/>
      <c r="D799" s="2"/>
      <c r="E799" s="2"/>
      <c r="K799" s="2"/>
      <c r="L799" s="2"/>
      <c r="M799" s="2"/>
      <c r="N799" s="2"/>
    </row>
    <row r="800" spans="1:14" x14ac:dyDescent="0.2">
      <c r="A800" s="2"/>
      <c r="B800" s="2"/>
      <c r="C800" s="2"/>
      <c r="D800" s="2"/>
      <c r="E800" s="2"/>
      <c r="K800" s="2"/>
      <c r="L800" s="2"/>
      <c r="M800" s="2"/>
      <c r="N800" s="2"/>
    </row>
    <row r="801" spans="1:14" x14ac:dyDescent="0.2">
      <c r="A801" s="2"/>
      <c r="B801" s="2"/>
      <c r="C801" s="2"/>
      <c r="D801" s="2"/>
      <c r="E801" s="2"/>
      <c r="K801" s="2"/>
      <c r="L801" s="2"/>
      <c r="M801" s="2"/>
      <c r="N801" s="2"/>
    </row>
    <row r="802" spans="1:14" x14ac:dyDescent="0.2">
      <c r="A802" s="2"/>
      <c r="B802" s="2"/>
      <c r="C802" s="2"/>
      <c r="D802" s="2"/>
      <c r="E802" s="2"/>
      <c r="K802" s="2"/>
      <c r="L802" s="2"/>
      <c r="M802" s="2"/>
      <c r="N802" s="2"/>
    </row>
    <row r="803" spans="1:14" x14ac:dyDescent="0.2">
      <c r="A803" s="2"/>
      <c r="B803" s="2"/>
      <c r="C803" s="2"/>
      <c r="D803" s="2"/>
      <c r="E803" s="2"/>
      <c r="K803" s="2"/>
      <c r="L803" s="2"/>
      <c r="M803" s="2"/>
      <c r="N803" s="2"/>
    </row>
    <row r="804" spans="1:14" x14ac:dyDescent="0.2">
      <c r="A804" s="2"/>
      <c r="B804" s="2"/>
      <c r="C804" s="2"/>
      <c r="D804" s="2"/>
      <c r="E804" s="2"/>
      <c r="K804" s="2"/>
      <c r="L804" s="2"/>
      <c r="M804" s="2"/>
      <c r="N804" s="2"/>
    </row>
    <row r="805" spans="1:14" x14ac:dyDescent="0.2">
      <c r="A805" s="2"/>
      <c r="B805" s="2"/>
      <c r="C805" s="2"/>
      <c r="D805" s="2"/>
      <c r="E805" s="2"/>
      <c r="K805" s="2"/>
      <c r="L805" s="2"/>
      <c r="M805" s="2"/>
      <c r="N805" s="2"/>
    </row>
    <row r="806" spans="1:14" x14ac:dyDescent="0.2">
      <c r="A806" s="2"/>
      <c r="B806" s="2"/>
      <c r="C806" s="2"/>
      <c r="D806" s="2"/>
      <c r="E806" s="2"/>
      <c r="K806" s="2"/>
      <c r="L806" s="2"/>
      <c r="M806" s="2"/>
      <c r="N806" s="2"/>
    </row>
    <row r="807" spans="1:14" x14ac:dyDescent="0.2">
      <c r="A807" s="2"/>
      <c r="B807" s="2"/>
      <c r="C807" s="2"/>
      <c r="D807" s="2"/>
      <c r="E807" s="2"/>
      <c r="K807" s="2"/>
      <c r="L807" s="2"/>
      <c r="M807" s="2"/>
      <c r="N807" s="2"/>
    </row>
    <row r="808" spans="1:14" x14ac:dyDescent="0.2">
      <c r="A808" s="2"/>
      <c r="B808" s="2"/>
      <c r="C808" s="2"/>
      <c r="D808" s="2"/>
      <c r="E808" s="2"/>
      <c r="K808" s="2"/>
      <c r="L808" s="2"/>
      <c r="M808" s="2"/>
      <c r="N808" s="2"/>
    </row>
    <row r="809" spans="1:14" x14ac:dyDescent="0.2">
      <c r="A809" s="2"/>
      <c r="B809" s="2"/>
      <c r="C809" s="2"/>
      <c r="D809" s="2"/>
      <c r="E809" s="2"/>
      <c r="K809" s="2"/>
      <c r="L809" s="2"/>
      <c r="M809" s="2"/>
      <c r="N809" s="2"/>
    </row>
    <row r="810" spans="1:14" x14ac:dyDescent="0.2">
      <c r="A810" s="2"/>
      <c r="B810" s="2"/>
      <c r="C810" s="2"/>
      <c r="D810" s="2"/>
      <c r="E810" s="2"/>
      <c r="K810" s="2"/>
      <c r="L810" s="2"/>
      <c r="M810" s="2"/>
      <c r="N810" s="2"/>
    </row>
    <row r="811" spans="1:14" x14ac:dyDescent="0.2">
      <c r="A811" s="2"/>
      <c r="B811" s="2"/>
      <c r="C811" s="2"/>
      <c r="D811" s="2"/>
      <c r="E811" s="2"/>
      <c r="K811" s="2"/>
      <c r="L811" s="2"/>
      <c r="M811" s="2"/>
      <c r="N811" s="2"/>
    </row>
    <row r="812" spans="1:14" x14ac:dyDescent="0.2">
      <c r="A812" s="2"/>
      <c r="B812" s="2"/>
      <c r="C812" s="2"/>
      <c r="D812" s="2"/>
      <c r="E812" s="2"/>
      <c r="K812" s="2"/>
      <c r="L812" s="2"/>
      <c r="M812" s="2"/>
      <c r="N812" s="2"/>
    </row>
    <row r="813" spans="1:14" x14ac:dyDescent="0.2">
      <c r="A813" s="2"/>
      <c r="B813" s="2"/>
      <c r="C813" s="2"/>
      <c r="D813" s="2"/>
      <c r="E813" s="2"/>
      <c r="K813" s="2"/>
      <c r="L813" s="2"/>
      <c r="M813" s="2"/>
      <c r="N813" s="2"/>
    </row>
    <row r="814" spans="1:14" x14ac:dyDescent="0.2">
      <c r="A814" s="2"/>
      <c r="B814" s="2"/>
      <c r="C814" s="2"/>
      <c r="D814" s="2"/>
      <c r="E814" s="2"/>
      <c r="K814" s="2"/>
      <c r="L814" s="2"/>
      <c r="M814" s="2"/>
      <c r="N814" s="2"/>
    </row>
    <row r="815" spans="1:14" x14ac:dyDescent="0.2">
      <c r="A815" s="2"/>
      <c r="B815" s="2"/>
      <c r="C815" s="2"/>
      <c r="D815" s="2"/>
      <c r="E815" s="2"/>
      <c r="K815" s="2"/>
      <c r="L815" s="2"/>
      <c r="M815" s="2"/>
      <c r="N815" s="2"/>
    </row>
    <row r="816" spans="1:14" x14ac:dyDescent="0.2">
      <c r="A816" s="2"/>
      <c r="B816" s="2"/>
      <c r="C816" s="2"/>
      <c r="D816" s="2"/>
      <c r="E816" s="2"/>
      <c r="K816" s="2"/>
      <c r="L816" s="2"/>
      <c r="M816" s="2"/>
      <c r="N816" s="2"/>
    </row>
    <row r="817" spans="1:14" x14ac:dyDescent="0.2">
      <c r="A817" s="2"/>
      <c r="B817" s="2"/>
      <c r="C817" s="2"/>
      <c r="D817" s="2"/>
      <c r="E817" s="2"/>
      <c r="K817" s="2"/>
      <c r="L817" s="2"/>
      <c r="M817" s="2"/>
      <c r="N817" s="2"/>
    </row>
    <row r="818" spans="1:14" x14ac:dyDescent="0.2">
      <c r="A818" s="2"/>
      <c r="B818" s="2"/>
      <c r="C818" s="2"/>
      <c r="D818" s="2"/>
      <c r="E818" s="2"/>
      <c r="K818" s="2"/>
      <c r="L818" s="2"/>
      <c r="M818" s="2"/>
      <c r="N818" s="2"/>
    </row>
    <row r="819" spans="1:14" x14ac:dyDescent="0.2">
      <c r="A819" s="2"/>
      <c r="B819" s="2"/>
      <c r="C819" s="2"/>
      <c r="D819" s="2"/>
      <c r="E819" s="2"/>
      <c r="K819" s="2"/>
      <c r="L819" s="2"/>
      <c r="M819" s="2"/>
      <c r="N819" s="2"/>
    </row>
    <row r="820" spans="1:14" x14ac:dyDescent="0.2">
      <c r="A820" s="2"/>
      <c r="B820" s="2"/>
      <c r="C820" s="2"/>
      <c r="D820" s="2"/>
      <c r="E820" s="2"/>
      <c r="K820" s="2"/>
      <c r="L820" s="2"/>
      <c r="M820" s="2"/>
      <c r="N820" s="2"/>
    </row>
    <row r="821" spans="1:14" x14ac:dyDescent="0.2">
      <c r="A821" s="2"/>
      <c r="B821" s="2"/>
      <c r="C821" s="2"/>
      <c r="D821" s="2"/>
      <c r="E821" s="2"/>
      <c r="K821" s="2"/>
      <c r="L821" s="2"/>
      <c r="M821" s="2"/>
      <c r="N821" s="2"/>
    </row>
    <row r="822" spans="1:14" x14ac:dyDescent="0.2">
      <c r="A822" s="2"/>
      <c r="B822" s="2"/>
      <c r="C822" s="2"/>
      <c r="D822" s="2"/>
      <c r="E822" s="2"/>
      <c r="K822" s="2"/>
      <c r="L822" s="2"/>
      <c r="M822" s="2"/>
      <c r="N822" s="2"/>
    </row>
    <row r="823" spans="1:14" x14ac:dyDescent="0.2">
      <c r="A823" s="2"/>
      <c r="B823" s="2"/>
      <c r="C823" s="2"/>
      <c r="D823" s="2"/>
      <c r="E823" s="2"/>
      <c r="K823" s="2"/>
      <c r="L823" s="2"/>
      <c r="M823" s="2"/>
      <c r="N823" s="2"/>
    </row>
    <row r="824" spans="1:14" x14ac:dyDescent="0.2">
      <c r="A824" s="2"/>
      <c r="B824" s="2"/>
      <c r="C824" s="2"/>
      <c r="D824" s="2"/>
      <c r="E824" s="2"/>
      <c r="K824" s="2"/>
      <c r="L824" s="2"/>
      <c r="M824" s="2"/>
      <c r="N824" s="2"/>
    </row>
    <row r="825" spans="1:14" x14ac:dyDescent="0.2">
      <c r="A825" s="2"/>
      <c r="B825" s="2"/>
      <c r="C825" s="2"/>
      <c r="D825" s="2"/>
      <c r="E825" s="2"/>
      <c r="K825" s="2"/>
      <c r="L825" s="2"/>
      <c r="M825" s="2"/>
      <c r="N825" s="2"/>
    </row>
    <row r="826" spans="1:14" x14ac:dyDescent="0.2">
      <c r="A826" s="2"/>
      <c r="B826" s="2"/>
      <c r="C826" s="2"/>
      <c r="D826" s="2"/>
      <c r="E826" s="2"/>
      <c r="K826" s="2"/>
      <c r="L826" s="2"/>
      <c r="M826" s="2"/>
      <c r="N826" s="2"/>
    </row>
    <row r="827" spans="1:14" x14ac:dyDescent="0.2">
      <c r="A827" s="2"/>
      <c r="B827" s="2"/>
      <c r="C827" s="2"/>
      <c r="D827" s="2"/>
      <c r="E827" s="2"/>
      <c r="K827" s="2"/>
      <c r="L827" s="2"/>
      <c r="M827" s="2"/>
      <c r="N827" s="2"/>
    </row>
    <row r="828" spans="1:14" x14ac:dyDescent="0.2">
      <c r="A828" s="2"/>
      <c r="B828" s="2"/>
      <c r="C828" s="2"/>
      <c r="D828" s="2"/>
      <c r="E828" s="2"/>
      <c r="K828" s="2"/>
      <c r="L828" s="2"/>
      <c r="M828" s="2"/>
      <c r="N828" s="2"/>
    </row>
    <row r="829" spans="1:14" x14ac:dyDescent="0.2">
      <c r="A829" s="2"/>
      <c r="B829" s="2"/>
      <c r="C829" s="2"/>
      <c r="D829" s="2"/>
      <c r="E829" s="2"/>
      <c r="K829" s="2"/>
      <c r="L829" s="2"/>
      <c r="M829" s="2"/>
      <c r="N829" s="2"/>
    </row>
    <row r="830" spans="1:14" x14ac:dyDescent="0.2">
      <c r="A830" s="2"/>
      <c r="B830" s="2"/>
      <c r="C830" s="2"/>
      <c r="D830" s="2"/>
      <c r="E830" s="2"/>
      <c r="K830" s="2"/>
      <c r="L830" s="2"/>
      <c r="M830" s="2"/>
      <c r="N830" s="2"/>
    </row>
    <row r="831" spans="1:14" x14ac:dyDescent="0.2">
      <c r="A831" s="2"/>
      <c r="B831" s="2"/>
      <c r="C831" s="2"/>
      <c r="D831" s="2"/>
      <c r="E831" s="2"/>
      <c r="K831" s="2"/>
      <c r="L831" s="2"/>
      <c r="M831" s="2"/>
      <c r="N831" s="2"/>
    </row>
    <row r="832" spans="1:14" x14ac:dyDescent="0.2">
      <c r="A832" s="2"/>
      <c r="B832" s="2"/>
      <c r="C832" s="2"/>
      <c r="D832" s="2"/>
      <c r="E832" s="2"/>
      <c r="K832" s="2"/>
      <c r="L832" s="2"/>
      <c r="M832" s="2"/>
      <c r="N832" s="2"/>
    </row>
    <row r="833" spans="1:14" x14ac:dyDescent="0.2">
      <c r="A833" s="2"/>
      <c r="B833" s="2"/>
      <c r="C833" s="2"/>
      <c r="D833" s="2"/>
      <c r="E833" s="2"/>
      <c r="K833" s="2"/>
      <c r="L833" s="2"/>
      <c r="M833" s="2"/>
      <c r="N833" s="2"/>
    </row>
    <row r="834" spans="1:14" x14ac:dyDescent="0.2">
      <c r="A834" s="2"/>
      <c r="B834" s="2"/>
      <c r="C834" s="2"/>
      <c r="D834" s="2"/>
      <c r="E834" s="2"/>
      <c r="K834" s="2"/>
      <c r="L834" s="2"/>
      <c r="M834" s="2"/>
      <c r="N834" s="2"/>
    </row>
    <row r="835" spans="1:14" x14ac:dyDescent="0.2">
      <c r="A835" s="2"/>
      <c r="B835" s="2"/>
      <c r="C835" s="2"/>
      <c r="D835" s="2"/>
      <c r="E835" s="2"/>
      <c r="K835" s="2"/>
      <c r="L835" s="2"/>
      <c r="M835" s="2"/>
      <c r="N835" s="2"/>
    </row>
    <row r="836" spans="1:14" x14ac:dyDescent="0.2">
      <c r="A836" s="2"/>
      <c r="B836" s="2"/>
      <c r="C836" s="2"/>
      <c r="D836" s="2"/>
      <c r="E836" s="2"/>
      <c r="K836" s="2"/>
      <c r="L836" s="2"/>
      <c r="M836" s="2"/>
      <c r="N836" s="2"/>
    </row>
    <row r="837" spans="1:14" x14ac:dyDescent="0.2">
      <c r="A837" s="2"/>
      <c r="B837" s="2"/>
      <c r="C837" s="2"/>
      <c r="D837" s="2"/>
      <c r="E837" s="2"/>
      <c r="K837" s="2"/>
      <c r="L837" s="2"/>
      <c r="M837" s="2"/>
      <c r="N837" s="2"/>
    </row>
    <row r="838" spans="1:14" x14ac:dyDescent="0.2">
      <c r="A838" s="2"/>
      <c r="B838" s="2"/>
      <c r="C838" s="2"/>
      <c r="D838" s="2"/>
      <c r="E838" s="2"/>
      <c r="K838" s="2"/>
      <c r="L838" s="2"/>
      <c r="M838" s="2"/>
      <c r="N838" s="2"/>
    </row>
    <row r="839" spans="1:14" x14ac:dyDescent="0.2">
      <c r="A839" s="2"/>
      <c r="B839" s="2"/>
      <c r="C839" s="2"/>
      <c r="D839" s="2"/>
      <c r="E839" s="2"/>
      <c r="K839" s="2"/>
      <c r="L839" s="2"/>
      <c r="M839" s="2"/>
      <c r="N839" s="2"/>
    </row>
    <row r="840" spans="1:14" x14ac:dyDescent="0.2">
      <c r="A840" s="2"/>
      <c r="B840" s="2"/>
      <c r="C840" s="2"/>
      <c r="D840" s="2"/>
      <c r="E840" s="2"/>
      <c r="K840" s="2"/>
      <c r="L840" s="2"/>
      <c r="M840" s="2"/>
      <c r="N840" s="2"/>
    </row>
    <row r="841" spans="1:14" x14ac:dyDescent="0.2">
      <c r="A841" s="2"/>
      <c r="B841" s="2"/>
      <c r="C841" s="2"/>
      <c r="D841" s="2"/>
      <c r="E841" s="2"/>
      <c r="K841" s="2"/>
      <c r="L841" s="2"/>
      <c r="M841" s="2"/>
      <c r="N841" s="2"/>
    </row>
    <row r="842" spans="1:14" x14ac:dyDescent="0.2">
      <c r="A842" s="2"/>
      <c r="B842" s="2"/>
      <c r="C842" s="2"/>
      <c r="D842" s="2"/>
      <c r="E842" s="2"/>
      <c r="K842" s="2"/>
      <c r="L842" s="2"/>
      <c r="M842" s="2"/>
      <c r="N842" s="2"/>
    </row>
    <row r="843" spans="1:14" x14ac:dyDescent="0.2">
      <c r="A843" s="2"/>
      <c r="B843" s="2"/>
      <c r="C843" s="2"/>
      <c r="D843" s="2"/>
      <c r="E843" s="2"/>
      <c r="K843" s="2"/>
      <c r="L843" s="2"/>
      <c r="M843" s="2"/>
      <c r="N843" s="2"/>
    </row>
    <row r="844" spans="1:14" x14ac:dyDescent="0.2">
      <c r="A844" s="2"/>
      <c r="B844" s="2"/>
      <c r="C844" s="2"/>
      <c r="D844" s="2"/>
      <c r="E844" s="2"/>
      <c r="K844" s="2"/>
      <c r="L844" s="2"/>
      <c r="M844" s="2"/>
      <c r="N844" s="2"/>
    </row>
    <row r="845" spans="1:14" x14ac:dyDescent="0.2">
      <c r="A845" s="2"/>
      <c r="B845" s="2"/>
      <c r="C845" s="2"/>
      <c r="D845" s="2"/>
      <c r="E845" s="2"/>
      <c r="K845" s="2"/>
      <c r="L845" s="2"/>
      <c r="M845" s="2"/>
      <c r="N845" s="2"/>
    </row>
    <row r="846" spans="1:14" x14ac:dyDescent="0.2">
      <c r="A846" s="2"/>
      <c r="B846" s="2"/>
      <c r="C846" s="2"/>
      <c r="D846" s="2"/>
      <c r="E846" s="2"/>
      <c r="K846" s="2"/>
      <c r="L846" s="2"/>
      <c r="M846" s="2"/>
      <c r="N846" s="2"/>
    </row>
    <row r="847" spans="1:14" x14ac:dyDescent="0.2">
      <c r="A847" s="2"/>
      <c r="B847" s="2"/>
      <c r="C847" s="2"/>
      <c r="D847" s="2"/>
      <c r="E847" s="2"/>
      <c r="K847" s="2"/>
      <c r="L847" s="2"/>
      <c r="M847" s="2"/>
      <c r="N847" s="2"/>
    </row>
    <row r="848" spans="1:14" x14ac:dyDescent="0.2">
      <c r="A848" s="2"/>
      <c r="B848" s="2"/>
      <c r="C848" s="2"/>
      <c r="D848" s="2"/>
      <c r="E848" s="2"/>
      <c r="K848" s="2"/>
      <c r="L848" s="2"/>
      <c r="M848" s="2"/>
      <c r="N848" s="2"/>
    </row>
    <row r="849" spans="1:14" x14ac:dyDescent="0.2">
      <c r="A849" s="2"/>
      <c r="B849" s="2"/>
      <c r="C849" s="2"/>
      <c r="D849" s="2"/>
      <c r="E849" s="2"/>
      <c r="K849" s="2"/>
      <c r="L849" s="2"/>
      <c r="M849" s="2"/>
      <c r="N849" s="2"/>
    </row>
    <row r="850" spans="1:14" x14ac:dyDescent="0.2">
      <c r="A850" s="2"/>
      <c r="B850" s="2"/>
      <c r="C850" s="2"/>
      <c r="D850" s="2"/>
      <c r="E850" s="2"/>
      <c r="K850" s="2"/>
      <c r="L850" s="2"/>
      <c r="M850" s="2"/>
      <c r="N850" s="2"/>
    </row>
    <row r="851" spans="1:14" x14ac:dyDescent="0.2">
      <c r="A851" s="2"/>
      <c r="B851" s="2"/>
      <c r="C851" s="2"/>
      <c r="D851" s="2"/>
      <c r="E851" s="2"/>
      <c r="K851" s="2"/>
      <c r="L851" s="2"/>
      <c r="M851" s="2"/>
      <c r="N851" s="2"/>
    </row>
    <row r="852" spans="1:14" x14ac:dyDescent="0.2">
      <c r="A852" s="2"/>
      <c r="B852" s="2"/>
      <c r="C852" s="2"/>
      <c r="D852" s="2"/>
      <c r="E852" s="2"/>
      <c r="K852" s="2"/>
      <c r="L852" s="2"/>
      <c r="M852" s="2"/>
      <c r="N852" s="2"/>
    </row>
    <row r="853" spans="1:14" x14ac:dyDescent="0.2">
      <c r="A853" s="2"/>
      <c r="B853" s="2"/>
      <c r="C853" s="2"/>
      <c r="D853" s="2"/>
      <c r="E853" s="2"/>
      <c r="K853" s="2"/>
      <c r="L853" s="2"/>
      <c r="M853" s="2"/>
      <c r="N853" s="2"/>
    </row>
    <row r="854" spans="1:14" x14ac:dyDescent="0.2">
      <c r="A854" s="2"/>
      <c r="B854" s="2"/>
      <c r="C854" s="2"/>
      <c r="D854" s="2"/>
      <c r="E854" s="2"/>
      <c r="K854" s="2"/>
      <c r="L854" s="2"/>
      <c r="M854" s="2"/>
      <c r="N854" s="2"/>
    </row>
    <row r="855" spans="1:14" x14ac:dyDescent="0.2">
      <c r="A855" s="2"/>
      <c r="B855" s="2"/>
      <c r="C855" s="2"/>
      <c r="D855" s="2"/>
      <c r="E855" s="2"/>
      <c r="K855" s="2"/>
      <c r="L855" s="2"/>
      <c r="M855" s="2"/>
      <c r="N855" s="2"/>
    </row>
    <row r="856" spans="1:14" x14ac:dyDescent="0.2">
      <c r="A856" s="2"/>
      <c r="B856" s="2"/>
      <c r="C856" s="2"/>
      <c r="D856" s="2"/>
      <c r="E856" s="2"/>
      <c r="K856" s="2"/>
      <c r="L856" s="2"/>
      <c r="M856" s="2"/>
      <c r="N856" s="2"/>
    </row>
    <row r="857" spans="1:14" x14ac:dyDescent="0.2">
      <c r="A857" s="2"/>
      <c r="B857" s="2"/>
      <c r="C857" s="2"/>
      <c r="D857" s="2"/>
      <c r="E857" s="2"/>
      <c r="K857" s="2"/>
      <c r="L857" s="2"/>
      <c r="M857" s="2"/>
      <c r="N857" s="2"/>
    </row>
    <row r="858" spans="1:14" x14ac:dyDescent="0.2">
      <c r="A858" s="2"/>
      <c r="B858" s="2"/>
      <c r="C858" s="2"/>
      <c r="D858" s="2"/>
      <c r="E858" s="2"/>
      <c r="K858" s="2"/>
      <c r="L858" s="2"/>
      <c r="M858" s="2"/>
      <c r="N858" s="2"/>
    </row>
    <row r="859" spans="1:14" x14ac:dyDescent="0.2">
      <c r="A859" s="2"/>
      <c r="B859" s="2"/>
      <c r="C859" s="2"/>
      <c r="D859" s="2"/>
      <c r="E859" s="2"/>
      <c r="K859" s="2"/>
      <c r="L859" s="2"/>
      <c r="M859" s="2"/>
      <c r="N859" s="2"/>
    </row>
    <row r="860" spans="1:14" x14ac:dyDescent="0.2">
      <c r="A860" s="2"/>
      <c r="B860" s="2"/>
      <c r="C860" s="2"/>
      <c r="D860" s="2"/>
      <c r="E860" s="2"/>
      <c r="K860" s="2"/>
      <c r="L860" s="2"/>
      <c r="M860" s="2"/>
      <c r="N860" s="2"/>
    </row>
    <row r="861" spans="1:14" x14ac:dyDescent="0.2">
      <c r="A861" s="2"/>
      <c r="B861" s="2"/>
      <c r="C861" s="2"/>
      <c r="D861" s="2"/>
      <c r="E861" s="2"/>
      <c r="K861" s="2"/>
      <c r="L861" s="2"/>
      <c r="M861" s="2"/>
      <c r="N861" s="2"/>
    </row>
    <row r="862" spans="1:14" x14ac:dyDescent="0.2">
      <c r="A862" s="2"/>
      <c r="B862" s="2"/>
      <c r="C862" s="2"/>
      <c r="D862" s="2"/>
      <c r="E862" s="2"/>
      <c r="K862" s="2"/>
      <c r="L862" s="2"/>
      <c r="M862" s="2"/>
      <c r="N862" s="2"/>
    </row>
    <row r="863" spans="1:14" x14ac:dyDescent="0.2">
      <c r="A863" s="2"/>
      <c r="B863" s="2"/>
      <c r="C863" s="2"/>
      <c r="D863" s="2"/>
      <c r="E863" s="2"/>
      <c r="K863" s="2"/>
      <c r="L863" s="2"/>
      <c r="M863" s="2"/>
      <c r="N863" s="2"/>
    </row>
    <row r="864" spans="1:14" x14ac:dyDescent="0.2">
      <c r="A864" s="2"/>
      <c r="B864" s="2"/>
      <c r="C864" s="2"/>
      <c r="D864" s="2"/>
      <c r="E864" s="2"/>
      <c r="K864" s="2"/>
      <c r="L864" s="2"/>
      <c r="M864" s="2"/>
      <c r="N864" s="2"/>
    </row>
    <row r="865" spans="1:14" x14ac:dyDescent="0.2">
      <c r="A865" s="2"/>
      <c r="B865" s="2"/>
      <c r="C865" s="2"/>
      <c r="D865" s="2"/>
      <c r="E865" s="2"/>
      <c r="K865" s="2"/>
      <c r="L865" s="2"/>
      <c r="M865" s="2"/>
      <c r="N865" s="2"/>
    </row>
    <row r="866" spans="1:14" x14ac:dyDescent="0.2">
      <c r="A866" s="2"/>
      <c r="B866" s="2"/>
      <c r="C866" s="2"/>
      <c r="D866" s="2"/>
      <c r="E866" s="2"/>
      <c r="K866" s="2"/>
      <c r="L866" s="2"/>
      <c r="M866" s="2"/>
      <c r="N866" s="2"/>
    </row>
    <row r="867" spans="1:14" x14ac:dyDescent="0.2">
      <c r="A867" s="2"/>
      <c r="B867" s="2"/>
      <c r="C867" s="2"/>
      <c r="D867" s="2"/>
      <c r="E867" s="2"/>
      <c r="K867" s="2"/>
      <c r="L867" s="2"/>
      <c r="M867" s="2"/>
      <c r="N867" s="2"/>
    </row>
    <row r="868" spans="1:14" x14ac:dyDescent="0.2">
      <c r="A868" s="2"/>
      <c r="B868" s="2"/>
      <c r="C868" s="2"/>
      <c r="D868" s="2"/>
      <c r="E868" s="2"/>
      <c r="K868" s="2"/>
      <c r="L868" s="2"/>
      <c r="M868" s="2"/>
      <c r="N868" s="2"/>
    </row>
    <row r="869" spans="1:14" x14ac:dyDescent="0.2">
      <c r="A869" s="2"/>
      <c r="B869" s="2"/>
      <c r="C869" s="2"/>
      <c r="D869" s="2"/>
      <c r="E869" s="2"/>
      <c r="K869" s="2"/>
      <c r="L869" s="2"/>
      <c r="M869" s="2"/>
      <c r="N869" s="2"/>
    </row>
    <row r="870" spans="1:14" x14ac:dyDescent="0.2">
      <c r="A870" s="2"/>
      <c r="B870" s="2"/>
      <c r="C870" s="2"/>
      <c r="D870" s="2"/>
      <c r="E870" s="2"/>
      <c r="K870" s="2"/>
      <c r="L870" s="2"/>
      <c r="M870" s="2"/>
      <c r="N870" s="2"/>
    </row>
    <row r="871" spans="1:14" x14ac:dyDescent="0.2">
      <c r="A871" s="2"/>
      <c r="B871" s="2"/>
      <c r="C871" s="2"/>
      <c r="D871" s="2"/>
      <c r="E871" s="2"/>
      <c r="K871" s="2"/>
      <c r="L871" s="2"/>
      <c r="M871" s="2"/>
      <c r="N871" s="2"/>
    </row>
    <row r="872" spans="1:14" x14ac:dyDescent="0.2">
      <c r="A872" s="2"/>
      <c r="B872" s="2"/>
      <c r="C872" s="2"/>
      <c r="D872" s="2"/>
      <c r="E872" s="2"/>
      <c r="K872" s="2"/>
      <c r="L872" s="2"/>
      <c r="M872" s="2"/>
      <c r="N872" s="2"/>
    </row>
    <row r="873" spans="1:14" x14ac:dyDescent="0.2">
      <c r="A873" s="2"/>
      <c r="B873" s="2"/>
      <c r="C873" s="2"/>
      <c r="D873" s="2"/>
      <c r="E873" s="2"/>
      <c r="K873" s="2"/>
      <c r="L873" s="2"/>
      <c r="M873" s="2"/>
      <c r="N873" s="2"/>
    </row>
    <row r="874" spans="1:14" x14ac:dyDescent="0.2">
      <c r="A874" s="2"/>
      <c r="B874" s="2"/>
      <c r="C874" s="2"/>
      <c r="D874" s="2"/>
      <c r="E874" s="2"/>
      <c r="K874" s="2"/>
      <c r="L874" s="2"/>
      <c r="M874" s="2"/>
      <c r="N874" s="2"/>
    </row>
    <row r="875" spans="1:14" x14ac:dyDescent="0.2">
      <c r="A875" s="2"/>
      <c r="B875" s="2"/>
      <c r="C875" s="2"/>
      <c r="D875" s="2"/>
      <c r="E875" s="2"/>
      <c r="K875" s="2"/>
      <c r="L875" s="2"/>
      <c r="M875" s="2"/>
      <c r="N875" s="2"/>
    </row>
    <row r="876" spans="1:14" x14ac:dyDescent="0.2">
      <c r="A876" s="2"/>
      <c r="B876" s="2"/>
      <c r="C876" s="2"/>
      <c r="D876" s="2"/>
      <c r="E876" s="2"/>
      <c r="K876" s="2"/>
      <c r="L876" s="2"/>
      <c r="M876" s="2"/>
      <c r="N876" s="2"/>
    </row>
    <row r="877" spans="1:14" x14ac:dyDescent="0.2">
      <c r="A877" s="2"/>
      <c r="B877" s="2"/>
      <c r="C877" s="2"/>
      <c r="D877" s="2"/>
      <c r="E877" s="2"/>
      <c r="K877" s="2"/>
      <c r="L877" s="2"/>
      <c r="M877" s="2"/>
      <c r="N877" s="2"/>
    </row>
    <row r="878" spans="1:14" x14ac:dyDescent="0.2">
      <c r="A878" s="2"/>
      <c r="B878" s="2"/>
      <c r="C878" s="2"/>
      <c r="D878" s="2"/>
      <c r="E878" s="2"/>
      <c r="K878" s="2"/>
      <c r="L878" s="2"/>
      <c r="M878" s="2"/>
      <c r="N878" s="2"/>
    </row>
    <row r="879" spans="1:14" x14ac:dyDescent="0.2">
      <c r="A879" s="2"/>
      <c r="B879" s="2"/>
      <c r="C879" s="2"/>
      <c r="D879" s="2"/>
      <c r="E879" s="2"/>
      <c r="K879" s="2"/>
      <c r="L879" s="2"/>
      <c r="M879" s="2"/>
      <c r="N879" s="2"/>
    </row>
    <row r="880" spans="1:14" x14ac:dyDescent="0.2">
      <c r="A880" s="2"/>
      <c r="B880" s="2"/>
      <c r="C880" s="2"/>
      <c r="D880" s="2"/>
      <c r="E880" s="2"/>
      <c r="K880" s="2"/>
      <c r="L880" s="2"/>
      <c r="M880" s="2"/>
      <c r="N880" s="2"/>
    </row>
    <row r="881" spans="1:14" x14ac:dyDescent="0.2">
      <c r="A881" s="2"/>
      <c r="B881" s="2"/>
      <c r="C881" s="2"/>
      <c r="D881" s="2"/>
      <c r="E881" s="2"/>
      <c r="K881" s="2"/>
      <c r="L881" s="2"/>
      <c r="M881" s="2"/>
      <c r="N881" s="2"/>
    </row>
    <row r="882" spans="1:14" x14ac:dyDescent="0.2">
      <c r="A882" s="2"/>
      <c r="B882" s="2"/>
      <c r="C882" s="2"/>
      <c r="D882" s="2"/>
      <c r="E882" s="2"/>
      <c r="K882" s="2"/>
      <c r="L882" s="2"/>
      <c r="M882" s="2"/>
      <c r="N882" s="2"/>
    </row>
    <row r="883" spans="1:14" x14ac:dyDescent="0.2">
      <c r="A883" s="2"/>
      <c r="B883" s="2"/>
      <c r="C883" s="2"/>
      <c r="D883" s="2"/>
      <c r="E883" s="2"/>
      <c r="K883" s="2"/>
      <c r="L883" s="2"/>
      <c r="M883" s="2"/>
      <c r="N883" s="2"/>
    </row>
    <row r="884" spans="1:14" x14ac:dyDescent="0.2">
      <c r="A884" s="2"/>
      <c r="B884" s="2"/>
      <c r="C884" s="2"/>
      <c r="D884" s="2"/>
      <c r="E884" s="2"/>
      <c r="K884" s="2"/>
      <c r="L884" s="2"/>
      <c r="M884" s="2"/>
      <c r="N884" s="2"/>
    </row>
    <row r="885" spans="1:14" x14ac:dyDescent="0.2">
      <c r="A885" s="2"/>
      <c r="C885" s="2"/>
      <c r="D885" s="2"/>
      <c r="E885" s="2"/>
      <c r="L885" s="2"/>
      <c r="M885" s="2"/>
      <c r="N885" s="2"/>
    </row>
  </sheetData>
  <phoneticPr fontId="15" type="noConversion"/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BM13"/>
  <sheetViews>
    <sheetView showGridLines="0" zoomScale="70" zoomScaleNormal="70" workbookViewId="0">
      <selection activeCell="C9" sqref="C9"/>
    </sheetView>
  </sheetViews>
  <sheetFormatPr defaultRowHeight="12.75" x14ac:dyDescent="0.2"/>
  <cols>
    <col min="1" max="1" width="12.7109375" style="17" customWidth="1"/>
    <col min="2" max="2" width="21.42578125" style="17" bestFit="1" customWidth="1"/>
    <col min="3" max="6" width="12.7109375" style="17" customWidth="1"/>
    <col min="7" max="10" width="12.7109375" style="4" customWidth="1"/>
    <col min="11" max="13" width="12.7109375" customWidth="1"/>
    <col min="15" max="15" width="21.42578125" style="17" bestFit="1" customWidth="1"/>
    <col min="16" max="19" width="12.7109375" style="17" customWidth="1"/>
    <col min="20" max="23" width="12.7109375" style="4" customWidth="1"/>
    <col min="24" max="26" width="12.7109375" customWidth="1"/>
    <col min="28" max="28" width="17.28515625" style="88" hidden="1" customWidth="1"/>
    <col min="29" max="34" width="0" style="88" hidden="1" customWidth="1"/>
    <col min="35" max="35" width="10" style="88" hidden="1" customWidth="1"/>
    <col min="36" max="36" width="10.7109375" style="88" hidden="1" customWidth="1"/>
    <col min="37" max="37" width="10.28515625" style="88" hidden="1" customWidth="1"/>
    <col min="38" max="52" width="10.7109375" style="88" hidden="1" customWidth="1"/>
    <col min="53" max="53" width="10.7109375" style="88" customWidth="1"/>
  </cols>
  <sheetData>
    <row r="1" spans="1:65" ht="18.75" x14ac:dyDescent="0.3">
      <c r="A1" s="1" t="s">
        <v>62</v>
      </c>
      <c r="B1" s="2"/>
      <c r="C1" s="3"/>
      <c r="D1" s="3" t="s">
        <v>65</v>
      </c>
      <c r="E1" s="3"/>
      <c r="F1" s="3"/>
      <c r="O1" s="2"/>
      <c r="P1" s="3" t="s">
        <v>66</v>
      </c>
      <c r="Q1" s="3"/>
      <c r="R1" s="3"/>
      <c r="S1" s="3"/>
      <c r="AC1" s="88" t="s">
        <v>66</v>
      </c>
    </row>
    <row r="2" spans="1:65" x14ac:dyDescent="0.2">
      <c r="A2" s="6" t="s">
        <v>63</v>
      </c>
      <c r="B2" s="6" t="s">
        <v>64</v>
      </c>
      <c r="C2" s="2"/>
      <c r="D2" s="2"/>
      <c r="E2" s="7"/>
      <c r="F2" s="7"/>
      <c r="O2" s="6" t="s">
        <v>64</v>
      </c>
      <c r="P2" s="2"/>
      <c r="Q2" s="2"/>
      <c r="R2" s="7"/>
      <c r="S2" s="7"/>
      <c r="AB2" s="162" t="s">
        <v>64</v>
      </c>
      <c r="AO2" s="162" t="s">
        <v>64</v>
      </c>
    </row>
    <row r="3" spans="1:65" x14ac:dyDescent="0.2">
      <c r="A3" s="6" t="s">
        <v>67</v>
      </c>
      <c r="B3" s="6" t="s">
        <v>129</v>
      </c>
      <c r="C3" s="2"/>
      <c r="D3" s="2"/>
      <c r="E3" s="2"/>
      <c r="F3" s="2"/>
      <c r="O3" s="6" t="s">
        <v>129</v>
      </c>
      <c r="P3" s="2"/>
      <c r="Q3" s="2"/>
      <c r="R3" s="2"/>
      <c r="S3" s="2"/>
      <c r="AB3" s="162" t="s">
        <v>129</v>
      </c>
      <c r="AO3" s="162" t="s">
        <v>129</v>
      </c>
    </row>
    <row r="4" spans="1:65" x14ac:dyDescent="0.2">
      <c r="A4" s="6" t="s">
        <v>70</v>
      </c>
      <c r="B4" s="182">
        <v>45284</v>
      </c>
      <c r="C4" s="2"/>
      <c r="D4" s="2"/>
      <c r="E4" s="2"/>
      <c r="F4" s="2"/>
      <c r="O4" s="182">
        <v>44920</v>
      </c>
      <c r="P4" s="2"/>
      <c r="Q4" s="2"/>
      <c r="R4" s="2"/>
      <c r="S4" s="2"/>
      <c r="AB4" s="89">
        <v>43094</v>
      </c>
      <c r="AC4" s="90"/>
      <c r="AD4" s="90"/>
      <c r="AE4" s="90"/>
      <c r="AF4" s="91"/>
      <c r="AG4" s="91"/>
      <c r="AH4" s="91"/>
      <c r="AI4" s="91"/>
      <c r="AO4" s="89">
        <v>42370</v>
      </c>
      <c r="AP4" s="90"/>
      <c r="AQ4" s="90"/>
      <c r="AR4" s="90"/>
      <c r="AS4" s="91"/>
      <c r="AT4" s="91"/>
      <c r="AU4" s="91"/>
      <c r="AV4" s="91"/>
    </row>
    <row r="5" spans="1:65" x14ac:dyDescent="0.2">
      <c r="A5" s="6" t="s">
        <v>71</v>
      </c>
      <c r="B5" s="157" t="s">
        <v>72</v>
      </c>
      <c r="C5" s="2"/>
      <c r="D5" s="2"/>
      <c r="E5" s="2"/>
      <c r="F5" s="2"/>
      <c r="O5" s="157" t="s">
        <v>72</v>
      </c>
      <c r="P5" s="2"/>
      <c r="Q5" s="2"/>
      <c r="R5" s="2"/>
      <c r="S5" s="2"/>
      <c r="AB5" s="160" t="s">
        <v>72</v>
      </c>
      <c r="AC5" s="90"/>
      <c r="AD5" s="90"/>
      <c r="AE5" s="90"/>
      <c r="AF5" s="91"/>
      <c r="AG5" s="91"/>
      <c r="AH5" s="91"/>
      <c r="AI5" s="91"/>
      <c r="AO5" s="160" t="s">
        <v>72</v>
      </c>
      <c r="AP5" s="90"/>
      <c r="AQ5" s="90"/>
      <c r="AR5" s="90"/>
      <c r="AS5" s="91"/>
      <c r="AT5" s="91"/>
      <c r="AU5" s="91"/>
      <c r="AV5" s="91"/>
    </row>
    <row r="6" spans="1:65" x14ac:dyDescent="0.2">
      <c r="A6" s="6"/>
      <c r="B6" s="10"/>
      <c r="C6" s="2"/>
      <c r="D6" s="2"/>
      <c r="E6" s="2"/>
      <c r="F6" s="2"/>
      <c r="O6" s="10"/>
      <c r="P6" s="2"/>
      <c r="Q6" s="2"/>
      <c r="R6" s="2"/>
      <c r="S6" s="2"/>
      <c r="AB6" s="92"/>
      <c r="AC6" s="90"/>
      <c r="AD6" s="90"/>
      <c r="AE6" s="90"/>
      <c r="AF6" s="91"/>
      <c r="AG6" s="91"/>
      <c r="AH6" s="91"/>
      <c r="AI6" s="91"/>
      <c r="AO6" s="92"/>
      <c r="AP6" s="90"/>
      <c r="AQ6" s="90"/>
      <c r="AR6" s="90"/>
      <c r="AS6" s="91"/>
      <c r="AT6" s="91"/>
      <c r="AU6" s="91"/>
      <c r="AV6" s="91"/>
    </row>
    <row r="7" spans="1:65" ht="25.5" x14ac:dyDescent="0.2">
      <c r="A7" s="2"/>
      <c r="B7" s="11"/>
      <c r="C7" s="30" t="s">
        <v>77</v>
      </c>
      <c r="D7" s="30" t="s">
        <v>78</v>
      </c>
      <c r="E7" s="30" t="s">
        <v>79</v>
      </c>
      <c r="F7" s="30" t="s">
        <v>80</v>
      </c>
      <c r="G7" s="30" t="s">
        <v>81</v>
      </c>
      <c r="H7" s="30" t="s">
        <v>82</v>
      </c>
      <c r="I7" s="30" t="s">
        <v>83</v>
      </c>
      <c r="J7" s="30" t="s">
        <v>84</v>
      </c>
      <c r="K7" s="30" t="s">
        <v>85</v>
      </c>
      <c r="L7" s="30" t="s">
        <v>86</v>
      </c>
      <c r="M7" s="30" t="s">
        <v>87</v>
      </c>
      <c r="O7" s="11"/>
      <c r="P7" s="30" t="s">
        <v>77</v>
      </c>
      <c r="Q7" s="30" t="s">
        <v>78</v>
      </c>
      <c r="R7" s="30" t="s">
        <v>79</v>
      </c>
      <c r="S7" s="30" t="s">
        <v>80</v>
      </c>
      <c r="T7" s="30" t="s">
        <v>81</v>
      </c>
      <c r="U7" s="30" t="s">
        <v>82</v>
      </c>
      <c r="V7" s="30" t="s">
        <v>83</v>
      </c>
      <c r="W7" s="30" t="s">
        <v>84</v>
      </c>
      <c r="X7" s="30" t="s">
        <v>85</v>
      </c>
      <c r="Y7" s="30" t="s">
        <v>86</v>
      </c>
      <c r="Z7" s="30" t="s">
        <v>87</v>
      </c>
      <c r="AB7" s="93"/>
      <c r="AC7" s="94" t="s">
        <v>77</v>
      </c>
      <c r="AD7" s="94" t="s">
        <v>78</v>
      </c>
      <c r="AE7" s="94" t="s">
        <v>79</v>
      </c>
      <c r="AF7" s="94" t="s">
        <v>80</v>
      </c>
      <c r="AG7" s="94" t="s">
        <v>81</v>
      </c>
      <c r="AH7" s="94" t="s">
        <v>82</v>
      </c>
      <c r="AI7" s="94" t="s">
        <v>83</v>
      </c>
      <c r="AJ7" s="94" t="s">
        <v>84</v>
      </c>
      <c r="AK7" s="94" t="s">
        <v>85</v>
      </c>
      <c r="AL7" s="94" t="s">
        <v>86</v>
      </c>
      <c r="AM7" s="94" t="s">
        <v>87</v>
      </c>
      <c r="AN7" s="187"/>
      <c r="AO7" s="93"/>
      <c r="AP7" s="94" t="s">
        <v>77</v>
      </c>
      <c r="AQ7" s="94" t="s">
        <v>78</v>
      </c>
      <c r="AR7" s="94" t="s">
        <v>79</v>
      </c>
      <c r="AS7" s="94" t="s">
        <v>80</v>
      </c>
      <c r="AT7" s="94" t="s">
        <v>81</v>
      </c>
      <c r="AU7" s="94" t="s">
        <v>82</v>
      </c>
      <c r="AV7" s="94" t="s">
        <v>83</v>
      </c>
      <c r="AW7" s="94" t="s">
        <v>84</v>
      </c>
      <c r="AX7" s="94" t="s">
        <v>85</v>
      </c>
      <c r="AY7" s="94" t="s">
        <v>86</v>
      </c>
      <c r="AZ7" s="94" t="s">
        <v>87</v>
      </c>
      <c r="BA7" s="187"/>
      <c r="BC7" s="245" t="s">
        <v>88</v>
      </c>
    </row>
    <row r="8" spans="1:65" ht="15" x14ac:dyDescent="0.2">
      <c r="A8" s="13" t="s">
        <v>61</v>
      </c>
      <c r="B8" s="11" t="s">
        <v>130</v>
      </c>
      <c r="C8" s="163">
        <v>3941.25</v>
      </c>
      <c r="D8" s="163">
        <v>5301.6</v>
      </c>
      <c r="E8" s="163">
        <v>6485.15</v>
      </c>
      <c r="F8" s="164">
        <v>7215.05</v>
      </c>
      <c r="G8" s="163">
        <v>6553.3</v>
      </c>
      <c r="H8" s="163">
        <v>6898.4</v>
      </c>
      <c r="I8" s="163">
        <v>7502.6</v>
      </c>
      <c r="J8" s="163">
        <v>8554.7999999999993</v>
      </c>
      <c r="K8" s="163">
        <v>9663.1</v>
      </c>
      <c r="L8" s="163">
        <v>10573.35</v>
      </c>
      <c r="M8" s="164">
        <v>12269.55</v>
      </c>
      <c r="O8" s="11" t="s">
        <v>130</v>
      </c>
      <c r="P8" s="163">
        <v>3596.15</v>
      </c>
      <c r="Q8" s="163">
        <v>4837.25</v>
      </c>
      <c r="R8" s="163">
        <v>5917.15</v>
      </c>
      <c r="S8" s="164">
        <v>6583.15</v>
      </c>
      <c r="T8" s="163">
        <v>5979.65</v>
      </c>
      <c r="U8" s="163">
        <v>6294.15</v>
      </c>
      <c r="V8" s="163">
        <v>6845.15</v>
      </c>
      <c r="W8" s="163">
        <v>7805.05</v>
      </c>
      <c r="X8" s="163">
        <v>8816.7999999999993</v>
      </c>
      <c r="Y8" s="163">
        <v>9647.5</v>
      </c>
      <c r="Z8" s="164">
        <v>11195.3</v>
      </c>
      <c r="AB8" s="93" t="s">
        <v>130</v>
      </c>
      <c r="AC8" s="95">
        <v>2550.35</v>
      </c>
      <c r="AD8" s="95">
        <v>3430.75</v>
      </c>
      <c r="AE8" s="95">
        <v>4196.8500000000004</v>
      </c>
      <c r="AF8" s="95">
        <v>4669</v>
      </c>
      <c r="AG8" s="95">
        <v>4220.95</v>
      </c>
      <c r="AH8" s="95">
        <v>4392.8</v>
      </c>
      <c r="AI8" s="95">
        <v>4832.3</v>
      </c>
      <c r="AJ8" s="95">
        <v>5510.35</v>
      </c>
      <c r="AK8" s="95">
        <v>6223.9</v>
      </c>
      <c r="AL8" s="95">
        <v>6810.35</v>
      </c>
      <c r="AM8" s="95">
        <v>7903.05</v>
      </c>
      <c r="AN8" s="95"/>
      <c r="AO8" s="93" t="s">
        <v>130</v>
      </c>
      <c r="AP8" s="95">
        <v>2452.35</v>
      </c>
      <c r="AQ8" s="95">
        <v>3298.7</v>
      </c>
      <c r="AR8" s="95">
        <v>4034.95</v>
      </c>
      <c r="AS8" s="95">
        <v>4489.3500000000004</v>
      </c>
      <c r="AT8" s="95">
        <v>4058.4</v>
      </c>
      <c r="AU8" s="95">
        <v>4223.8</v>
      </c>
      <c r="AV8" s="95">
        <v>4646.25</v>
      </c>
      <c r="AW8" s="95">
        <v>5298.05</v>
      </c>
      <c r="AX8" s="95">
        <v>5984.6</v>
      </c>
      <c r="AY8" s="95">
        <v>6548.35</v>
      </c>
      <c r="AZ8" s="95">
        <v>7599.15</v>
      </c>
      <c r="BA8" s="95"/>
      <c r="BC8" s="96">
        <f>C8/P8-1</f>
        <v>9.5963738998651404E-2</v>
      </c>
      <c r="BD8" s="96">
        <f t="shared" ref="BD8:BM8" si="0">D8/Q8-1</f>
        <v>9.5994625045222159E-2</v>
      </c>
      <c r="BE8" s="96">
        <f t="shared" si="0"/>
        <v>9.5992158387061322E-2</v>
      </c>
      <c r="BF8" s="96">
        <f t="shared" si="0"/>
        <v>9.598748319573458E-2</v>
      </c>
      <c r="BG8" s="96">
        <f t="shared" si="0"/>
        <v>9.5933708494644332E-2</v>
      </c>
      <c r="BH8" s="96">
        <f t="shared" si="0"/>
        <v>9.6001842981180863E-2</v>
      </c>
      <c r="BI8" s="96">
        <f t="shared" si="0"/>
        <v>9.6046105636837797E-2</v>
      </c>
      <c r="BJ8" s="96">
        <f t="shared" si="0"/>
        <v>9.6059602436883607E-2</v>
      </c>
      <c r="BK8" s="96">
        <f t="shared" si="0"/>
        <v>9.5987206242627909E-2</v>
      </c>
      <c r="BL8" s="96">
        <f t="shared" si="0"/>
        <v>9.5967867323140776E-2</v>
      </c>
      <c r="BM8" s="96">
        <f t="shared" si="0"/>
        <v>9.5955445588773891E-2</v>
      </c>
    </row>
    <row r="9" spans="1:65" ht="15.75" x14ac:dyDescent="0.25">
      <c r="A9" s="14"/>
      <c r="B9" s="11" t="s">
        <v>131</v>
      </c>
      <c r="C9" s="163">
        <v>55.51</v>
      </c>
      <c r="D9" s="163">
        <v>74.67</v>
      </c>
      <c r="E9" s="163">
        <v>91.34</v>
      </c>
      <c r="F9" s="165">
        <v>101.62</v>
      </c>
      <c r="G9" s="163">
        <v>92.3</v>
      </c>
      <c r="H9" s="163">
        <v>97.16</v>
      </c>
      <c r="I9" s="163">
        <v>105.67</v>
      </c>
      <c r="J9" s="163">
        <v>120.49</v>
      </c>
      <c r="K9" s="163">
        <v>136.1</v>
      </c>
      <c r="L9" s="163">
        <v>148.91999999999999</v>
      </c>
      <c r="M9" s="165">
        <v>172.81</v>
      </c>
      <c r="O9" s="11" t="s">
        <v>131</v>
      </c>
      <c r="P9" s="163">
        <v>50.65</v>
      </c>
      <c r="Q9" s="163">
        <v>68.13</v>
      </c>
      <c r="R9" s="163">
        <v>83.34</v>
      </c>
      <c r="S9" s="165">
        <v>92.72</v>
      </c>
      <c r="T9" s="163">
        <v>84.22</v>
      </c>
      <c r="U9" s="163">
        <v>88.65</v>
      </c>
      <c r="V9" s="163">
        <v>96.41</v>
      </c>
      <c r="W9" s="163">
        <v>109.93</v>
      </c>
      <c r="X9" s="163">
        <v>124.18</v>
      </c>
      <c r="Y9" s="163">
        <v>135.88</v>
      </c>
      <c r="Z9" s="165">
        <v>157.68</v>
      </c>
      <c r="AB9" s="93" t="s">
        <v>131</v>
      </c>
      <c r="AC9" s="95">
        <v>35.92</v>
      </c>
      <c r="AD9" s="95">
        <v>48.32</v>
      </c>
      <c r="AE9" s="95">
        <v>59.11</v>
      </c>
      <c r="AF9" s="95">
        <v>65.760000000000005</v>
      </c>
      <c r="AG9" s="95">
        <v>59.45</v>
      </c>
      <c r="AH9" s="95">
        <v>61.87</v>
      </c>
      <c r="AI9" s="95">
        <v>68.06</v>
      </c>
      <c r="AJ9" s="95">
        <v>77.61</v>
      </c>
      <c r="AK9" s="95">
        <v>87.66</v>
      </c>
      <c r="AL9" s="95">
        <v>95.92</v>
      </c>
      <c r="AM9" s="95">
        <v>111.31</v>
      </c>
      <c r="AN9" s="95"/>
      <c r="AO9" s="93" t="s">
        <v>131</v>
      </c>
      <c r="AP9" s="95">
        <v>34.54</v>
      </c>
      <c r="AQ9" s="95">
        <v>46.46</v>
      </c>
      <c r="AR9" s="95">
        <v>56.83</v>
      </c>
      <c r="AS9" s="95">
        <v>63.23</v>
      </c>
      <c r="AT9" s="95">
        <v>57.16</v>
      </c>
      <c r="AU9" s="95">
        <v>59.49</v>
      </c>
      <c r="AV9" s="95">
        <v>65.44</v>
      </c>
      <c r="AW9" s="95">
        <v>74.62</v>
      </c>
      <c r="AX9" s="95">
        <v>84.29</v>
      </c>
      <c r="AY9" s="95">
        <v>92.23</v>
      </c>
      <c r="AZ9" s="95">
        <v>107.03</v>
      </c>
      <c r="BA9" s="95"/>
      <c r="BC9" s="96">
        <f t="shared" ref="BC9:BC13" si="1">C9/P9-1</f>
        <v>9.5952615992102697E-2</v>
      </c>
      <c r="BD9" s="96">
        <f t="shared" ref="BD9:BD13" si="2">D9/Q9-1</f>
        <v>9.5992954645530704E-2</v>
      </c>
      <c r="BE9" s="96">
        <f t="shared" ref="BE9:BE13" si="3">E9/R9-1</f>
        <v>9.5992320614350923E-2</v>
      </c>
      <c r="BF9" s="96">
        <f t="shared" ref="BF9:BF13" si="4">F9/S9-1</f>
        <v>9.5987920621225298E-2</v>
      </c>
      <c r="BG9" s="96">
        <f t="shared" ref="BG9:BG13" si="5">G9/T9-1</f>
        <v>9.5939206839230629E-2</v>
      </c>
      <c r="BH9" s="96">
        <f t="shared" ref="BH9:BH13" si="6">H9/U9-1</f>
        <v>9.5995487873660412E-2</v>
      </c>
      <c r="BI9" s="96">
        <f t="shared" ref="BI9:BI13" si="7">I9/V9-1</f>
        <v>9.6048127787573989E-2</v>
      </c>
      <c r="BJ9" s="96">
        <f t="shared" ref="BJ9:BJ13" si="8">J9/W9-1</f>
        <v>9.6061129809878798E-2</v>
      </c>
      <c r="BK9" s="96">
        <f t="shared" ref="BK9:BK13" si="9">K9/X9-1</f>
        <v>9.5989692382026037E-2</v>
      </c>
      <c r="BL9" s="96">
        <f t="shared" ref="BL9:BL13" si="10">L9/Y9-1</f>
        <v>9.596702973211646E-2</v>
      </c>
      <c r="BM9" s="96">
        <f t="shared" ref="BM9:BM13" si="11">M9/Z9-1</f>
        <v>9.5953830542871543E-2</v>
      </c>
    </row>
    <row r="10" spans="1:65" ht="15.75" x14ac:dyDescent="0.25">
      <c r="A10" s="14"/>
      <c r="B10" s="11" t="s">
        <v>132</v>
      </c>
      <c r="C10" s="163">
        <v>53.12</v>
      </c>
      <c r="D10" s="163">
        <v>70.819999999999993</v>
      </c>
      <c r="E10" s="163">
        <v>87.49</v>
      </c>
      <c r="F10" s="165">
        <v>96.38</v>
      </c>
      <c r="G10" s="163">
        <v>88.5</v>
      </c>
      <c r="H10" s="163">
        <v>91.72</v>
      </c>
      <c r="I10" s="163">
        <v>99.72</v>
      </c>
      <c r="J10" s="163">
        <v>113.75</v>
      </c>
      <c r="K10" s="163">
        <v>129.75</v>
      </c>
      <c r="L10" s="163">
        <v>142</v>
      </c>
      <c r="M10" s="165">
        <v>163.16</v>
      </c>
      <c r="O10" s="11" t="s">
        <v>132</v>
      </c>
      <c r="P10" s="163">
        <v>48.47</v>
      </c>
      <c r="Q10" s="163">
        <v>64.62</v>
      </c>
      <c r="R10" s="163">
        <v>79.83</v>
      </c>
      <c r="S10" s="165">
        <v>87.94</v>
      </c>
      <c r="T10" s="163">
        <v>80.75</v>
      </c>
      <c r="U10" s="163">
        <v>83.69</v>
      </c>
      <c r="V10" s="163">
        <v>90.99</v>
      </c>
      <c r="W10" s="163">
        <v>103.79</v>
      </c>
      <c r="X10" s="163">
        <v>118.39</v>
      </c>
      <c r="Y10" s="163">
        <v>129.57</v>
      </c>
      <c r="Z10" s="165">
        <v>148.87</v>
      </c>
      <c r="AB10" s="93" t="s">
        <v>132</v>
      </c>
      <c r="AC10" s="95">
        <v>35.56</v>
      </c>
      <c r="AD10" s="95">
        <v>47.4</v>
      </c>
      <c r="AE10" s="95">
        <v>58.54</v>
      </c>
      <c r="AF10" s="95">
        <v>64.489999999999995</v>
      </c>
      <c r="AG10" s="95">
        <v>59.23</v>
      </c>
      <c r="AH10" s="95">
        <v>60.69</v>
      </c>
      <c r="AI10" s="95">
        <v>66.73</v>
      </c>
      <c r="AJ10" s="95">
        <v>76.11</v>
      </c>
      <c r="AK10" s="95">
        <v>86.81</v>
      </c>
      <c r="AL10" s="95">
        <v>95.01</v>
      </c>
      <c r="AM10" s="95">
        <v>109.16</v>
      </c>
      <c r="AN10" s="95"/>
      <c r="AO10" s="93" t="s">
        <v>132</v>
      </c>
      <c r="AP10" s="95">
        <v>34.200000000000003</v>
      </c>
      <c r="AQ10" s="95">
        <v>45.58</v>
      </c>
      <c r="AR10" s="95">
        <v>56.29</v>
      </c>
      <c r="AS10" s="95">
        <v>62.01</v>
      </c>
      <c r="AT10" s="95">
        <v>56.96</v>
      </c>
      <c r="AU10" s="95">
        <v>58.36</v>
      </c>
      <c r="AV10" s="95">
        <v>64.17</v>
      </c>
      <c r="AW10" s="95">
        <v>73.19</v>
      </c>
      <c r="AX10" s="95">
        <v>83.48</v>
      </c>
      <c r="AY10" s="95">
        <v>91.36</v>
      </c>
      <c r="AZ10" s="95">
        <v>104.97</v>
      </c>
      <c r="BA10" s="95"/>
      <c r="BC10" s="96">
        <f t="shared" si="1"/>
        <v>9.593563028677532E-2</v>
      </c>
      <c r="BD10" s="96">
        <f t="shared" si="2"/>
        <v>9.5945527700402211E-2</v>
      </c>
      <c r="BE10" s="96">
        <f t="shared" si="3"/>
        <v>9.5953902041838957E-2</v>
      </c>
      <c r="BF10" s="96">
        <f t="shared" si="4"/>
        <v>9.5974528087332311E-2</v>
      </c>
      <c r="BG10" s="96">
        <f t="shared" si="5"/>
        <v>9.5975232198142413E-2</v>
      </c>
      <c r="BH10" s="96">
        <f t="shared" si="6"/>
        <v>9.5949336838331956E-2</v>
      </c>
      <c r="BI10" s="96">
        <f t="shared" si="7"/>
        <v>9.594460929772497E-2</v>
      </c>
      <c r="BJ10" s="96">
        <f t="shared" si="8"/>
        <v>9.5963002216012949E-2</v>
      </c>
      <c r="BK10" s="96">
        <f t="shared" si="9"/>
        <v>9.5954050173156613E-2</v>
      </c>
      <c r="BL10" s="96">
        <f t="shared" si="10"/>
        <v>9.5932700470787946E-2</v>
      </c>
      <c r="BM10" s="96">
        <f t="shared" si="11"/>
        <v>9.598978974944572E-2</v>
      </c>
    </row>
    <row r="11" spans="1:65" ht="15.75" x14ac:dyDescent="0.25">
      <c r="A11" s="14"/>
      <c r="B11" s="11" t="s">
        <v>133</v>
      </c>
      <c r="C11" s="163">
        <v>47.68</v>
      </c>
      <c r="D11" s="163">
        <v>65.84</v>
      </c>
      <c r="E11" s="163">
        <v>75.55</v>
      </c>
      <c r="F11" s="165">
        <v>94.45</v>
      </c>
      <c r="G11" s="163">
        <v>84.61</v>
      </c>
      <c r="H11" s="163">
        <v>80.959999999999994</v>
      </c>
      <c r="I11" s="163">
        <v>97.75</v>
      </c>
      <c r="J11" s="163">
        <v>111.47</v>
      </c>
      <c r="K11" s="163">
        <v>117.58</v>
      </c>
      <c r="L11" s="163">
        <v>128.74</v>
      </c>
      <c r="M11" s="165">
        <v>159.88</v>
      </c>
      <c r="O11" s="11" t="s">
        <v>133</v>
      </c>
      <c r="P11" s="163">
        <v>43.51</v>
      </c>
      <c r="Q11" s="163">
        <v>60.08</v>
      </c>
      <c r="R11" s="163">
        <v>68.94</v>
      </c>
      <c r="S11" s="165">
        <v>86.18</v>
      </c>
      <c r="T11" s="163">
        <v>77.2</v>
      </c>
      <c r="U11" s="163">
        <v>73.87</v>
      </c>
      <c r="V11" s="163">
        <v>89.19</v>
      </c>
      <c r="W11" s="163">
        <v>101.71</v>
      </c>
      <c r="X11" s="163">
        <v>107.29</v>
      </c>
      <c r="Y11" s="163">
        <v>117.47</v>
      </c>
      <c r="Z11" s="165">
        <v>145.88</v>
      </c>
      <c r="AB11" s="93" t="s">
        <v>133</v>
      </c>
      <c r="AC11" s="95">
        <v>31.92</v>
      </c>
      <c r="AD11" s="95">
        <v>44.07</v>
      </c>
      <c r="AE11" s="95">
        <v>50.56</v>
      </c>
      <c r="AF11" s="95">
        <v>63.2</v>
      </c>
      <c r="AG11" s="95">
        <v>56.61</v>
      </c>
      <c r="AH11" s="95">
        <v>53.56</v>
      </c>
      <c r="AI11" s="95">
        <v>65.400000000000006</v>
      </c>
      <c r="AJ11" s="95">
        <v>74.58</v>
      </c>
      <c r="AK11" s="95">
        <v>78.69</v>
      </c>
      <c r="AL11" s="95">
        <v>86.14</v>
      </c>
      <c r="AM11" s="95">
        <v>106.97</v>
      </c>
      <c r="AN11" s="95"/>
      <c r="AO11" s="93" t="s">
        <v>133</v>
      </c>
      <c r="AP11" s="95">
        <v>30.7</v>
      </c>
      <c r="AQ11" s="95">
        <v>42.38</v>
      </c>
      <c r="AR11" s="95">
        <v>48.62</v>
      </c>
      <c r="AS11" s="95">
        <v>60.77</v>
      </c>
      <c r="AT11" s="95">
        <v>54.44</v>
      </c>
      <c r="AU11" s="95">
        <v>51.5</v>
      </c>
      <c r="AV11" s="95">
        <v>62.89</v>
      </c>
      <c r="AW11" s="95">
        <v>71.72</v>
      </c>
      <c r="AX11" s="95">
        <v>75.67</v>
      </c>
      <c r="AY11" s="95">
        <v>82.83</v>
      </c>
      <c r="AZ11" s="95">
        <v>102.86</v>
      </c>
      <c r="BA11" s="95"/>
      <c r="BC11" s="96">
        <f t="shared" si="1"/>
        <v>9.5840036773155557E-2</v>
      </c>
      <c r="BD11" s="96">
        <f t="shared" si="2"/>
        <v>9.5872170439414095E-2</v>
      </c>
      <c r="BE11" s="96">
        <f t="shared" si="3"/>
        <v>9.58804757760372E-2</v>
      </c>
      <c r="BF11" s="96">
        <f t="shared" si="4"/>
        <v>9.5961940125319112E-2</v>
      </c>
      <c r="BG11" s="96">
        <f t="shared" si="5"/>
        <v>9.5984455958549209E-2</v>
      </c>
      <c r="BH11" s="96">
        <f t="shared" si="6"/>
        <v>9.5979423311222334E-2</v>
      </c>
      <c r="BI11" s="96">
        <f t="shared" si="7"/>
        <v>9.5974885076802297E-2</v>
      </c>
      <c r="BJ11" s="96">
        <f t="shared" si="8"/>
        <v>9.595909940025571E-2</v>
      </c>
      <c r="BK11" s="96">
        <f t="shared" si="9"/>
        <v>9.5908285953956396E-2</v>
      </c>
      <c r="BL11" s="96">
        <f t="shared" si="10"/>
        <v>9.5939388780114099E-2</v>
      </c>
      <c r="BM11" s="96">
        <f t="shared" si="11"/>
        <v>9.5969289827255277E-2</v>
      </c>
    </row>
    <row r="12" spans="1:65" ht="15.75" x14ac:dyDescent="0.25">
      <c r="A12" s="14"/>
      <c r="B12" s="11" t="s">
        <v>134</v>
      </c>
      <c r="C12" s="163">
        <v>47.54</v>
      </c>
      <c r="D12" s="163">
        <v>63.57</v>
      </c>
      <c r="E12" s="163">
        <v>68.989999999999995</v>
      </c>
      <c r="F12" s="165">
        <v>92.54</v>
      </c>
      <c r="G12" s="163">
        <v>80.61</v>
      </c>
      <c r="H12" s="163">
        <v>78.400000000000006</v>
      </c>
      <c r="I12" s="163">
        <v>95.77</v>
      </c>
      <c r="J12" s="163">
        <v>109.22</v>
      </c>
      <c r="K12" s="163">
        <v>115.49</v>
      </c>
      <c r="L12" s="163">
        <v>126.43</v>
      </c>
      <c r="M12" s="165">
        <v>156.69</v>
      </c>
      <c r="O12" s="11" t="s">
        <v>134</v>
      </c>
      <c r="P12" s="163">
        <v>43.38</v>
      </c>
      <c r="Q12" s="163">
        <v>58.01</v>
      </c>
      <c r="R12" s="163">
        <v>62.95</v>
      </c>
      <c r="S12" s="165">
        <v>84.44</v>
      </c>
      <c r="T12" s="163">
        <v>73.55</v>
      </c>
      <c r="U12" s="163">
        <v>71.540000000000006</v>
      </c>
      <c r="V12" s="163">
        <v>87.39</v>
      </c>
      <c r="W12" s="163">
        <v>99.66</v>
      </c>
      <c r="X12" s="163">
        <v>105.38</v>
      </c>
      <c r="Y12" s="163">
        <v>115.36</v>
      </c>
      <c r="Z12" s="165">
        <v>142.97</v>
      </c>
      <c r="AB12" s="93" t="s">
        <v>134</v>
      </c>
      <c r="AC12" s="95">
        <v>31.82</v>
      </c>
      <c r="AD12" s="95">
        <v>42.55</v>
      </c>
      <c r="AE12" s="95">
        <v>46.17</v>
      </c>
      <c r="AF12" s="95">
        <v>61.92</v>
      </c>
      <c r="AG12" s="95">
        <v>53.94</v>
      </c>
      <c r="AH12" s="95">
        <v>51.88</v>
      </c>
      <c r="AI12" s="95">
        <v>64.09</v>
      </c>
      <c r="AJ12" s="95">
        <v>73.08</v>
      </c>
      <c r="AK12" s="95">
        <v>77.28</v>
      </c>
      <c r="AL12" s="95">
        <v>84.59</v>
      </c>
      <c r="AM12" s="95">
        <v>104.83</v>
      </c>
      <c r="AN12" s="95"/>
      <c r="AO12" s="93" t="s">
        <v>134</v>
      </c>
      <c r="AP12" s="95">
        <v>30.6</v>
      </c>
      <c r="AQ12" s="95">
        <v>40.92</v>
      </c>
      <c r="AR12" s="95">
        <v>44.4</v>
      </c>
      <c r="AS12" s="95">
        <v>59.54</v>
      </c>
      <c r="AT12" s="95">
        <v>51.87</v>
      </c>
      <c r="AU12" s="95">
        <v>49.89</v>
      </c>
      <c r="AV12" s="95">
        <v>61.63</v>
      </c>
      <c r="AW12" s="95">
        <v>70.27</v>
      </c>
      <c r="AX12" s="95">
        <v>74.31</v>
      </c>
      <c r="AY12" s="95">
        <v>81.34</v>
      </c>
      <c r="AZ12" s="95">
        <v>100.8</v>
      </c>
      <c r="BA12" s="95"/>
      <c r="BC12" s="96">
        <f t="shared" si="1"/>
        <v>9.5896726602120674E-2</v>
      </c>
      <c r="BD12" s="96">
        <f t="shared" si="2"/>
        <v>9.5845543871746264E-2</v>
      </c>
      <c r="BE12" s="96">
        <f t="shared" si="3"/>
        <v>9.5949166004765551E-2</v>
      </c>
      <c r="BF12" s="96">
        <f t="shared" si="4"/>
        <v>9.5926101373756678E-2</v>
      </c>
      <c r="BG12" s="96">
        <f t="shared" si="5"/>
        <v>9.5989123045547187E-2</v>
      </c>
      <c r="BH12" s="96">
        <f t="shared" si="6"/>
        <v>9.5890410958904049E-2</v>
      </c>
      <c r="BI12" s="96">
        <f t="shared" si="7"/>
        <v>9.5891978487240959E-2</v>
      </c>
      <c r="BJ12" s="96">
        <f t="shared" si="8"/>
        <v>9.5926148906281483E-2</v>
      </c>
      <c r="BK12" s="96">
        <f t="shared" si="9"/>
        <v>9.5938508255835941E-2</v>
      </c>
      <c r="BL12" s="96">
        <f t="shared" si="10"/>
        <v>9.5960471567267724E-2</v>
      </c>
      <c r="BM12" s="96">
        <f t="shared" si="11"/>
        <v>9.5964188291249863E-2</v>
      </c>
    </row>
    <row r="13" spans="1:65" ht="15.75" x14ac:dyDescent="0.25">
      <c r="A13" s="14"/>
      <c r="B13" s="11" t="s">
        <v>135</v>
      </c>
      <c r="C13" s="163">
        <v>45.21</v>
      </c>
      <c r="D13" s="163">
        <v>61.47</v>
      </c>
      <c r="E13" s="163">
        <v>67.66</v>
      </c>
      <c r="F13" s="165">
        <v>90.68</v>
      </c>
      <c r="G13" s="163">
        <v>78.23</v>
      </c>
      <c r="H13" s="163">
        <v>76.5</v>
      </c>
      <c r="I13" s="163">
        <v>93.86</v>
      </c>
      <c r="J13" s="163">
        <v>107.02</v>
      </c>
      <c r="K13" s="163">
        <v>113.19</v>
      </c>
      <c r="L13" s="163">
        <v>123.9</v>
      </c>
      <c r="M13" s="165">
        <v>153.52000000000001</v>
      </c>
      <c r="O13" s="11" t="s">
        <v>135</v>
      </c>
      <c r="P13" s="163">
        <v>41.25</v>
      </c>
      <c r="Q13" s="163">
        <v>56.09</v>
      </c>
      <c r="R13" s="163">
        <v>61.74</v>
      </c>
      <c r="S13" s="165">
        <v>82.74</v>
      </c>
      <c r="T13" s="163">
        <v>71.38</v>
      </c>
      <c r="U13" s="163">
        <v>69.8</v>
      </c>
      <c r="V13" s="163">
        <v>85.64</v>
      </c>
      <c r="W13" s="163">
        <v>97.65</v>
      </c>
      <c r="X13" s="163">
        <v>103.28</v>
      </c>
      <c r="Y13" s="163">
        <v>113.05</v>
      </c>
      <c r="Z13" s="165">
        <v>140.08000000000001</v>
      </c>
      <c r="AB13" s="93" t="s">
        <v>135</v>
      </c>
      <c r="AC13" s="95">
        <v>30.26</v>
      </c>
      <c r="AD13" s="95">
        <v>41.15</v>
      </c>
      <c r="AE13" s="95">
        <v>45.28</v>
      </c>
      <c r="AF13" s="95">
        <v>60.68</v>
      </c>
      <c r="AG13" s="95">
        <v>52.35</v>
      </c>
      <c r="AH13" s="95">
        <v>50.62</v>
      </c>
      <c r="AI13" s="95">
        <v>62.8</v>
      </c>
      <c r="AJ13" s="95">
        <v>71.62</v>
      </c>
      <c r="AK13" s="95">
        <v>75.739999999999995</v>
      </c>
      <c r="AL13" s="95">
        <v>82.9</v>
      </c>
      <c r="AM13" s="95">
        <v>102.72</v>
      </c>
      <c r="AN13" s="95"/>
      <c r="AO13" s="93" t="s">
        <v>135</v>
      </c>
      <c r="AP13" s="95">
        <v>29.1</v>
      </c>
      <c r="AQ13" s="95">
        <v>39.57</v>
      </c>
      <c r="AR13" s="95">
        <v>43.54</v>
      </c>
      <c r="AS13" s="95">
        <v>58.35</v>
      </c>
      <c r="AT13" s="95">
        <v>50.34</v>
      </c>
      <c r="AU13" s="95">
        <v>48.68</v>
      </c>
      <c r="AV13" s="95">
        <v>60.39</v>
      </c>
      <c r="AW13" s="95">
        <v>68.87</v>
      </c>
      <c r="AX13" s="95">
        <v>72.83</v>
      </c>
      <c r="AY13" s="95">
        <v>79.72</v>
      </c>
      <c r="AZ13" s="95">
        <v>98.77</v>
      </c>
      <c r="BA13" s="95"/>
      <c r="BC13" s="96">
        <f t="shared" si="1"/>
        <v>9.6000000000000085E-2</v>
      </c>
      <c r="BD13" s="96">
        <f t="shared" si="2"/>
        <v>9.5917275806739033E-2</v>
      </c>
      <c r="BE13" s="96">
        <f t="shared" si="3"/>
        <v>9.5885973436993677E-2</v>
      </c>
      <c r="BF13" s="96">
        <f t="shared" si="4"/>
        <v>9.5963258399806683E-2</v>
      </c>
      <c r="BG13" s="96">
        <f t="shared" si="5"/>
        <v>9.5965256374334729E-2</v>
      </c>
      <c r="BH13" s="96">
        <f t="shared" si="6"/>
        <v>9.5988538681948565E-2</v>
      </c>
      <c r="BI13" s="96">
        <f t="shared" si="7"/>
        <v>9.5983185427370277E-2</v>
      </c>
      <c r="BJ13" s="96">
        <f t="shared" si="8"/>
        <v>9.5954941116231263E-2</v>
      </c>
      <c r="BK13" s="96">
        <f t="shared" si="9"/>
        <v>9.5952749806351711E-2</v>
      </c>
      <c r="BL13" s="96">
        <f t="shared" si="10"/>
        <v>9.5975232198142413E-2</v>
      </c>
      <c r="BM13" s="96">
        <f t="shared" si="11"/>
        <v>9.5945174186179205E-2</v>
      </c>
    </row>
  </sheetData>
  <phoneticPr fontId="15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L13"/>
  <sheetViews>
    <sheetView showGridLines="0" zoomScale="70" zoomScaleNormal="70" workbookViewId="0">
      <selection activeCell="C8" sqref="C8"/>
    </sheetView>
  </sheetViews>
  <sheetFormatPr defaultRowHeight="12.75" x14ac:dyDescent="0.2"/>
  <cols>
    <col min="1" max="1" width="12.7109375" style="17" customWidth="1"/>
    <col min="2" max="2" width="21.42578125" style="17" bestFit="1" customWidth="1"/>
    <col min="3" max="6" width="12.7109375" style="17" customWidth="1"/>
    <col min="7" max="10" width="12.7109375" style="4" customWidth="1"/>
    <col min="11" max="13" width="12.7109375" customWidth="1"/>
    <col min="14" max="14" width="25.7109375" customWidth="1"/>
    <col min="15" max="23" width="12.7109375" customWidth="1"/>
    <col min="24" max="24" width="10.28515625" customWidth="1"/>
    <col min="25" max="26" width="4.7109375" customWidth="1"/>
  </cols>
  <sheetData>
    <row r="1" spans="1:38" ht="18.75" x14ac:dyDescent="0.3">
      <c r="A1" s="1" t="s">
        <v>62</v>
      </c>
      <c r="B1" s="2"/>
      <c r="C1" s="3"/>
      <c r="D1" s="3" t="s">
        <v>65</v>
      </c>
      <c r="E1" s="3"/>
      <c r="F1" s="3"/>
    </row>
    <row r="2" spans="1:38" x14ac:dyDescent="0.2">
      <c r="A2" s="6" t="s">
        <v>63</v>
      </c>
      <c r="B2" s="6" t="s">
        <v>64</v>
      </c>
      <c r="C2" s="2"/>
      <c r="D2" s="2"/>
      <c r="E2" s="7"/>
      <c r="F2" s="7"/>
      <c r="N2" s="6" t="s">
        <v>64</v>
      </c>
      <c r="O2" s="2"/>
      <c r="P2" s="2"/>
      <c r="Q2" s="7"/>
      <c r="R2" s="7"/>
      <c r="S2" s="4"/>
      <c r="T2" s="4"/>
      <c r="U2" s="4"/>
      <c r="V2" s="4"/>
    </row>
    <row r="3" spans="1:38" x14ac:dyDescent="0.2">
      <c r="A3" s="6" t="s">
        <v>67</v>
      </c>
      <c r="B3" s="6" t="s">
        <v>136</v>
      </c>
      <c r="C3" s="2"/>
      <c r="D3" s="2"/>
      <c r="E3" s="2"/>
      <c r="F3" s="2"/>
      <c r="N3" s="6" t="s">
        <v>136</v>
      </c>
      <c r="O3" s="2"/>
      <c r="P3" s="2"/>
      <c r="Q3" s="2"/>
      <c r="R3" s="2"/>
      <c r="S3" s="4"/>
      <c r="T3" s="4"/>
      <c r="U3" s="4"/>
      <c r="V3" s="4"/>
    </row>
    <row r="4" spans="1:38" x14ac:dyDescent="0.2">
      <c r="A4" s="6" t="s">
        <v>70</v>
      </c>
      <c r="B4" s="182">
        <v>45284</v>
      </c>
      <c r="C4" s="2"/>
      <c r="D4" s="2"/>
      <c r="E4" s="2"/>
      <c r="F4" s="2"/>
      <c r="N4" s="182">
        <v>44920</v>
      </c>
      <c r="O4" s="2"/>
      <c r="P4" s="2"/>
      <c r="Q4" s="2"/>
      <c r="R4" s="2"/>
      <c r="S4" s="4"/>
      <c r="T4" s="4"/>
      <c r="U4" s="4"/>
      <c r="V4" s="4"/>
    </row>
    <row r="5" spans="1:38" x14ac:dyDescent="0.2">
      <c r="A5" s="6" t="s">
        <v>71</v>
      </c>
      <c r="B5" s="157" t="s">
        <v>72</v>
      </c>
      <c r="C5" s="2"/>
      <c r="D5" s="2"/>
      <c r="E5" s="2"/>
      <c r="F5" s="2"/>
      <c r="N5" s="157" t="s">
        <v>72</v>
      </c>
      <c r="O5" s="2"/>
      <c r="P5" s="2"/>
      <c r="Q5" s="2"/>
      <c r="R5" s="2"/>
      <c r="S5" s="4"/>
      <c r="T5" s="4"/>
      <c r="U5" s="4"/>
      <c r="V5" s="4"/>
    </row>
    <row r="6" spans="1:38" x14ac:dyDescent="0.2">
      <c r="A6" s="6"/>
      <c r="B6" s="10"/>
      <c r="C6" s="2"/>
      <c r="D6" s="2"/>
      <c r="E6" s="2"/>
      <c r="F6" s="2"/>
      <c r="N6" s="10"/>
      <c r="O6" s="2"/>
      <c r="P6" s="2"/>
      <c r="Q6" s="2"/>
      <c r="R6" s="2"/>
      <c r="S6" s="4"/>
      <c r="T6" s="4"/>
      <c r="U6" s="4"/>
      <c r="V6" s="4"/>
    </row>
    <row r="7" spans="1:38" ht="25.5" x14ac:dyDescent="0.2">
      <c r="A7" s="2"/>
      <c r="B7" s="11"/>
      <c r="C7" s="30" t="s">
        <v>77</v>
      </c>
      <c r="D7" s="30" t="s">
        <v>78</v>
      </c>
      <c r="E7" s="30" t="s">
        <v>79</v>
      </c>
      <c r="F7" s="30" t="s">
        <v>81</v>
      </c>
      <c r="G7" s="30" t="s">
        <v>82</v>
      </c>
      <c r="H7" s="30" t="s">
        <v>83</v>
      </c>
      <c r="I7" s="30" t="s">
        <v>84</v>
      </c>
      <c r="J7" s="30" t="s">
        <v>85</v>
      </c>
      <c r="K7" s="30" t="s">
        <v>86</v>
      </c>
      <c r="L7" s="30" t="s">
        <v>87</v>
      </c>
      <c r="N7" s="11"/>
      <c r="O7" s="30" t="s">
        <v>77</v>
      </c>
      <c r="P7" s="30" t="s">
        <v>78</v>
      </c>
      <c r="Q7" s="30" t="s">
        <v>79</v>
      </c>
      <c r="R7" s="30" t="s">
        <v>81</v>
      </c>
      <c r="S7" s="30" t="s">
        <v>82</v>
      </c>
      <c r="T7" s="30" t="s">
        <v>83</v>
      </c>
      <c r="U7" s="30" t="s">
        <v>84</v>
      </c>
      <c r="V7" s="30" t="s">
        <v>85</v>
      </c>
      <c r="W7" s="30" t="s">
        <v>86</v>
      </c>
      <c r="X7" s="30" t="s">
        <v>87</v>
      </c>
      <c r="AB7" s="245" t="s">
        <v>88</v>
      </c>
    </row>
    <row r="8" spans="1:38" ht="15" x14ac:dyDescent="0.2">
      <c r="A8" s="13" t="s">
        <v>61</v>
      </c>
      <c r="B8" s="11" t="s">
        <v>130</v>
      </c>
      <c r="C8" s="163">
        <v>4327.45</v>
      </c>
      <c r="D8" s="163">
        <v>5790.8</v>
      </c>
      <c r="E8" s="163">
        <v>7085.8</v>
      </c>
      <c r="F8" s="163">
        <v>7127.7</v>
      </c>
      <c r="G8" s="163">
        <v>7501.9</v>
      </c>
      <c r="H8" s="163">
        <v>8158.65</v>
      </c>
      <c r="I8" s="163">
        <v>9306</v>
      </c>
      <c r="J8" s="163">
        <v>10510.15</v>
      </c>
      <c r="K8" s="163">
        <v>11500.6</v>
      </c>
      <c r="L8" s="163">
        <v>13347.3</v>
      </c>
      <c r="N8" s="11" t="s">
        <v>130</v>
      </c>
      <c r="O8" s="163">
        <v>3949.05</v>
      </c>
      <c r="P8" s="163">
        <v>5283.85</v>
      </c>
      <c r="Q8" s="163">
        <v>6465.3</v>
      </c>
      <c r="R8" s="163">
        <v>6503.6</v>
      </c>
      <c r="S8" s="163">
        <v>6845.15</v>
      </c>
      <c r="T8" s="163">
        <v>7444.35</v>
      </c>
      <c r="U8" s="163">
        <v>8490.9</v>
      </c>
      <c r="V8" s="163">
        <v>9590</v>
      </c>
      <c r="W8" s="163">
        <v>10493.8</v>
      </c>
      <c r="X8" s="163">
        <v>12178.65</v>
      </c>
      <c r="AB8" s="96">
        <f t="shared" ref="AB8:AK13" si="0">C8/O8-1</f>
        <v>9.5820513794456774E-2</v>
      </c>
      <c r="AC8" s="96">
        <f t="shared" si="0"/>
        <v>9.5943298920294851E-2</v>
      </c>
      <c r="AD8" s="96">
        <f t="shared" si="0"/>
        <v>9.5973891389417254E-2</v>
      </c>
      <c r="AE8" s="96">
        <f t="shared" si="0"/>
        <v>9.5962236299895309E-2</v>
      </c>
      <c r="AF8" s="96">
        <f t="shared" si="0"/>
        <v>9.594384345120277E-2</v>
      </c>
      <c r="AG8" s="96">
        <f t="shared" si="0"/>
        <v>9.5951963569687049E-2</v>
      </c>
      <c r="AH8" s="96">
        <f t="shared" si="0"/>
        <v>9.5996890788962341E-2</v>
      </c>
      <c r="AI8" s="96">
        <f t="shared" si="0"/>
        <v>9.5948905109489058E-2</v>
      </c>
      <c r="AJ8" s="96">
        <f t="shared" si="0"/>
        <v>9.5942365968476828E-2</v>
      </c>
      <c r="AK8" s="96">
        <f t="shared" si="0"/>
        <v>9.5958911702035854E-2</v>
      </c>
      <c r="AL8" s="96"/>
    </row>
    <row r="9" spans="1:38" ht="15.75" x14ac:dyDescent="0.25">
      <c r="A9" s="14"/>
      <c r="B9" s="11" t="s">
        <v>131</v>
      </c>
      <c r="C9" s="163">
        <v>60.95</v>
      </c>
      <c r="D9" s="163">
        <v>81.56</v>
      </c>
      <c r="E9" s="163">
        <v>99.8</v>
      </c>
      <c r="F9" s="163">
        <v>100.39</v>
      </c>
      <c r="G9" s="163">
        <v>105.66</v>
      </c>
      <c r="H9" s="163">
        <v>114.91</v>
      </c>
      <c r="I9" s="163">
        <v>131.07</v>
      </c>
      <c r="J9" s="163">
        <v>148.03</v>
      </c>
      <c r="K9" s="163">
        <v>161.97999999999999</v>
      </c>
      <c r="L9" s="163">
        <v>187.99</v>
      </c>
      <c r="N9" s="11" t="s">
        <v>131</v>
      </c>
      <c r="O9" s="163">
        <v>55.62</v>
      </c>
      <c r="P9" s="163">
        <v>74.42</v>
      </c>
      <c r="Q9" s="163">
        <v>91.06</v>
      </c>
      <c r="R9" s="163">
        <v>91.6</v>
      </c>
      <c r="S9" s="163">
        <v>96.41</v>
      </c>
      <c r="T9" s="163">
        <v>104.85</v>
      </c>
      <c r="U9" s="163">
        <v>119.59</v>
      </c>
      <c r="V9" s="163">
        <v>135.07</v>
      </c>
      <c r="W9" s="163">
        <v>147.80000000000001</v>
      </c>
      <c r="X9" s="163">
        <v>171.53</v>
      </c>
      <c r="AB9" s="96">
        <f t="shared" si="0"/>
        <v>9.5828838547285189E-2</v>
      </c>
      <c r="AC9" s="96">
        <f t="shared" si="0"/>
        <v>9.5941951088417188E-2</v>
      </c>
      <c r="AD9" s="96">
        <f t="shared" si="0"/>
        <v>9.5980672084339913E-2</v>
      </c>
      <c r="AE9" s="96">
        <f t="shared" si="0"/>
        <v>9.5960698689956381E-2</v>
      </c>
      <c r="AF9" s="96">
        <f t="shared" si="0"/>
        <v>9.5944404107457748E-2</v>
      </c>
      <c r="AG9" s="96">
        <f t="shared" si="0"/>
        <v>9.594659036719122E-2</v>
      </c>
      <c r="AH9" s="96">
        <f t="shared" si="0"/>
        <v>9.5994648381971581E-2</v>
      </c>
      <c r="AI9" s="96">
        <f t="shared" si="0"/>
        <v>9.5950248019545548E-2</v>
      </c>
      <c r="AJ9" s="96">
        <f t="shared" si="0"/>
        <v>9.5940460081190615E-2</v>
      </c>
      <c r="AK9" s="96">
        <f t="shared" si="0"/>
        <v>9.5959890398181091E-2</v>
      </c>
      <c r="AL9" s="96"/>
    </row>
    <row r="10" spans="1:38" ht="15.75" x14ac:dyDescent="0.25">
      <c r="A10" s="14"/>
      <c r="B10" s="11" t="s">
        <v>132</v>
      </c>
      <c r="C10" s="163">
        <v>60.43</v>
      </c>
      <c r="D10" s="163">
        <v>80.05</v>
      </c>
      <c r="E10" s="163">
        <v>98.83</v>
      </c>
      <c r="F10" s="163">
        <v>100.01</v>
      </c>
      <c r="G10" s="163">
        <v>103.63</v>
      </c>
      <c r="H10" s="163">
        <v>112.7</v>
      </c>
      <c r="I10" s="163">
        <v>128.54</v>
      </c>
      <c r="J10" s="163">
        <v>146.63</v>
      </c>
      <c r="K10" s="163">
        <v>160.44999999999999</v>
      </c>
      <c r="L10" s="163">
        <v>184.38</v>
      </c>
      <c r="M10" s="163"/>
      <c r="N10" s="11" t="s">
        <v>132</v>
      </c>
      <c r="O10" s="163">
        <v>55.14</v>
      </c>
      <c r="P10" s="163">
        <v>73.040000000000006</v>
      </c>
      <c r="Q10" s="163">
        <v>90.18</v>
      </c>
      <c r="R10" s="163">
        <v>91.25</v>
      </c>
      <c r="S10" s="163">
        <v>94.56</v>
      </c>
      <c r="T10" s="163">
        <v>102.83</v>
      </c>
      <c r="U10" s="163">
        <v>117.29</v>
      </c>
      <c r="V10" s="163">
        <v>133.79</v>
      </c>
      <c r="W10" s="163">
        <v>146.4</v>
      </c>
      <c r="X10" s="163">
        <v>168.23</v>
      </c>
      <c r="AB10" s="96">
        <f t="shared" si="0"/>
        <v>9.5937613347841788E-2</v>
      </c>
      <c r="AC10" s="96">
        <f t="shared" si="0"/>
        <v>9.5974808324205796E-2</v>
      </c>
      <c r="AD10" s="96">
        <f t="shared" si="0"/>
        <v>9.5919272565978986E-2</v>
      </c>
      <c r="AE10" s="96">
        <f t="shared" si="0"/>
        <v>9.6000000000000085E-2</v>
      </c>
      <c r="AF10" s="96">
        <f t="shared" si="0"/>
        <v>9.591793570219953E-2</v>
      </c>
      <c r="AG10" s="96">
        <f t="shared" si="0"/>
        <v>9.5983662355343835E-2</v>
      </c>
      <c r="AH10" s="96">
        <f t="shared" si="0"/>
        <v>9.5916105379827643E-2</v>
      </c>
      <c r="AI10" s="96">
        <f t="shared" si="0"/>
        <v>9.5971298303311192E-2</v>
      </c>
      <c r="AJ10" s="96">
        <f t="shared" si="0"/>
        <v>9.5969945355191211E-2</v>
      </c>
      <c r="AK10" s="96">
        <f t="shared" si="0"/>
        <v>9.5999524460560037E-2</v>
      </c>
      <c r="AL10" s="96"/>
    </row>
    <row r="11" spans="1:38" ht="15.75" x14ac:dyDescent="0.25">
      <c r="A11" s="14"/>
      <c r="B11" s="11" t="s">
        <v>133</v>
      </c>
      <c r="C11" s="163">
        <v>54.99</v>
      </c>
      <c r="D11" s="163">
        <v>74.400000000000006</v>
      </c>
      <c r="E11" s="163">
        <v>85.36</v>
      </c>
      <c r="F11" s="163">
        <v>95.6</v>
      </c>
      <c r="G11" s="163">
        <v>91.47</v>
      </c>
      <c r="H11" s="163">
        <v>110.45</v>
      </c>
      <c r="I11" s="163">
        <v>125.96</v>
      </c>
      <c r="J11" s="163">
        <v>132.91</v>
      </c>
      <c r="K11" s="163">
        <v>145.47999999999999</v>
      </c>
      <c r="L11" s="163">
        <v>180.67</v>
      </c>
      <c r="M11" s="163"/>
      <c r="N11" s="11" t="s">
        <v>133</v>
      </c>
      <c r="O11" s="163">
        <v>50.18</v>
      </c>
      <c r="P11" s="163">
        <v>67.89</v>
      </c>
      <c r="Q11" s="163">
        <v>77.89</v>
      </c>
      <c r="R11" s="163">
        <v>87.23</v>
      </c>
      <c r="S11" s="163">
        <v>83.46</v>
      </c>
      <c r="T11" s="163">
        <v>100.78</v>
      </c>
      <c r="U11" s="163">
        <v>114.93</v>
      </c>
      <c r="V11" s="163">
        <v>121.27</v>
      </c>
      <c r="W11" s="163">
        <v>132.74</v>
      </c>
      <c r="X11" s="163">
        <v>164.85</v>
      </c>
      <c r="AB11" s="96">
        <f t="shared" si="0"/>
        <v>9.5854922279792865E-2</v>
      </c>
      <c r="AC11" s="96">
        <f t="shared" si="0"/>
        <v>9.5890410958904271E-2</v>
      </c>
      <c r="AD11" s="96">
        <f t="shared" si="0"/>
        <v>9.5904480677879045E-2</v>
      </c>
      <c r="AE11" s="96">
        <f t="shared" si="0"/>
        <v>9.5953227100767924E-2</v>
      </c>
      <c r="AF11" s="96">
        <f t="shared" si="0"/>
        <v>9.5974119338605446E-2</v>
      </c>
      <c r="AG11" s="96">
        <f t="shared" si="0"/>
        <v>9.5951577693986989E-2</v>
      </c>
      <c r="AH11" s="96">
        <f t="shared" si="0"/>
        <v>9.5971460889236804E-2</v>
      </c>
      <c r="AI11" s="96">
        <f t="shared" si="0"/>
        <v>9.5984167559990174E-2</v>
      </c>
      <c r="AJ11" s="96">
        <f t="shared" si="0"/>
        <v>9.5977098086484691E-2</v>
      </c>
      <c r="AK11" s="96">
        <f t="shared" si="0"/>
        <v>9.5966029723991486E-2</v>
      </c>
      <c r="AL11" s="96"/>
    </row>
    <row r="12" spans="1:38" ht="15.75" x14ac:dyDescent="0.25">
      <c r="A12" s="14"/>
      <c r="B12" s="11" t="s">
        <v>134</v>
      </c>
      <c r="C12" s="163">
        <v>54.85</v>
      </c>
      <c r="D12" s="163">
        <v>71.819999999999993</v>
      </c>
      <c r="E12" s="163">
        <v>77.959999999999994</v>
      </c>
      <c r="F12" s="163">
        <v>91.07</v>
      </c>
      <c r="G12" s="163">
        <v>88.6</v>
      </c>
      <c r="H12" s="163">
        <v>108.23</v>
      </c>
      <c r="I12" s="163">
        <v>123.42</v>
      </c>
      <c r="J12" s="163">
        <v>130.51</v>
      </c>
      <c r="K12" s="163">
        <v>142.86000000000001</v>
      </c>
      <c r="L12" s="163">
        <v>177.04</v>
      </c>
      <c r="M12" s="163"/>
      <c r="N12" s="11" t="s">
        <v>134</v>
      </c>
      <c r="O12" s="163">
        <v>50.05</v>
      </c>
      <c r="P12" s="163">
        <v>65.53</v>
      </c>
      <c r="Q12" s="163">
        <v>71.14</v>
      </c>
      <c r="R12" s="163">
        <v>83.1</v>
      </c>
      <c r="S12" s="163">
        <v>80.84</v>
      </c>
      <c r="T12" s="163">
        <v>98.75</v>
      </c>
      <c r="U12" s="163">
        <v>112.61</v>
      </c>
      <c r="V12" s="163">
        <v>119.08</v>
      </c>
      <c r="W12" s="163">
        <v>130.35</v>
      </c>
      <c r="X12" s="163">
        <v>161.54</v>
      </c>
      <c r="AB12" s="96">
        <f t="shared" si="0"/>
        <v>9.5904095904095987E-2</v>
      </c>
      <c r="AC12" s="96">
        <f t="shared" si="0"/>
        <v>9.5986571036166479E-2</v>
      </c>
      <c r="AD12" s="96">
        <f t="shared" si="0"/>
        <v>9.5867303907787305E-2</v>
      </c>
      <c r="AE12" s="96">
        <f t="shared" si="0"/>
        <v>9.5908543922984313E-2</v>
      </c>
      <c r="AF12" s="96">
        <f t="shared" si="0"/>
        <v>9.5992083127164562E-2</v>
      </c>
      <c r="AG12" s="96">
        <f t="shared" si="0"/>
        <v>9.6000000000000085E-2</v>
      </c>
      <c r="AH12" s="96">
        <f t="shared" si="0"/>
        <v>9.599502708462837E-2</v>
      </c>
      <c r="AI12" s="96">
        <f t="shared" si="0"/>
        <v>9.5985891837420123E-2</v>
      </c>
      <c r="AJ12" s="96">
        <f t="shared" si="0"/>
        <v>9.5972382048331584E-2</v>
      </c>
      <c r="AK12" s="96">
        <f t="shared" si="0"/>
        <v>9.5951467128884582E-2</v>
      </c>
      <c r="AL12" s="96"/>
    </row>
    <row r="13" spans="1:38" ht="15.75" x14ac:dyDescent="0.25">
      <c r="A13" s="14"/>
      <c r="B13" s="11" t="s">
        <v>135</v>
      </c>
      <c r="C13" s="163">
        <v>52.5</v>
      </c>
      <c r="D13" s="163">
        <v>69.459999999999994</v>
      </c>
      <c r="E13" s="163">
        <v>76.44</v>
      </c>
      <c r="F13" s="163">
        <v>88.4</v>
      </c>
      <c r="G13" s="163">
        <v>86.45</v>
      </c>
      <c r="H13" s="163">
        <v>106.04</v>
      </c>
      <c r="I13" s="163">
        <v>120.96</v>
      </c>
      <c r="J13" s="163">
        <v>127.91</v>
      </c>
      <c r="K13" s="163">
        <v>140.02000000000001</v>
      </c>
      <c r="L13" s="163">
        <v>173.49</v>
      </c>
      <c r="M13" s="163"/>
      <c r="N13" s="11" t="s">
        <v>135</v>
      </c>
      <c r="O13" s="163">
        <v>47.91</v>
      </c>
      <c r="P13" s="163">
        <v>63.38</v>
      </c>
      <c r="Q13" s="163">
        <v>69.75</v>
      </c>
      <c r="R13" s="163">
        <v>80.66</v>
      </c>
      <c r="S13" s="163">
        <v>78.88</v>
      </c>
      <c r="T13" s="163">
        <v>96.76</v>
      </c>
      <c r="U13" s="163">
        <v>110.37</v>
      </c>
      <c r="V13" s="163">
        <v>116.71</v>
      </c>
      <c r="W13" s="163">
        <v>127.76</v>
      </c>
      <c r="X13" s="163">
        <v>158.30000000000001</v>
      </c>
      <c r="AB13" s="96">
        <f t="shared" si="0"/>
        <v>9.5804633688165497E-2</v>
      </c>
      <c r="AC13" s="96">
        <f t="shared" si="0"/>
        <v>9.5929315241400914E-2</v>
      </c>
      <c r="AD13" s="96">
        <f t="shared" si="0"/>
        <v>9.5913978494623686E-2</v>
      </c>
      <c r="AE13" s="96">
        <f t="shared" si="0"/>
        <v>9.5958343664765744E-2</v>
      </c>
      <c r="AF13" s="96">
        <f t="shared" si="0"/>
        <v>9.5968559837728229E-2</v>
      </c>
      <c r="AG13" s="96">
        <f t="shared" si="0"/>
        <v>9.5907399751963718E-2</v>
      </c>
      <c r="AH13" s="96">
        <f t="shared" si="0"/>
        <v>9.5949986409350263E-2</v>
      </c>
      <c r="AI13" s="96">
        <f t="shared" si="0"/>
        <v>9.5964356096307046E-2</v>
      </c>
      <c r="AJ13" s="96">
        <f t="shared" si="0"/>
        <v>9.5961177207263715E-2</v>
      </c>
      <c r="AK13" s="96">
        <f t="shared" si="0"/>
        <v>9.5957043588123847E-2</v>
      </c>
      <c r="AL13" s="96"/>
    </row>
  </sheetData>
  <phoneticPr fontId="56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tabColor rgb="FF0070C0"/>
  </sheetPr>
  <dimension ref="A1:K369"/>
  <sheetViews>
    <sheetView showGridLines="0" showRowColHeaders="0" topLeftCell="A19" zoomScale="90" zoomScaleNormal="90" workbookViewId="0">
      <selection activeCell="P41" sqref="P41"/>
    </sheetView>
  </sheetViews>
  <sheetFormatPr defaultColWidth="9.28515625" defaultRowHeight="13.7" customHeight="1" x14ac:dyDescent="0.2"/>
  <cols>
    <col min="1" max="1" width="5.28515625" style="47" customWidth="1"/>
    <col min="2" max="2" width="8.5703125" style="47" bestFit="1" customWidth="1"/>
    <col min="3" max="4" width="23.28515625" style="47" customWidth="1"/>
    <col min="5" max="10" width="17.5703125" style="62" customWidth="1"/>
    <col min="11" max="11" width="23.28515625" style="47" bestFit="1" customWidth="1"/>
    <col min="12" max="16384" width="9.28515625" style="47"/>
  </cols>
  <sheetData>
    <row r="1" spans="1:11" ht="13.7" customHeight="1" thickBot="1" x14ac:dyDescent="0.25">
      <c r="A1" s="46">
        <v>1</v>
      </c>
      <c r="C1" s="77"/>
      <c r="D1" s="77"/>
      <c r="E1" s="78"/>
      <c r="F1" s="78"/>
      <c r="G1" s="78"/>
      <c r="H1" s="78" t="s">
        <v>0</v>
      </c>
      <c r="I1" s="78"/>
      <c r="J1" s="78"/>
    </row>
    <row r="2" spans="1:11" ht="13.7" customHeight="1" x14ac:dyDescent="0.2">
      <c r="A2" s="71"/>
      <c r="B2" s="127" t="s">
        <v>137</v>
      </c>
      <c r="C2" s="261" t="s">
        <v>138</v>
      </c>
      <c r="D2" s="261" t="s">
        <v>139</v>
      </c>
      <c r="E2" s="261" t="s">
        <v>654</v>
      </c>
      <c r="F2" s="261" t="s">
        <v>655</v>
      </c>
      <c r="G2" s="261" t="s">
        <v>656</v>
      </c>
      <c r="H2" s="261" t="s">
        <v>657</v>
      </c>
      <c r="I2" s="261" t="s">
        <v>124</v>
      </c>
      <c r="J2" s="261" t="s">
        <v>140</v>
      </c>
      <c r="K2" s="261" t="s">
        <v>141</v>
      </c>
    </row>
    <row r="3" spans="1:11" ht="13.7" customHeight="1" x14ac:dyDescent="0.2">
      <c r="B3" s="48">
        <v>1</v>
      </c>
      <c r="C3" s="79"/>
      <c r="D3" s="80" t="s">
        <v>142</v>
      </c>
      <c r="E3" s="81"/>
      <c r="F3" s="82"/>
      <c r="G3" s="82"/>
      <c r="H3" s="82"/>
      <c r="I3" s="82"/>
      <c r="J3" s="82"/>
    </row>
    <row r="4" spans="1:11" ht="13.7" customHeight="1" x14ac:dyDescent="0.2">
      <c r="B4" s="49">
        <v>2</v>
      </c>
      <c r="C4" s="83"/>
      <c r="D4" s="84" t="s">
        <v>143</v>
      </c>
      <c r="E4" s="85"/>
      <c r="F4" s="85"/>
      <c r="G4" s="85"/>
      <c r="H4" s="85"/>
      <c r="I4" s="85"/>
      <c r="J4" s="85"/>
    </row>
    <row r="5" spans="1:11" ht="13.7" customHeight="1" x14ac:dyDescent="0.2">
      <c r="A5" s="47" t="s">
        <v>144</v>
      </c>
      <c r="B5" s="50">
        <v>3</v>
      </c>
      <c r="C5" s="83" t="s">
        <v>145</v>
      </c>
      <c r="D5" s="150" t="s">
        <v>146</v>
      </c>
      <c r="E5" s="262" t="s">
        <v>147</v>
      </c>
      <c r="F5" s="262" t="s">
        <v>147</v>
      </c>
      <c r="G5" s="147">
        <v>11</v>
      </c>
      <c r="H5" s="262" t="s">
        <v>147</v>
      </c>
      <c r="I5" s="148">
        <v>3</v>
      </c>
      <c r="J5" s="183" t="s">
        <v>147</v>
      </c>
      <c r="K5" s="183" t="s">
        <v>147</v>
      </c>
    </row>
    <row r="6" spans="1:11" ht="13.7" customHeight="1" x14ac:dyDescent="0.2">
      <c r="B6" s="49">
        <v>4</v>
      </c>
      <c r="C6" s="83" t="s">
        <v>148</v>
      </c>
      <c r="D6" s="150" t="s">
        <v>149</v>
      </c>
      <c r="E6" s="262" t="s">
        <v>147</v>
      </c>
      <c r="F6" s="262" t="s">
        <v>147</v>
      </c>
      <c r="G6" s="147">
        <v>13</v>
      </c>
      <c r="H6" s="262" t="s">
        <v>147</v>
      </c>
      <c r="I6" s="148">
        <v>5</v>
      </c>
      <c r="J6" s="183" t="s">
        <v>147</v>
      </c>
      <c r="K6" s="183" t="s">
        <v>147</v>
      </c>
    </row>
    <row r="7" spans="1:11" ht="13.7" customHeight="1" x14ac:dyDescent="0.2">
      <c r="B7" s="50">
        <v>5</v>
      </c>
      <c r="C7" s="86" t="s">
        <v>150</v>
      </c>
      <c r="D7" s="87" t="s">
        <v>151</v>
      </c>
      <c r="E7" s="151">
        <v>12</v>
      </c>
      <c r="F7" s="151">
        <v>12</v>
      </c>
      <c r="G7" s="147">
        <v>12</v>
      </c>
      <c r="H7" s="262" t="s">
        <v>147</v>
      </c>
      <c r="I7" s="148">
        <v>4</v>
      </c>
      <c r="J7" s="147">
        <v>12</v>
      </c>
      <c r="K7" s="183" t="s">
        <v>147</v>
      </c>
    </row>
    <row r="8" spans="1:11" ht="13.7" customHeight="1" x14ac:dyDescent="0.2">
      <c r="B8" s="49">
        <v>6</v>
      </c>
      <c r="C8" s="86" t="s">
        <v>152</v>
      </c>
      <c r="D8" s="87" t="s">
        <v>153</v>
      </c>
      <c r="E8" s="151">
        <v>7</v>
      </c>
      <c r="F8" s="151">
        <v>7</v>
      </c>
      <c r="G8" s="147">
        <v>7</v>
      </c>
      <c r="H8" s="262" t="s">
        <v>147</v>
      </c>
      <c r="I8" s="148">
        <v>90</v>
      </c>
      <c r="J8" s="183" t="s">
        <v>147</v>
      </c>
      <c r="K8" s="183" t="s">
        <v>147</v>
      </c>
    </row>
    <row r="9" spans="1:11" ht="13.7" customHeight="1" x14ac:dyDescent="0.2">
      <c r="B9" s="50">
        <v>7</v>
      </c>
      <c r="C9" s="86" t="s">
        <v>154</v>
      </c>
      <c r="D9" s="87" t="s">
        <v>155</v>
      </c>
      <c r="E9" s="262" t="s">
        <v>147</v>
      </c>
      <c r="F9" s="151">
        <v>13</v>
      </c>
      <c r="G9" s="147">
        <v>13</v>
      </c>
      <c r="H9" s="262" t="s">
        <v>147</v>
      </c>
      <c r="I9" s="148">
        <v>5</v>
      </c>
      <c r="J9" s="183" t="s">
        <v>147</v>
      </c>
      <c r="K9" s="183" t="s">
        <v>147</v>
      </c>
    </row>
    <row r="10" spans="1:11" ht="13.7" customHeight="1" x14ac:dyDescent="0.2">
      <c r="B10" s="49">
        <v>8</v>
      </c>
      <c r="C10" s="86" t="s">
        <v>156</v>
      </c>
      <c r="D10" s="87" t="s">
        <v>157</v>
      </c>
      <c r="E10" s="262" t="s">
        <v>147</v>
      </c>
      <c r="F10" s="151">
        <v>12</v>
      </c>
      <c r="G10" s="147">
        <v>12</v>
      </c>
      <c r="H10" s="262" t="s">
        <v>147</v>
      </c>
      <c r="I10" s="148">
        <v>4</v>
      </c>
      <c r="J10" s="183" t="s">
        <v>147</v>
      </c>
      <c r="K10" s="183" t="s">
        <v>147</v>
      </c>
    </row>
    <row r="11" spans="1:11" ht="13.7" customHeight="1" x14ac:dyDescent="0.2">
      <c r="B11" s="50">
        <v>9</v>
      </c>
      <c r="C11" s="86" t="s">
        <v>158</v>
      </c>
      <c r="D11" s="87" t="s">
        <v>159</v>
      </c>
      <c r="E11" s="262" t="s">
        <v>147</v>
      </c>
      <c r="F11" s="151">
        <v>7</v>
      </c>
      <c r="G11" s="147">
        <v>7</v>
      </c>
      <c r="H11" s="262" t="s">
        <v>147</v>
      </c>
      <c r="I11" s="148">
        <v>90</v>
      </c>
      <c r="J11" s="183" t="s">
        <v>147</v>
      </c>
      <c r="K11" s="183" t="s">
        <v>147</v>
      </c>
    </row>
    <row r="12" spans="1:11" ht="13.7" customHeight="1" x14ac:dyDescent="0.2">
      <c r="B12" s="49">
        <v>10</v>
      </c>
      <c r="C12" s="86" t="s">
        <v>160</v>
      </c>
      <c r="D12" s="87" t="s">
        <v>161</v>
      </c>
      <c r="E12" s="151">
        <v>704</v>
      </c>
      <c r="F12" s="151">
        <v>704</v>
      </c>
      <c r="G12" s="151">
        <v>704</v>
      </c>
      <c r="H12" s="151">
        <v>706</v>
      </c>
      <c r="I12" s="183" t="s">
        <v>147</v>
      </c>
      <c r="J12" s="148">
        <v>4</v>
      </c>
      <c r="K12" s="148">
        <v>4</v>
      </c>
    </row>
    <row r="13" spans="1:11" ht="13.7" customHeight="1" x14ac:dyDescent="0.2">
      <c r="B13" s="50">
        <v>11</v>
      </c>
      <c r="C13" s="86" t="s">
        <v>162</v>
      </c>
      <c r="D13" s="87" t="s">
        <v>163</v>
      </c>
      <c r="E13" s="262" t="s">
        <v>147</v>
      </c>
      <c r="F13" s="262" t="s">
        <v>147</v>
      </c>
      <c r="G13" s="147">
        <v>13</v>
      </c>
      <c r="H13" s="262" t="s">
        <v>147</v>
      </c>
      <c r="I13" s="148">
        <v>5</v>
      </c>
      <c r="J13" s="183" t="s">
        <v>147</v>
      </c>
      <c r="K13" s="183" t="s">
        <v>147</v>
      </c>
    </row>
    <row r="14" spans="1:11" ht="13.7" customHeight="1" x14ac:dyDescent="0.2">
      <c r="B14" s="49">
        <v>12</v>
      </c>
      <c r="C14" s="86" t="s">
        <v>164</v>
      </c>
      <c r="D14" s="87" t="s">
        <v>165</v>
      </c>
      <c r="E14" s="262" t="s">
        <v>147</v>
      </c>
      <c r="F14" s="262" t="s">
        <v>147</v>
      </c>
      <c r="G14" s="147">
        <v>12</v>
      </c>
      <c r="H14" s="262" t="s">
        <v>147</v>
      </c>
      <c r="I14" s="148">
        <v>4</v>
      </c>
      <c r="J14" s="183" t="s">
        <v>147</v>
      </c>
      <c r="K14" s="183" t="s">
        <v>147</v>
      </c>
    </row>
    <row r="15" spans="1:11" ht="13.7" customHeight="1" x14ac:dyDescent="0.2">
      <c r="B15" s="50">
        <v>13</v>
      </c>
      <c r="C15" s="86" t="s">
        <v>166</v>
      </c>
      <c r="D15" s="87" t="s">
        <v>167</v>
      </c>
      <c r="E15" s="262" t="s">
        <v>147</v>
      </c>
      <c r="F15" s="262" t="s">
        <v>147</v>
      </c>
      <c r="G15" s="147">
        <v>12</v>
      </c>
      <c r="H15" s="262" t="s">
        <v>147</v>
      </c>
      <c r="I15" s="148">
        <v>4</v>
      </c>
      <c r="J15" s="183" t="s">
        <v>147</v>
      </c>
      <c r="K15" s="183" t="s">
        <v>147</v>
      </c>
    </row>
    <row r="16" spans="1:11" ht="13.7" customHeight="1" x14ac:dyDescent="0.2">
      <c r="B16" s="49">
        <v>14</v>
      </c>
      <c r="C16" s="86" t="s">
        <v>168</v>
      </c>
      <c r="D16" s="87" t="s">
        <v>169</v>
      </c>
      <c r="E16" s="151">
        <v>11</v>
      </c>
      <c r="F16" s="151">
        <v>11</v>
      </c>
      <c r="G16" s="147">
        <v>11</v>
      </c>
      <c r="H16" s="262" t="s">
        <v>147</v>
      </c>
      <c r="I16" s="148">
        <v>3</v>
      </c>
      <c r="J16" s="147">
        <v>11</v>
      </c>
      <c r="K16" s="183" t="s">
        <v>147</v>
      </c>
    </row>
    <row r="17" spans="2:11" ht="13.7" customHeight="1" x14ac:dyDescent="0.2">
      <c r="B17" s="50">
        <v>15</v>
      </c>
      <c r="C17" s="86" t="s">
        <v>170</v>
      </c>
      <c r="D17" s="87" t="s">
        <v>171</v>
      </c>
      <c r="E17" s="262" t="s">
        <v>147</v>
      </c>
      <c r="F17" s="151">
        <v>12</v>
      </c>
      <c r="G17" s="147">
        <v>12</v>
      </c>
      <c r="H17" s="262" t="s">
        <v>147</v>
      </c>
      <c r="I17" s="148">
        <v>4</v>
      </c>
      <c r="J17" s="148">
        <v>12</v>
      </c>
      <c r="K17" s="183" t="s">
        <v>147</v>
      </c>
    </row>
    <row r="18" spans="2:11" ht="13.7" customHeight="1" x14ac:dyDescent="0.2">
      <c r="B18" s="49">
        <v>16</v>
      </c>
      <c r="C18" s="86" t="s">
        <v>172</v>
      </c>
      <c r="D18" s="87" t="s">
        <v>173</v>
      </c>
      <c r="E18" s="151">
        <v>10</v>
      </c>
      <c r="F18" s="151">
        <v>10</v>
      </c>
      <c r="G18" s="147">
        <v>10</v>
      </c>
      <c r="H18" s="262" t="s">
        <v>147</v>
      </c>
      <c r="I18" s="148">
        <v>201</v>
      </c>
      <c r="J18" s="183" t="s">
        <v>147</v>
      </c>
      <c r="K18" s="183" t="s">
        <v>147</v>
      </c>
    </row>
    <row r="19" spans="2:11" ht="13.7" customHeight="1" x14ac:dyDescent="0.2">
      <c r="B19" s="50">
        <v>17</v>
      </c>
      <c r="C19" s="86" t="s">
        <v>174</v>
      </c>
      <c r="D19" s="87" t="s">
        <v>175</v>
      </c>
      <c r="E19" s="262" t="s">
        <v>147</v>
      </c>
      <c r="F19" s="262" t="s">
        <v>147</v>
      </c>
      <c r="G19" s="147">
        <v>12</v>
      </c>
      <c r="H19" s="262" t="s">
        <v>147</v>
      </c>
      <c r="I19" s="148">
        <v>4</v>
      </c>
      <c r="J19" s="183" t="s">
        <v>147</v>
      </c>
      <c r="K19" s="183" t="s">
        <v>147</v>
      </c>
    </row>
    <row r="20" spans="2:11" ht="13.7" customHeight="1" x14ac:dyDescent="0.2">
      <c r="B20" s="49">
        <v>18</v>
      </c>
      <c r="C20" s="86" t="s">
        <v>176</v>
      </c>
      <c r="D20" s="87" t="s">
        <v>177</v>
      </c>
      <c r="E20" s="152">
        <v>11</v>
      </c>
      <c r="F20" s="151">
        <v>11</v>
      </c>
      <c r="G20" s="147">
        <v>11</v>
      </c>
      <c r="H20" s="262" t="s">
        <v>147</v>
      </c>
      <c r="I20" s="148">
        <v>3</v>
      </c>
      <c r="J20" s="148">
        <v>11</v>
      </c>
      <c r="K20" s="148">
        <v>11</v>
      </c>
    </row>
    <row r="21" spans="2:11" ht="13.7" customHeight="1" x14ac:dyDescent="0.2">
      <c r="B21" s="50">
        <v>19</v>
      </c>
      <c r="C21" s="86" t="s">
        <v>178</v>
      </c>
      <c r="D21" s="87" t="s">
        <v>179</v>
      </c>
      <c r="E21" s="152">
        <v>4</v>
      </c>
      <c r="F21" s="151">
        <v>4</v>
      </c>
      <c r="G21" s="147">
        <v>4</v>
      </c>
      <c r="H21" s="147">
        <v>4</v>
      </c>
      <c r="I21" s="183" t="s">
        <v>147</v>
      </c>
      <c r="J21" s="148">
        <v>4</v>
      </c>
      <c r="K21" s="148">
        <v>4</v>
      </c>
    </row>
    <row r="22" spans="2:11" ht="13.7" customHeight="1" x14ac:dyDescent="0.2">
      <c r="B22" s="49">
        <v>20</v>
      </c>
      <c r="C22" s="86" t="s">
        <v>180</v>
      </c>
      <c r="D22" s="87" t="s">
        <v>181</v>
      </c>
      <c r="E22" s="262" t="s">
        <v>147</v>
      </c>
      <c r="F22" s="262" t="s">
        <v>147</v>
      </c>
      <c r="G22" s="147">
        <v>10</v>
      </c>
      <c r="H22" s="262" t="s">
        <v>147</v>
      </c>
      <c r="I22" s="148">
        <v>201</v>
      </c>
      <c r="J22" s="183" t="s">
        <v>147</v>
      </c>
      <c r="K22" s="183" t="s">
        <v>147</v>
      </c>
    </row>
    <row r="23" spans="2:11" ht="13.7" customHeight="1" x14ac:dyDescent="0.2">
      <c r="B23" s="50">
        <v>21</v>
      </c>
      <c r="C23" s="86" t="s">
        <v>182</v>
      </c>
      <c r="D23" s="87" t="s">
        <v>183</v>
      </c>
      <c r="E23" s="262" t="s">
        <v>147</v>
      </c>
      <c r="F23" s="262" t="s">
        <v>147</v>
      </c>
      <c r="G23" s="147">
        <v>6</v>
      </c>
      <c r="H23" s="262" t="s">
        <v>147</v>
      </c>
      <c r="I23" s="183" t="s">
        <v>147</v>
      </c>
      <c r="J23" s="147">
        <v>5</v>
      </c>
      <c r="K23" s="183" t="s">
        <v>147</v>
      </c>
    </row>
    <row r="24" spans="2:11" ht="13.7" customHeight="1" x14ac:dyDescent="0.2">
      <c r="B24" s="49">
        <v>22</v>
      </c>
      <c r="C24" s="86" t="s">
        <v>184</v>
      </c>
      <c r="D24" s="87" t="s">
        <v>185</v>
      </c>
      <c r="E24" s="262" t="s">
        <v>147</v>
      </c>
      <c r="F24" s="151">
        <v>12</v>
      </c>
      <c r="G24" s="147">
        <v>12</v>
      </c>
      <c r="H24" s="262" t="s">
        <v>147</v>
      </c>
      <c r="I24" s="148">
        <v>4</v>
      </c>
      <c r="J24" s="183" t="s">
        <v>147</v>
      </c>
      <c r="K24" s="183" t="s">
        <v>147</v>
      </c>
    </row>
    <row r="25" spans="2:11" ht="13.7" customHeight="1" x14ac:dyDescent="0.2">
      <c r="B25" s="50">
        <v>23</v>
      </c>
      <c r="C25" s="86" t="s">
        <v>186</v>
      </c>
      <c r="D25" s="87" t="s">
        <v>187</v>
      </c>
      <c r="E25" s="151">
        <v>11</v>
      </c>
      <c r="F25" s="151">
        <v>11</v>
      </c>
      <c r="G25" s="147">
        <v>11</v>
      </c>
      <c r="H25" s="262" t="s">
        <v>147</v>
      </c>
      <c r="I25" s="148">
        <v>3</v>
      </c>
      <c r="J25" s="151">
        <v>11</v>
      </c>
      <c r="K25" s="183" t="s">
        <v>147</v>
      </c>
    </row>
    <row r="26" spans="2:11" ht="13.7" customHeight="1" x14ac:dyDescent="0.2">
      <c r="B26" s="49">
        <v>24</v>
      </c>
      <c r="C26" s="86" t="s">
        <v>188</v>
      </c>
      <c r="D26" s="87" t="s">
        <v>189</v>
      </c>
      <c r="E26" s="262" t="s">
        <v>147</v>
      </c>
      <c r="F26" s="262" t="s">
        <v>147</v>
      </c>
      <c r="G26" s="147">
        <v>12</v>
      </c>
      <c r="H26" s="262" t="s">
        <v>147</v>
      </c>
      <c r="I26" s="148">
        <v>4</v>
      </c>
      <c r="J26" s="151">
        <v>12</v>
      </c>
      <c r="K26" s="183" t="s">
        <v>147</v>
      </c>
    </row>
    <row r="27" spans="2:11" ht="13.7" customHeight="1" x14ac:dyDescent="0.2">
      <c r="B27" s="50">
        <v>25</v>
      </c>
      <c r="C27" s="86" t="s">
        <v>190</v>
      </c>
      <c r="D27" s="87" t="s">
        <v>191</v>
      </c>
      <c r="E27" s="262" t="s">
        <v>147</v>
      </c>
      <c r="F27" s="151">
        <v>12</v>
      </c>
      <c r="G27" s="147">
        <v>12</v>
      </c>
      <c r="H27" s="262" t="s">
        <v>147</v>
      </c>
      <c r="I27" s="148">
        <v>4</v>
      </c>
      <c r="J27" s="183" t="s">
        <v>147</v>
      </c>
      <c r="K27" s="183" t="s">
        <v>147</v>
      </c>
    </row>
    <row r="28" spans="2:11" ht="13.7" customHeight="1" x14ac:dyDescent="0.2">
      <c r="B28" s="49">
        <v>26</v>
      </c>
      <c r="C28" s="86" t="s">
        <v>166</v>
      </c>
      <c r="D28" s="87" t="s">
        <v>192</v>
      </c>
      <c r="E28" s="262" t="s">
        <v>147</v>
      </c>
      <c r="F28" s="262" t="s">
        <v>147</v>
      </c>
      <c r="G28" s="147">
        <v>12</v>
      </c>
      <c r="H28" s="262" t="s">
        <v>147</v>
      </c>
      <c r="I28" s="148">
        <v>4</v>
      </c>
      <c r="J28" s="183" t="s">
        <v>147</v>
      </c>
      <c r="K28" s="183" t="s">
        <v>147</v>
      </c>
    </row>
    <row r="29" spans="2:11" ht="13.7" customHeight="1" x14ac:dyDescent="0.2">
      <c r="B29" s="50">
        <v>27</v>
      </c>
      <c r="C29" s="86" t="s">
        <v>193</v>
      </c>
      <c r="D29" s="87" t="s">
        <v>194</v>
      </c>
      <c r="E29" s="152">
        <v>4</v>
      </c>
      <c r="F29" s="151">
        <v>4</v>
      </c>
      <c r="G29" s="147">
        <v>4</v>
      </c>
      <c r="H29" s="147">
        <v>5</v>
      </c>
      <c r="I29" s="183" t="s">
        <v>147</v>
      </c>
      <c r="J29" s="148">
        <v>4</v>
      </c>
      <c r="K29" s="148">
        <v>4</v>
      </c>
    </row>
    <row r="30" spans="2:11" ht="13.7" customHeight="1" x14ac:dyDescent="0.2">
      <c r="B30" s="49">
        <v>28</v>
      </c>
      <c r="C30" s="86" t="s">
        <v>195</v>
      </c>
      <c r="D30" s="87" t="s">
        <v>196</v>
      </c>
      <c r="E30" s="262" t="s">
        <v>147</v>
      </c>
      <c r="F30" s="262" t="s">
        <v>147</v>
      </c>
      <c r="G30" s="147">
        <v>12</v>
      </c>
      <c r="H30" s="262" t="s">
        <v>147</v>
      </c>
      <c r="I30" s="148">
        <v>4</v>
      </c>
      <c r="J30" s="183" t="s">
        <v>147</v>
      </c>
      <c r="K30" s="183" t="s">
        <v>147</v>
      </c>
    </row>
    <row r="31" spans="2:11" ht="13.7" customHeight="1" x14ac:dyDescent="0.2">
      <c r="B31" s="50">
        <v>29</v>
      </c>
      <c r="C31" s="86" t="s">
        <v>197</v>
      </c>
      <c r="D31" s="87" t="s">
        <v>198</v>
      </c>
      <c r="E31" s="262" t="s">
        <v>147</v>
      </c>
      <c r="F31" s="262" t="s">
        <v>147</v>
      </c>
      <c r="G31" s="147">
        <v>13</v>
      </c>
      <c r="H31" s="262" t="s">
        <v>147</v>
      </c>
      <c r="I31" s="148">
        <v>5</v>
      </c>
      <c r="J31" s="183" t="s">
        <v>147</v>
      </c>
      <c r="K31" s="183" t="s">
        <v>147</v>
      </c>
    </row>
    <row r="32" spans="2:11" ht="13.7" customHeight="1" x14ac:dyDescent="0.2">
      <c r="B32" s="49">
        <v>30</v>
      </c>
      <c r="C32" s="86" t="s">
        <v>199</v>
      </c>
      <c r="D32" s="87" t="s">
        <v>200</v>
      </c>
      <c r="E32" s="262" t="s">
        <v>147</v>
      </c>
      <c r="F32" s="151">
        <v>12</v>
      </c>
      <c r="G32" s="147">
        <v>12</v>
      </c>
      <c r="H32" s="262" t="s">
        <v>147</v>
      </c>
      <c r="I32" s="148">
        <v>4</v>
      </c>
      <c r="J32" s="183" t="s">
        <v>147</v>
      </c>
      <c r="K32" s="183" t="s">
        <v>147</v>
      </c>
    </row>
    <row r="33" spans="2:11" ht="13.7" customHeight="1" x14ac:dyDescent="0.2">
      <c r="B33" s="50">
        <v>31</v>
      </c>
      <c r="C33" s="86" t="s">
        <v>201</v>
      </c>
      <c r="D33" s="87" t="s">
        <v>202</v>
      </c>
      <c r="E33" s="262" t="s">
        <v>147</v>
      </c>
      <c r="F33" s="151">
        <v>12</v>
      </c>
      <c r="G33" s="147">
        <v>12</v>
      </c>
      <c r="H33" s="262" t="s">
        <v>147</v>
      </c>
      <c r="I33" s="148">
        <v>4</v>
      </c>
      <c r="J33" s="183" t="s">
        <v>147</v>
      </c>
      <c r="K33" s="183" t="s">
        <v>147</v>
      </c>
    </row>
    <row r="34" spans="2:11" ht="13.7" customHeight="1" x14ac:dyDescent="0.2">
      <c r="B34" s="49">
        <v>32</v>
      </c>
      <c r="C34" s="86" t="s">
        <v>203</v>
      </c>
      <c r="D34" s="87" t="s">
        <v>204</v>
      </c>
      <c r="E34" s="151">
        <v>7</v>
      </c>
      <c r="F34" s="151">
        <v>7</v>
      </c>
      <c r="G34" s="147">
        <v>7</v>
      </c>
      <c r="H34" s="262" t="s">
        <v>147</v>
      </c>
      <c r="I34" s="148">
        <v>90</v>
      </c>
      <c r="J34" s="183" t="s">
        <v>147</v>
      </c>
      <c r="K34" s="183" t="s">
        <v>147</v>
      </c>
    </row>
    <row r="35" spans="2:11" ht="13.7" customHeight="1" x14ac:dyDescent="0.2">
      <c r="B35" s="50">
        <v>33</v>
      </c>
      <c r="C35" s="86" t="s">
        <v>205</v>
      </c>
      <c r="D35" s="87" t="s">
        <v>206</v>
      </c>
      <c r="E35" s="262" t="s">
        <v>147</v>
      </c>
      <c r="F35" s="151">
        <v>12</v>
      </c>
      <c r="G35" s="147">
        <v>12</v>
      </c>
      <c r="H35" s="262" t="s">
        <v>147</v>
      </c>
      <c r="I35" s="148">
        <v>4</v>
      </c>
      <c r="J35" s="183" t="s">
        <v>147</v>
      </c>
      <c r="K35" s="183" t="s">
        <v>147</v>
      </c>
    </row>
    <row r="36" spans="2:11" ht="13.7" customHeight="1" x14ac:dyDescent="0.2">
      <c r="B36" s="49">
        <v>34</v>
      </c>
      <c r="C36" s="86" t="s">
        <v>207</v>
      </c>
      <c r="D36" s="87" t="s">
        <v>208</v>
      </c>
      <c r="E36" s="262" t="s">
        <v>147</v>
      </c>
      <c r="F36" s="151">
        <v>12</v>
      </c>
      <c r="G36" s="147">
        <v>12</v>
      </c>
      <c r="H36" s="262" t="s">
        <v>147</v>
      </c>
      <c r="I36" s="148">
        <v>4</v>
      </c>
      <c r="J36" s="183" t="s">
        <v>147</v>
      </c>
      <c r="K36" s="183" t="s">
        <v>147</v>
      </c>
    </row>
    <row r="37" spans="2:11" ht="13.7" customHeight="1" x14ac:dyDescent="0.2">
      <c r="B37" s="50">
        <v>35</v>
      </c>
      <c r="C37" s="86" t="s">
        <v>209</v>
      </c>
      <c r="D37" s="87" t="s">
        <v>210</v>
      </c>
      <c r="E37" s="262" t="s">
        <v>147</v>
      </c>
      <c r="F37" s="262" t="s">
        <v>147</v>
      </c>
      <c r="G37" s="147">
        <v>12</v>
      </c>
      <c r="H37" s="262" t="s">
        <v>147</v>
      </c>
      <c r="I37" s="148">
        <v>4</v>
      </c>
      <c r="J37" s="183" t="s">
        <v>147</v>
      </c>
      <c r="K37" s="183" t="s">
        <v>147</v>
      </c>
    </row>
    <row r="38" spans="2:11" ht="13.7" customHeight="1" x14ac:dyDescent="0.2">
      <c r="B38" s="49">
        <v>36</v>
      </c>
      <c r="C38" s="86" t="s">
        <v>211</v>
      </c>
      <c r="D38" s="87" t="s">
        <v>212</v>
      </c>
      <c r="E38" s="151">
        <v>7</v>
      </c>
      <c r="F38" s="151">
        <v>7</v>
      </c>
      <c r="G38" s="147">
        <v>7</v>
      </c>
      <c r="H38" s="262" t="s">
        <v>147</v>
      </c>
      <c r="I38" s="148">
        <v>90</v>
      </c>
      <c r="J38" s="183" t="s">
        <v>147</v>
      </c>
      <c r="K38" s="183" t="s">
        <v>147</v>
      </c>
    </row>
    <row r="39" spans="2:11" ht="13.7" customHeight="1" x14ac:dyDescent="0.2">
      <c r="B39" s="50">
        <v>37</v>
      </c>
      <c r="C39" s="86" t="s">
        <v>213</v>
      </c>
      <c r="D39" s="87" t="s">
        <v>214</v>
      </c>
      <c r="E39" s="262" t="s">
        <v>147</v>
      </c>
      <c r="F39" s="262" t="s">
        <v>147</v>
      </c>
      <c r="G39" s="147">
        <v>13</v>
      </c>
      <c r="H39" s="262" t="s">
        <v>147</v>
      </c>
      <c r="I39" s="148">
        <v>5</v>
      </c>
      <c r="J39" s="183" t="s">
        <v>147</v>
      </c>
      <c r="K39" s="183" t="s">
        <v>147</v>
      </c>
    </row>
    <row r="40" spans="2:11" ht="13.7" customHeight="1" x14ac:dyDescent="0.2">
      <c r="B40" s="49">
        <v>38</v>
      </c>
      <c r="C40" s="86" t="s">
        <v>215</v>
      </c>
      <c r="D40" s="87" t="s">
        <v>216</v>
      </c>
      <c r="E40" s="151">
        <v>12</v>
      </c>
      <c r="F40" s="151">
        <v>12</v>
      </c>
      <c r="G40" s="147">
        <v>12</v>
      </c>
      <c r="H40" s="262" t="s">
        <v>147</v>
      </c>
      <c r="I40" s="148">
        <v>4</v>
      </c>
      <c r="J40" s="147">
        <v>12</v>
      </c>
      <c r="K40" s="183" t="s">
        <v>147</v>
      </c>
    </row>
    <row r="41" spans="2:11" ht="13.7" customHeight="1" x14ac:dyDescent="0.2">
      <c r="B41" s="50">
        <v>39</v>
      </c>
      <c r="C41" s="86" t="s">
        <v>217</v>
      </c>
      <c r="D41" s="87" t="s">
        <v>218</v>
      </c>
      <c r="E41" s="262" t="s">
        <v>147</v>
      </c>
      <c r="F41" s="151">
        <v>11</v>
      </c>
      <c r="G41" s="147">
        <v>11</v>
      </c>
      <c r="H41" s="262" t="s">
        <v>147</v>
      </c>
      <c r="I41" s="148">
        <v>3</v>
      </c>
      <c r="J41" s="183" t="s">
        <v>147</v>
      </c>
      <c r="K41" s="183" t="s">
        <v>147</v>
      </c>
    </row>
    <row r="42" spans="2:11" ht="13.7" customHeight="1" x14ac:dyDescent="0.2">
      <c r="B42" s="49">
        <v>40</v>
      </c>
      <c r="C42" s="86" t="s">
        <v>219</v>
      </c>
      <c r="D42" s="87" t="s">
        <v>220</v>
      </c>
      <c r="E42" s="262" t="s">
        <v>147</v>
      </c>
      <c r="F42" s="262" t="s">
        <v>147</v>
      </c>
      <c r="G42" s="147">
        <v>12</v>
      </c>
      <c r="H42" s="262" t="s">
        <v>147</v>
      </c>
      <c r="I42" s="148">
        <v>4</v>
      </c>
      <c r="J42" s="183" t="s">
        <v>147</v>
      </c>
      <c r="K42" s="183" t="s">
        <v>147</v>
      </c>
    </row>
    <row r="43" spans="2:11" ht="13.7" customHeight="1" x14ac:dyDescent="0.2">
      <c r="B43" s="50">
        <v>41</v>
      </c>
      <c r="C43" s="86" t="s">
        <v>221</v>
      </c>
      <c r="D43" s="87" t="s">
        <v>222</v>
      </c>
      <c r="E43" s="262" t="s">
        <v>147</v>
      </c>
      <c r="F43" s="262" t="s">
        <v>147</v>
      </c>
      <c r="G43" s="147">
        <v>10</v>
      </c>
      <c r="H43" s="262" t="s">
        <v>147</v>
      </c>
      <c r="I43" s="147">
        <v>201</v>
      </c>
      <c r="J43" s="147">
        <v>10</v>
      </c>
      <c r="K43" s="183" t="s">
        <v>147</v>
      </c>
    </row>
    <row r="44" spans="2:11" ht="13.7" customHeight="1" x14ac:dyDescent="0.2">
      <c r="B44" s="49">
        <v>42</v>
      </c>
      <c r="C44" s="86" t="s">
        <v>223</v>
      </c>
      <c r="D44" s="87" t="s">
        <v>224</v>
      </c>
      <c r="E44" s="151">
        <v>5</v>
      </c>
      <c r="F44" s="151">
        <v>5</v>
      </c>
      <c r="G44" s="147">
        <v>5</v>
      </c>
      <c r="H44" s="147">
        <v>5</v>
      </c>
      <c r="I44" s="183" t="s">
        <v>147</v>
      </c>
      <c r="J44" s="183" t="s">
        <v>147</v>
      </c>
      <c r="K44" s="183" t="s">
        <v>147</v>
      </c>
    </row>
    <row r="45" spans="2:11" ht="13.7" customHeight="1" x14ac:dyDescent="0.2">
      <c r="B45" s="50">
        <v>43</v>
      </c>
      <c r="C45" s="86" t="s">
        <v>225</v>
      </c>
      <c r="D45" s="87" t="s">
        <v>226</v>
      </c>
      <c r="E45" s="262" t="s">
        <v>147</v>
      </c>
      <c r="F45" s="262" t="s">
        <v>147</v>
      </c>
      <c r="G45" s="147">
        <v>13</v>
      </c>
      <c r="H45" s="262" t="s">
        <v>147</v>
      </c>
      <c r="I45" s="148">
        <v>5</v>
      </c>
      <c r="J45" s="183" t="s">
        <v>147</v>
      </c>
      <c r="K45" s="183" t="s">
        <v>147</v>
      </c>
    </row>
    <row r="46" spans="2:11" ht="13.7" customHeight="1" x14ac:dyDescent="0.2">
      <c r="B46" s="49">
        <v>44</v>
      </c>
      <c r="C46" s="86" t="s">
        <v>227</v>
      </c>
      <c r="D46" s="87" t="s">
        <v>228</v>
      </c>
      <c r="E46" s="262" t="s">
        <v>147</v>
      </c>
      <c r="F46" s="262" t="s">
        <v>147</v>
      </c>
      <c r="G46" s="147">
        <v>13</v>
      </c>
      <c r="H46" s="262" t="s">
        <v>147</v>
      </c>
      <c r="I46" s="147">
        <v>5</v>
      </c>
      <c r="J46" s="183" t="s">
        <v>147</v>
      </c>
      <c r="K46" s="183" t="s">
        <v>147</v>
      </c>
    </row>
    <row r="47" spans="2:11" ht="13.7" customHeight="1" x14ac:dyDescent="0.2">
      <c r="B47" s="50">
        <v>45</v>
      </c>
      <c r="C47" s="86" t="s">
        <v>229</v>
      </c>
      <c r="D47" s="87" t="s">
        <v>230</v>
      </c>
      <c r="E47" s="262" t="s">
        <v>147</v>
      </c>
      <c r="F47" s="262" t="s">
        <v>147</v>
      </c>
      <c r="G47" s="147">
        <v>9</v>
      </c>
      <c r="H47" s="262" t="s">
        <v>147</v>
      </c>
      <c r="I47" s="183" t="s">
        <v>147</v>
      </c>
      <c r="J47" s="183" t="s">
        <v>147</v>
      </c>
      <c r="K47" s="183" t="s">
        <v>147</v>
      </c>
    </row>
    <row r="48" spans="2:11" ht="13.7" customHeight="1" x14ac:dyDescent="0.2">
      <c r="B48" s="49">
        <v>46</v>
      </c>
      <c r="C48" s="86" t="s">
        <v>231</v>
      </c>
      <c r="D48" s="87" t="s">
        <v>232</v>
      </c>
      <c r="E48" s="262" t="s">
        <v>147</v>
      </c>
      <c r="F48" s="151">
        <v>12</v>
      </c>
      <c r="G48" s="147">
        <v>12</v>
      </c>
      <c r="H48" s="262" t="s">
        <v>147</v>
      </c>
      <c r="I48" s="148">
        <v>4</v>
      </c>
      <c r="J48" s="148">
        <v>12</v>
      </c>
      <c r="K48" s="148">
        <v>12</v>
      </c>
    </row>
    <row r="49" spans="2:11" ht="13.7" customHeight="1" x14ac:dyDescent="0.2">
      <c r="B49" s="50">
        <v>47</v>
      </c>
      <c r="C49" s="86" t="s">
        <v>233</v>
      </c>
      <c r="D49" s="87" t="s">
        <v>234</v>
      </c>
      <c r="E49" s="152">
        <v>11</v>
      </c>
      <c r="F49" s="151">
        <v>11</v>
      </c>
      <c r="G49" s="147">
        <v>11</v>
      </c>
      <c r="H49" s="262" t="s">
        <v>147</v>
      </c>
      <c r="I49" s="147">
        <v>3</v>
      </c>
      <c r="J49" s="147">
        <v>11</v>
      </c>
      <c r="K49" s="183" t="s">
        <v>147</v>
      </c>
    </row>
    <row r="50" spans="2:11" ht="13.7" customHeight="1" x14ac:dyDescent="0.2">
      <c r="B50" s="49">
        <v>48</v>
      </c>
      <c r="C50" s="86" t="s">
        <v>235</v>
      </c>
      <c r="D50" s="87" t="s">
        <v>236</v>
      </c>
      <c r="E50" s="262" t="s">
        <v>147</v>
      </c>
      <c r="F50" s="151">
        <v>5</v>
      </c>
      <c r="G50" s="147">
        <v>5</v>
      </c>
      <c r="H50" s="147">
        <v>6</v>
      </c>
      <c r="I50" s="183" t="s">
        <v>147</v>
      </c>
      <c r="J50" s="183" t="s">
        <v>147</v>
      </c>
      <c r="K50" s="183" t="s">
        <v>147</v>
      </c>
    </row>
    <row r="51" spans="2:11" ht="13.7" customHeight="1" x14ac:dyDescent="0.2">
      <c r="B51" s="50">
        <v>49</v>
      </c>
      <c r="C51" s="86" t="s">
        <v>237</v>
      </c>
      <c r="D51" s="87" t="s">
        <v>238</v>
      </c>
      <c r="E51" s="262" t="s">
        <v>147</v>
      </c>
      <c r="F51" s="262" t="s">
        <v>147</v>
      </c>
      <c r="G51" s="147">
        <v>13</v>
      </c>
      <c r="H51" s="262" t="s">
        <v>147</v>
      </c>
      <c r="I51" s="148">
        <v>5</v>
      </c>
      <c r="J51" s="183" t="s">
        <v>147</v>
      </c>
      <c r="K51" s="183" t="s">
        <v>147</v>
      </c>
    </row>
    <row r="52" spans="2:11" ht="13.7" customHeight="1" x14ac:dyDescent="0.2">
      <c r="B52" s="49">
        <v>50</v>
      </c>
      <c r="C52" s="86" t="s">
        <v>239</v>
      </c>
      <c r="D52" s="87" t="s">
        <v>240</v>
      </c>
      <c r="E52" s="262" t="s">
        <v>147</v>
      </c>
      <c r="F52" s="262" t="s">
        <v>147</v>
      </c>
      <c r="G52" s="147">
        <v>12</v>
      </c>
      <c r="H52" s="262" t="s">
        <v>147</v>
      </c>
      <c r="I52" s="147">
        <v>4</v>
      </c>
      <c r="J52" s="183" t="s">
        <v>147</v>
      </c>
      <c r="K52" s="183" t="s">
        <v>147</v>
      </c>
    </row>
    <row r="53" spans="2:11" ht="13.7" customHeight="1" x14ac:dyDescent="0.2">
      <c r="B53" s="50">
        <v>51</v>
      </c>
      <c r="C53" s="86" t="s">
        <v>241</v>
      </c>
      <c r="D53" s="87" t="s">
        <v>242</v>
      </c>
      <c r="E53" s="151">
        <v>6</v>
      </c>
      <c r="F53" s="151">
        <v>6</v>
      </c>
      <c r="G53" s="147">
        <v>6</v>
      </c>
      <c r="H53" s="262" t="s">
        <v>147</v>
      </c>
      <c r="I53" s="183" t="s">
        <v>147</v>
      </c>
      <c r="J53" s="183" t="s">
        <v>147</v>
      </c>
      <c r="K53" s="183" t="s">
        <v>147</v>
      </c>
    </row>
    <row r="54" spans="2:11" ht="13.7" customHeight="1" x14ac:dyDescent="0.2">
      <c r="B54" s="49">
        <v>52</v>
      </c>
      <c r="C54" s="86" t="s">
        <v>243</v>
      </c>
      <c r="D54" s="87" t="s">
        <v>244</v>
      </c>
      <c r="E54" s="262" t="s">
        <v>147</v>
      </c>
      <c r="F54" s="262" t="s">
        <v>147</v>
      </c>
      <c r="G54" s="147">
        <v>13</v>
      </c>
      <c r="H54" s="262" t="s">
        <v>147</v>
      </c>
      <c r="I54" s="148">
        <v>5</v>
      </c>
      <c r="J54" s="183" t="s">
        <v>147</v>
      </c>
      <c r="K54" s="183" t="s">
        <v>147</v>
      </c>
    </row>
    <row r="55" spans="2:11" ht="13.7" customHeight="1" x14ac:dyDescent="0.2">
      <c r="B55" s="50">
        <v>53</v>
      </c>
      <c r="C55" s="86" t="s">
        <v>245</v>
      </c>
      <c r="D55" s="87" t="s">
        <v>246</v>
      </c>
      <c r="E55" s="151">
        <v>7</v>
      </c>
      <c r="F55" s="151">
        <v>7</v>
      </c>
      <c r="G55" s="147">
        <v>7</v>
      </c>
      <c r="H55" s="262" t="s">
        <v>147</v>
      </c>
      <c r="I55" s="147">
        <v>90</v>
      </c>
      <c r="J55" s="183" t="s">
        <v>147</v>
      </c>
      <c r="K55" s="183" t="s">
        <v>147</v>
      </c>
    </row>
    <row r="56" spans="2:11" ht="13.7" customHeight="1" x14ac:dyDescent="0.2">
      <c r="B56" s="49">
        <v>54</v>
      </c>
      <c r="C56" s="86" t="s">
        <v>247</v>
      </c>
      <c r="D56" s="87" t="s">
        <v>248</v>
      </c>
      <c r="E56" s="152">
        <v>3</v>
      </c>
      <c r="F56" s="151">
        <v>3</v>
      </c>
      <c r="G56" s="147">
        <v>3</v>
      </c>
      <c r="H56" s="147">
        <v>3</v>
      </c>
      <c r="I56" s="183" t="s">
        <v>147</v>
      </c>
      <c r="J56" s="148">
        <v>3</v>
      </c>
      <c r="K56" s="148">
        <v>3</v>
      </c>
    </row>
    <row r="57" spans="2:11" ht="13.7" customHeight="1" x14ac:dyDescent="0.2">
      <c r="B57" s="50">
        <v>55</v>
      </c>
      <c r="C57" s="86" t="s">
        <v>249</v>
      </c>
      <c r="D57" s="87" t="s">
        <v>250</v>
      </c>
      <c r="E57" s="152">
        <v>5</v>
      </c>
      <c r="F57" s="151">
        <v>5</v>
      </c>
      <c r="G57" s="147">
        <v>5</v>
      </c>
      <c r="H57" s="147">
        <v>5</v>
      </c>
      <c r="I57" s="183" t="s">
        <v>147</v>
      </c>
      <c r="J57" s="147">
        <v>5</v>
      </c>
      <c r="K57" s="147">
        <v>5</v>
      </c>
    </row>
    <row r="58" spans="2:11" ht="13.7" customHeight="1" x14ac:dyDescent="0.2">
      <c r="B58" s="49">
        <v>56</v>
      </c>
      <c r="C58" s="86" t="s">
        <v>251</v>
      </c>
      <c r="D58" s="87" t="s">
        <v>252</v>
      </c>
      <c r="E58" s="262" t="s">
        <v>147</v>
      </c>
      <c r="F58" s="262" t="s">
        <v>147</v>
      </c>
      <c r="G58" s="147">
        <v>12</v>
      </c>
      <c r="H58" s="262" t="s">
        <v>147</v>
      </c>
      <c r="I58" s="148">
        <v>4</v>
      </c>
      <c r="J58" s="183" t="s">
        <v>147</v>
      </c>
      <c r="K58" s="183" t="s">
        <v>147</v>
      </c>
    </row>
    <row r="59" spans="2:11" ht="13.7" customHeight="1" x14ac:dyDescent="0.2">
      <c r="B59" s="50">
        <v>57</v>
      </c>
      <c r="C59" s="86" t="s">
        <v>253</v>
      </c>
      <c r="D59" s="87" t="s">
        <v>254</v>
      </c>
      <c r="E59" s="262" t="s">
        <v>147</v>
      </c>
      <c r="F59" s="151">
        <v>12</v>
      </c>
      <c r="G59" s="147">
        <v>12</v>
      </c>
      <c r="H59" s="262" t="s">
        <v>147</v>
      </c>
      <c r="I59" s="148">
        <v>4</v>
      </c>
      <c r="J59" s="147">
        <v>12</v>
      </c>
      <c r="K59" s="183" t="s">
        <v>147</v>
      </c>
    </row>
    <row r="60" spans="2:11" ht="13.7" customHeight="1" x14ac:dyDescent="0.2">
      <c r="B60" s="49">
        <v>58</v>
      </c>
      <c r="C60" s="86" t="s">
        <v>255</v>
      </c>
      <c r="D60" s="87" t="s">
        <v>256</v>
      </c>
      <c r="E60" s="262" t="s">
        <v>147</v>
      </c>
      <c r="F60" s="262" t="s">
        <v>147</v>
      </c>
      <c r="G60" s="147">
        <v>13</v>
      </c>
      <c r="H60" s="262" t="s">
        <v>147</v>
      </c>
      <c r="I60" s="148">
        <v>5</v>
      </c>
      <c r="J60" s="183" t="s">
        <v>147</v>
      </c>
      <c r="K60" s="183" t="s">
        <v>147</v>
      </c>
    </row>
    <row r="61" spans="2:11" ht="13.7" customHeight="1" x14ac:dyDescent="0.2">
      <c r="B61" s="50">
        <v>59</v>
      </c>
      <c r="C61" s="86" t="s">
        <v>257</v>
      </c>
      <c r="D61" s="87" t="s">
        <v>258</v>
      </c>
      <c r="E61" s="262" t="s">
        <v>147</v>
      </c>
      <c r="F61" s="151">
        <v>12</v>
      </c>
      <c r="G61" s="147">
        <v>12</v>
      </c>
      <c r="H61" s="262" t="s">
        <v>147</v>
      </c>
      <c r="I61" s="148">
        <v>4</v>
      </c>
      <c r="J61" s="183" t="s">
        <v>147</v>
      </c>
      <c r="K61" s="183" t="s">
        <v>147</v>
      </c>
    </row>
    <row r="62" spans="2:11" ht="13.7" customHeight="1" x14ac:dyDescent="0.2">
      <c r="B62" s="49">
        <v>60</v>
      </c>
      <c r="C62" s="86" t="s">
        <v>259</v>
      </c>
      <c r="D62" s="87" t="s">
        <v>260</v>
      </c>
      <c r="E62" s="262" t="s">
        <v>147</v>
      </c>
      <c r="F62" s="151">
        <v>12</v>
      </c>
      <c r="G62" s="147">
        <v>12</v>
      </c>
      <c r="H62" s="262" t="s">
        <v>147</v>
      </c>
      <c r="I62" s="148">
        <v>4</v>
      </c>
      <c r="J62" s="147">
        <v>12</v>
      </c>
      <c r="K62" s="183" t="s">
        <v>147</v>
      </c>
    </row>
    <row r="63" spans="2:11" ht="13.7" customHeight="1" x14ac:dyDescent="0.2">
      <c r="B63" s="50">
        <v>61</v>
      </c>
      <c r="C63" s="86" t="s">
        <v>261</v>
      </c>
      <c r="D63" s="87" t="s">
        <v>262</v>
      </c>
      <c r="E63" s="262" t="s">
        <v>147</v>
      </c>
      <c r="F63" s="262" t="s">
        <v>147</v>
      </c>
      <c r="G63" s="147">
        <v>13</v>
      </c>
      <c r="H63" s="262" t="s">
        <v>147</v>
      </c>
      <c r="I63" s="147">
        <v>5</v>
      </c>
      <c r="J63" s="183" t="s">
        <v>147</v>
      </c>
      <c r="K63" s="183" t="s">
        <v>147</v>
      </c>
    </row>
    <row r="64" spans="2:11" ht="13.7" customHeight="1" x14ac:dyDescent="0.2">
      <c r="B64" s="49">
        <v>62</v>
      </c>
      <c r="C64" s="86" t="s">
        <v>263</v>
      </c>
      <c r="D64" s="87" t="s">
        <v>264</v>
      </c>
      <c r="E64" s="262" t="s">
        <v>147</v>
      </c>
      <c r="F64" s="151">
        <v>5</v>
      </c>
      <c r="G64" s="147">
        <v>5</v>
      </c>
      <c r="H64" s="147">
        <v>5</v>
      </c>
      <c r="I64" s="183" t="s">
        <v>147</v>
      </c>
      <c r="J64" s="183" t="s">
        <v>147</v>
      </c>
      <c r="K64" s="183" t="s">
        <v>147</v>
      </c>
    </row>
    <row r="65" spans="2:11" ht="13.7" customHeight="1" x14ac:dyDescent="0.2">
      <c r="B65" s="50">
        <v>63</v>
      </c>
      <c r="C65" s="86" t="s">
        <v>265</v>
      </c>
      <c r="D65" s="87" t="s">
        <v>266</v>
      </c>
      <c r="E65" s="262" t="s">
        <v>147</v>
      </c>
      <c r="F65" s="262" t="s">
        <v>147</v>
      </c>
      <c r="G65" s="147">
        <v>13</v>
      </c>
      <c r="H65" s="262" t="s">
        <v>147</v>
      </c>
      <c r="I65" s="148">
        <v>5</v>
      </c>
      <c r="J65" s="183" t="s">
        <v>147</v>
      </c>
      <c r="K65" s="183" t="s">
        <v>147</v>
      </c>
    </row>
    <row r="66" spans="2:11" ht="13.7" customHeight="1" x14ac:dyDescent="0.2">
      <c r="B66" s="49">
        <v>64</v>
      </c>
      <c r="C66" s="86" t="s">
        <v>267</v>
      </c>
      <c r="D66" s="87" t="s">
        <v>268</v>
      </c>
      <c r="E66" s="262" t="s">
        <v>147</v>
      </c>
      <c r="F66" s="262" t="s">
        <v>147</v>
      </c>
      <c r="G66" s="147">
        <v>9</v>
      </c>
      <c r="H66" s="262" t="s">
        <v>147</v>
      </c>
      <c r="I66" s="148">
        <v>2</v>
      </c>
      <c r="J66" s="183" t="s">
        <v>147</v>
      </c>
      <c r="K66" s="183" t="s">
        <v>147</v>
      </c>
    </row>
    <row r="67" spans="2:11" ht="13.7" customHeight="1" x14ac:dyDescent="0.2">
      <c r="B67" s="50">
        <v>65</v>
      </c>
      <c r="C67" s="86" t="s">
        <v>269</v>
      </c>
      <c r="D67" s="87" t="s">
        <v>270</v>
      </c>
      <c r="E67" s="262" t="s">
        <v>147</v>
      </c>
      <c r="F67" s="151">
        <v>13</v>
      </c>
      <c r="G67" s="147">
        <v>13</v>
      </c>
      <c r="H67" s="262" t="s">
        <v>147</v>
      </c>
      <c r="I67" s="148">
        <v>5</v>
      </c>
      <c r="J67" s="183" t="s">
        <v>147</v>
      </c>
      <c r="K67" s="183" t="s">
        <v>147</v>
      </c>
    </row>
    <row r="68" spans="2:11" ht="13.7" customHeight="1" x14ac:dyDescent="0.2">
      <c r="B68" s="49">
        <v>66</v>
      </c>
      <c r="C68" s="86" t="s">
        <v>271</v>
      </c>
      <c r="D68" s="87" t="s">
        <v>272</v>
      </c>
      <c r="E68" s="152">
        <v>11</v>
      </c>
      <c r="F68" s="151">
        <v>11</v>
      </c>
      <c r="G68" s="147">
        <v>11</v>
      </c>
      <c r="H68" s="262" t="s">
        <v>147</v>
      </c>
      <c r="I68" s="147">
        <v>3</v>
      </c>
      <c r="J68" s="148">
        <v>11</v>
      </c>
      <c r="K68" s="183" t="s">
        <v>147</v>
      </c>
    </row>
    <row r="69" spans="2:11" ht="13.7" customHeight="1" x14ac:dyDescent="0.2">
      <c r="B69" s="50">
        <v>67</v>
      </c>
      <c r="C69" s="86" t="s">
        <v>273</v>
      </c>
      <c r="D69" s="87" t="s">
        <v>274</v>
      </c>
      <c r="E69" s="152">
        <v>5</v>
      </c>
      <c r="F69" s="151">
        <v>5</v>
      </c>
      <c r="G69" s="147">
        <v>5</v>
      </c>
      <c r="H69" s="147">
        <v>6</v>
      </c>
      <c r="I69" s="183" t="s">
        <v>147</v>
      </c>
      <c r="J69" s="148">
        <v>5</v>
      </c>
      <c r="K69" s="148">
        <v>5</v>
      </c>
    </row>
    <row r="70" spans="2:11" ht="13.7" customHeight="1" x14ac:dyDescent="0.2">
      <c r="B70" s="49">
        <v>68</v>
      </c>
      <c r="C70" s="86" t="s">
        <v>275</v>
      </c>
      <c r="D70" s="87" t="s">
        <v>276</v>
      </c>
      <c r="E70" s="152">
        <v>4</v>
      </c>
      <c r="F70" s="151">
        <v>4</v>
      </c>
      <c r="G70" s="147">
        <v>4</v>
      </c>
      <c r="H70" s="147">
        <v>5</v>
      </c>
      <c r="I70" s="183" t="s">
        <v>147</v>
      </c>
      <c r="J70" s="147">
        <v>4</v>
      </c>
      <c r="K70" s="147">
        <v>4</v>
      </c>
    </row>
    <row r="71" spans="2:11" ht="13.7" customHeight="1" x14ac:dyDescent="0.2">
      <c r="B71" s="50">
        <v>69</v>
      </c>
      <c r="C71" s="86" t="s">
        <v>277</v>
      </c>
      <c r="D71" s="87" t="s">
        <v>278</v>
      </c>
      <c r="E71" s="262" t="s">
        <v>147</v>
      </c>
      <c r="F71" s="262" t="s">
        <v>147</v>
      </c>
      <c r="G71" s="147">
        <v>13</v>
      </c>
      <c r="H71" s="262" t="s">
        <v>147</v>
      </c>
      <c r="I71" s="148">
        <v>5</v>
      </c>
      <c r="J71" s="183" t="s">
        <v>147</v>
      </c>
      <c r="K71" s="183" t="s">
        <v>147</v>
      </c>
    </row>
    <row r="72" spans="2:11" ht="13.7" customHeight="1" x14ac:dyDescent="0.2">
      <c r="B72" s="49">
        <v>70</v>
      </c>
      <c r="C72" s="86" t="s">
        <v>279</v>
      </c>
      <c r="D72" s="87" t="s">
        <v>280</v>
      </c>
      <c r="E72" s="262" t="s">
        <v>147</v>
      </c>
      <c r="F72" s="152">
        <v>13</v>
      </c>
      <c r="G72" s="147">
        <v>13</v>
      </c>
      <c r="H72" s="262" t="s">
        <v>147</v>
      </c>
      <c r="I72" s="148">
        <v>5</v>
      </c>
      <c r="J72" s="183" t="s">
        <v>147</v>
      </c>
      <c r="K72" s="183" t="s">
        <v>147</v>
      </c>
    </row>
    <row r="73" spans="2:11" ht="13.7" customHeight="1" x14ac:dyDescent="0.2">
      <c r="B73" s="50">
        <v>71</v>
      </c>
      <c r="C73" s="86" t="s">
        <v>221</v>
      </c>
      <c r="D73" s="87" t="s">
        <v>281</v>
      </c>
      <c r="E73" s="262" t="s">
        <v>147</v>
      </c>
      <c r="F73" s="262" t="s">
        <v>147</v>
      </c>
      <c r="G73" s="147">
        <v>10</v>
      </c>
      <c r="H73" s="262" t="s">
        <v>147</v>
      </c>
      <c r="I73" s="148">
        <v>201</v>
      </c>
      <c r="J73" s="147">
        <v>10</v>
      </c>
      <c r="K73" s="183" t="s">
        <v>147</v>
      </c>
    </row>
    <row r="74" spans="2:11" ht="13.7" customHeight="1" x14ac:dyDescent="0.2">
      <c r="B74" s="49">
        <v>72</v>
      </c>
      <c r="C74" s="86" t="s">
        <v>282</v>
      </c>
      <c r="D74" s="87" t="s">
        <v>283</v>
      </c>
      <c r="E74" s="262" t="s">
        <v>147</v>
      </c>
      <c r="F74" s="262" t="s">
        <v>147</v>
      </c>
      <c r="G74" s="147">
        <v>13</v>
      </c>
      <c r="H74" s="262" t="s">
        <v>147</v>
      </c>
      <c r="I74" s="148">
        <v>5</v>
      </c>
      <c r="J74" s="183" t="s">
        <v>147</v>
      </c>
      <c r="K74" s="183" t="s">
        <v>147</v>
      </c>
    </row>
    <row r="75" spans="2:11" ht="13.7" customHeight="1" x14ac:dyDescent="0.2">
      <c r="B75" s="50">
        <v>73</v>
      </c>
      <c r="C75" s="86" t="s">
        <v>284</v>
      </c>
      <c r="D75" s="87" t="s">
        <v>285</v>
      </c>
      <c r="E75" s="262" t="s">
        <v>147</v>
      </c>
      <c r="F75" s="262" t="s">
        <v>147</v>
      </c>
      <c r="G75" s="147">
        <v>9</v>
      </c>
      <c r="H75" s="262" t="s">
        <v>147</v>
      </c>
      <c r="I75" s="147">
        <v>2</v>
      </c>
      <c r="J75" s="183" t="s">
        <v>147</v>
      </c>
      <c r="K75" s="183" t="s">
        <v>147</v>
      </c>
    </row>
    <row r="76" spans="2:11" ht="13.7" customHeight="1" x14ac:dyDescent="0.2">
      <c r="B76" s="49">
        <v>74</v>
      </c>
      <c r="C76" s="86" t="s">
        <v>286</v>
      </c>
      <c r="D76" s="87" t="s">
        <v>287</v>
      </c>
      <c r="E76" s="262" t="s">
        <v>147</v>
      </c>
      <c r="F76" s="151">
        <v>5</v>
      </c>
      <c r="G76" s="147">
        <v>5</v>
      </c>
      <c r="H76" s="147">
        <v>7</v>
      </c>
      <c r="I76" s="183" t="s">
        <v>147</v>
      </c>
      <c r="J76" s="147">
        <v>5</v>
      </c>
      <c r="K76" s="147">
        <v>5</v>
      </c>
    </row>
    <row r="77" spans="2:11" ht="13.7" customHeight="1" x14ac:dyDescent="0.2">
      <c r="B77" s="50">
        <v>75</v>
      </c>
      <c r="C77" s="86" t="s">
        <v>288</v>
      </c>
      <c r="D77" s="87" t="s">
        <v>289</v>
      </c>
      <c r="E77" s="262" t="s">
        <v>147</v>
      </c>
      <c r="F77" s="262" t="s">
        <v>147</v>
      </c>
      <c r="G77" s="147">
        <v>12</v>
      </c>
      <c r="H77" s="262" t="s">
        <v>147</v>
      </c>
      <c r="I77" s="148">
        <v>4</v>
      </c>
      <c r="J77" s="183" t="s">
        <v>147</v>
      </c>
      <c r="K77" s="183" t="s">
        <v>147</v>
      </c>
    </row>
    <row r="78" spans="2:11" ht="13.7" customHeight="1" x14ac:dyDescent="0.2">
      <c r="B78" s="49">
        <v>76</v>
      </c>
      <c r="C78" s="86" t="s">
        <v>290</v>
      </c>
      <c r="D78" s="87" t="s">
        <v>291</v>
      </c>
      <c r="E78" s="262" t="s">
        <v>147</v>
      </c>
      <c r="F78" s="262" t="s">
        <v>147</v>
      </c>
      <c r="G78" s="147">
        <v>9</v>
      </c>
      <c r="H78" s="262" t="s">
        <v>147</v>
      </c>
      <c r="I78" s="148">
        <v>2</v>
      </c>
      <c r="J78" s="183" t="s">
        <v>147</v>
      </c>
      <c r="K78" s="183" t="s">
        <v>147</v>
      </c>
    </row>
    <row r="79" spans="2:11" ht="13.7" customHeight="1" x14ac:dyDescent="0.2">
      <c r="B79" s="50">
        <v>77</v>
      </c>
      <c r="C79" s="86" t="s">
        <v>292</v>
      </c>
      <c r="D79" s="87" t="s">
        <v>293</v>
      </c>
      <c r="E79" s="151">
        <v>10</v>
      </c>
      <c r="F79" s="151">
        <v>10</v>
      </c>
      <c r="G79" s="147">
        <v>10</v>
      </c>
      <c r="H79" s="262" t="s">
        <v>147</v>
      </c>
      <c r="I79" s="148">
        <v>201</v>
      </c>
      <c r="J79" s="183" t="s">
        <v>147</v>
      </c>
      <c r="K79" s="183" t="s">
        <v>147</v>
      </c>
    </row>
    <row r="80" spans="2:11" ht="13.7" customHeight="1" x14ac:dyDescent="0.2">
      <c r="B80" s="49">
        <v>78</v>
      </c>
      <c r="C80" s="86" t="s">
        <v>294</v>
      </c>
      <c r="D80" s="87" t="s">
        <v>295</v>
      </c>
      <c r="E80" s="262" t="s">
        <v>147</v>
      </c>
      <c r="F80" s="262" t="s">
        <v>147</v>
      </c>
      <c r="G80" s="147">
        <v>13</v>
      </c>
      <c r="H80" s="262" t="s">
        <v>147</v>
      </c>
      <c r="I80" s="148">
        <v>5</v>
      </c>
      <c r="J80" s="183" t="s">
        <v>147</v>
      </c>
      <c r="K80" s="183" t="s">
        <v>147</v>
      </c>
    </row>
    <row r="81" spans="2:11" ht="13.7" customHeight="1" x14ac:dyDescent="0.2">
      <c r="B81" s="50">
        <v>79</v>
      </c>
      <c r="C81" s="86" t="s">
        <v>296</v>
      </c>
      <c r="D81" s="87" t="s">
        <v>297</v>
      </c>
      <c r="E81" s="262" t="s">
        <v>147</v>
      </c>
      <c r="F81" s="262" t="s">
        <v>147</v>
      </c>
      <c r="G81" s="147">
        <v>12</v>
      </c>
      <c r="H81" s="262" t="s">
        <v>147</v>
      </c>
      <c r="I81" s="148">
        <v>4</v>
      </c>
      <c r="J81" s="183" t="s">
        <v>147</v>
      </c>
      <c r="K81" s="183" t="s">
        <v>147</v>
      </c>
    </row>
    <row r="82" spans="2:11" ht="13.7" customHeight="1" x14ac:dyDescent="0.2">
      <c r="B82" s="49">
        <v>80</v>
      </c>
      <c r="C82" s="86" t="s">
        <v>298</v>
      </c>
      <c r="D82" s="87" t="s">
        <v>299</v>
      </c>
      <c r="E82" s="262" t="s">
        <v>147</v>
      </c>
      <c r="F82" s="147">
        <v>12</v>
      </c>
      <c r="G82" s="147">
        <v>12</v>
      </c>
      <c r="H82" s="262" t="s">
        <v>147</v>
      </c>
      <c r="I82" s="148">
        <v>4</v>
      </c>
      <c r="J82" s="183" t="s">
        <v>147</v>
      </c>
      <c r="K82" s="183" t="s">
        <v>147</v>
      </c>
    </row>
    <row r="83" spans="2:11" ht="13.7" customHeight="1" x14ac:dyDescent="0.2">
      <c r="B83" s="50">
        <v>81</v>
      </c>
      <c r="C83" s="86" t="s">
        <v>300</v>
      </c>
      <c r="D83" s="87" t="s">
        <v>301</v>
      </c>
      <c r="E83" s="262" t="s">
        <v>147</v>
      </c>
      <c r="F83" s="147">
        <v>12</v>
      </c>
      <c r="G83" s="147">
        <v>12</v>
      </c>
      <c r="H83" s="262" t="s">
        <v>147</v>
      </c>
      <c r="I83" s="148">
        <v>4</v>
      </c>
      <c r="J83" s="183" t="s">
        <v>147</v>
      </c>
      <c r="K83" s="183" t="s">
        <v>147</v>
      </c>
    </row>
    <row r="84" spans="2:11" ht="13.7" customHeight="1" x14ac:dyDescent="0.2">
      <c r="B84" s="49">
        <v>82</v>
      </c>
      <c r="C84" s="86" t="s">
        <v>302</v>
      </c>
      <c r="D84" s="87" t="s">
        <v>303</v>
      </c>
      <c r="E84" s="262" t="s">
        <v>147</v>
      </c>
      <c r="F84" s="151">
        <v>12</v>
      </c>
      <c r="G84" s="147">
        <v>12</v>
      </c>
      <c r="H84" s="262" t="s">
        <v>147</v>
      </c>
      <c r="I84" s="148">
        <v>4</v>
      </c>
      <c r="J84" s="148">
        <v>12</v>
      </c>
      <c r="K84" s="183" t="s">
        <v>147</v>
      </c>
    </row>
    <row r="85" spans="2:11" ht="13.7" customHeight="1" x14ac:dyDescent="0.2">
      <c r="B85" s="50">
        <v>83</v>
      </c>
      <c r="C85" s="86" t="s">
        <v>304</v>
      </c>
      <c r="D85" s="87" t="s">
        <v>305</v>
      </c>
      <c r="E85" s="262" t="s">
        <v>147</v>
      </c>
      <c r="F85" s="262" t="s">
        <v>147</v>
      </c>
      <c r="G85" s="147">
        <v>13</v>
      </c>
      <c r="H85" s="262" t="s">
        <v>147</v>
      </c>
      <c r="I85" s="148">
        <v>5</v>
      </c>
      <c r="J85" s="183" t="s">
        <v>147</v>
      </c>
      <c r="K85" s="183" t="s">
        <v>147</v>
      </c>
    </row>
    <row r="86" spans="2:11" ht="13.7" customHeight="1" x14ac:dyDescent="0.2">
      <c r="B86" s="49">
        <v>84</v>
      </c>
      <c r="C86" s="197" t="s">
        <v>306</v>
      </c>
      <c r="D86" s="196" t="s">
        <v>307</v>
      </c>
      <c r="E86" s="262" t="s">
        <v>147</v>
      </c>
      <c r="F86" s="262" t="s">
        <v>147</v>
      </c>
      <c r="G86" s="262" t="s">
        <v>147</v>
      </c>
      <c r="H86" s="262" t="s">
        <v>147</v>
      </c>
      <c r="I86" s="183" t="s">
        <v>147</v>
      </c>
      <c r="J86" s="183" t="s">
        <v>147</v>
      </c>
      <c r="K86" s="183" t="s">
        <v>147</v>
      </c>
    </row>
    <row r="87" spans="2:11" ht="13.7" customHeight="1" x14ac:dyDescent="0.2">
      <c r="B87" s="50">
        <v>85</v>
      </c>
      <c r="C87" s="86" t="s">
        <v>308</v>
      </c>
      <c r="D87" s="87" t="s">
        <v>309</v>
      </c>
      <c r="E87" s="262" t="s">
        <v>147</v>
      </c>
      <c r="F87" s="262" t="s">
        <v>147</v>
      </c>
      <c r="G87" s="147">
        <v>13</v>
      </c>
      <c r="H87" s="262" t="s">
        <v>147</v>
      </c>
      <c r="I87" s="148">
        <v>5</v>
      </c>
      <c r="J87" s="183" t="s">
        <v>147</v>
      </c>
      <c r="K87" s="183" t="s">
        <v>147</v>
      </c>
    </row>
    <row r="88" spans="2:11" ht="13.7" customHeight="1" x14ac:dyDescent="0.2">
      <c r="B88" s="49">
        <v>86</v>
      </c>
      <c r="C88" s="86" t="s">
        <v>310</v>
      </c>
      <c r="D88" s="87" t="s">
        <v>311</v>
      </c>
      <c r="E88" s="262" t="s">
        <v>147</v>
      </c>
      <c r="F88" s="262" t="s">
        <v>147</v>
      </c>
      <c r="G88" s="147">
        <v>12</v>
      </c>
      <c r="H88" s="262" t="s">
        <v>147</v>
      </c>
      <c r="I88" s="147">
        <v>4</v>
      </c>
      <c r="J88" s="183" t="s">
        <v>147</v>
      </c>
      <c r="K88" s="183" t="s">
        <v>147</v>
      </c>
    </row>
    <row r="89" spans="2:11" ht="13.7" customHeight="1" x14ac:dyDescent="0.2">
      <c r="B89" s="50">
        <v>87</v>
      </c>
      <c r="C89" s="86" t="s">
        <v>229</v>
      </c>
      <c r="D89" s="87" t="s">
        <v>312</v>
      </c>
      <c r="E89" s="152">
        <v>5</v>
      </c>
      <c r="F89" s="151">
        <v>5</v>
      </c>
      <c r="G89" s="147">
        <v>5</v>
      </c>
      <c r="H89" s="147">
        <v>6</v>
      </c>
      <c r="I89" s="183" t="s">
        <v>147</v>
      </c>
      <c r="J89" s="148">
        <v>5</v>
      </c>
      <c r="K89" s="148">
        <v>5</v>
      </c>
    </row>
    <row r="90" spans="2:11" ht="13.7" customHeight="1" x14ac:dyDescent="0.2">
      <c r="B90" s="50">
        <v>88</v>
      </c>
      <c r="C90" s="86" t="s">
        <v>313</v>
      </c>
      <c r="D90" s="87" t="s">
        <v>314</v>
      </c>
      <c r="E90" s="152">
        <v>4</v>
      </c>
      <c r="F90" s="151">
        <v>4</v>
      </c>
      <c r="G90" s="147">
        <v>4</v>
      </c>
      <c r="H90" s="147">
        <v>5</v>
      </c>
      <c r="I90" s="183" t="s">
        <v>147</v>
      </c>
      <c r="J90" s="148">
        <v>4</v>
      </c>
      <c r="K90" s="148">
        <v>4</v>
      </c>
    </row>
    <row r="91" spans="2:11" ht="13.7" customHeight="1" x14ac:dyDescent="0.2">
      <c r="B91" s="50">
        <v>89</v>
      </c>
      <c r="C91" s="86" t="s">
        <v>315</v>
      </c>
      <c r="D91" s="87" t="s">
        <v>316</v>
      </c>
      <c r="E91" s="262" t="s">
        <v>147</v>
      </c>
      <c r="F91" s="151">
        <v>12</v>
      </c>
      <c r="G91" s="147">
        <v>12</v>
      </c>
      <c r="H91" s="262" t="s">
        <v>147</v>
      </c>
      <c r="I91" s="148">
        <v>4</v>
      </c>
      <c r="J91" s="148">
        <v>12</v>
      </c>
      <c r="K91" s="183" t="s">
        <v>147</v>
      </c>
    </row>
    <row r="92" spans="2:11" ht="13.7" customHeight="1" x14ac:dyDescent="0.2">
      <c r="B92" s="49">
        <v>90</v>
      </c>
      <c r="C92" s="86" t="s">
        <v>317</v>
      </c>
      <c r="D92" s="87" t="s">
        <v>318</v>
      </c>
      <c r="E92" s="152">
        <v>11</v>
      </c>
      <c r="F92" s="151">
        <v>11</v>
      </c>
      <c r="G92" s="147">
        <v>11</v>
      </c>
      <c r="H92" s="262" t="s">
        <v>147</v>
      </c>
      <c r="I92" s="148">
        <v>3</v>
      </c>
      <c r="J92" s="148">
        <v>11</v>
      </c>
      <c r="K92" s="148">
        <v>11</v>
      </c>
    </row>
    <row r="93" spans="2:11" ht="13.7" customHeight="1" x14ac:dyDescent="0.2">
      <c r="B93" s="50">
        <v>91</v>
      </c>
      <c r="C93" s="86" t="s">
        <v>319</v>
      </c>
      <c r="D93" s="87" t="s">
        <v>320</v>
      </c>
      <c r="E93" s="152">
        <v>11</v>
      </c>
      <c r="F93" s="151">
        <v>11</v>
      </c>
      <c r="G93" s="147">
        <v>11</v>
      </c>
      <c r="H93" s="262" t="s">
        <v>147</v>
      </c>
      <c r="I93" s="148">
        <v>3</v>
      </c>
      <c r="J93" s="147">
        <v>11</v>
      </c>
      <c r="K93" s="147">
        <v>11</v>
      </c>
    </row>
    <row r="94" spans="2:11" ht="13.7" customHeight="1" x14ac:dyDescent="0.2">
      <c r="B94" s="49">
        <v>92</v>
      </c>
      <c r="C94" s="86" t="s">
        <v>321</v>
      </c>
      <c r="D94" s="87" t="s">
        <v>322</v>
      </c>
      <c r="E94" s="152">
        <v>11</v>
      </c>
      <c r="F94" s="151">
        <v>11</v>
      </c>
      <c r="G94" s="147">
        <v>11</v>
      </c>
      <c r="H94" s="262" t="s">
        <v>147</v>
      </c>
      <c r="I94" s="148">
        <v>3</v>
      </c>
      <c r="J94" s="147">
        <v>11</v>
      </c>
      <c r="K94" s="183" t="s">
        <v>147</v>
      </c>
    </row>
    <row r="95" spans="2:11" ht="13.7" customHeight="1" x14ac:dyDescent="0.2">
      <c r="B95" s="50">
        <v>93</v>
      </c>
      <c r="C95" s="86" t="s">
        <v>323</v>
      </c>
      <c r="D95" s="87" t="s">
        <v>324</v>
      </c>
      <c r="E95" s="262" t="s">
        <v>147</v>
      </c>
      <c r="F95" s="262" t="s">
        <v>147</v>
      </c>
      <c r="G95" s="147">
        <v>11</v>
      </c>
      <c r="H95" s="262" t="s">
        <v>147</v>
      </c>
      <c r="I95" s="147">
        <v>3</v>
      </c>
      <c r="J95" s="183" t="s">
        <v>147</v>
      </c>
      <c r="K95" s="183" t="s">
        <v>147</v>
      </c>
    </row>
    <row r="96" spans="2:11" ht="13.7" customHeight="1" x14ac:dyDescent="0.2">
      <c r="B96" s="49">
        <v>94</v>
      </c>
      <c r="C96" s="86" t="s">
        <v>325</v>
      </c>
      <c r="D96" s="87" t="s">
        <v>326</v>
      </c>
      <c r="E96" s="152">
        <v>5</v>
      </c>
      <c r="F96" s="151">
        <v>5</v>
      </c>
      <c r="G96" s="147">
        <v>5</v>
      </c>
      <c r="H96" s="147">
        <v>7</v>
      </c>
      <c r="I96" s="183" t="s">
        <v>147</v>
      </c>
      <c r="J96" s="148">
        <v>5</v>
      </c>
      <c r="K96" s="148">
        <v>5</v>
      </c>
    </row>
    <row r="97" spans="2:11" ht="13.7" customHeight="1" x14ac:dyDescent="0.2">
      <c r="B97" s="50">
        <v>95</v>
      </c>
      <c r="C97" s="86" t="s">
        <v>160</v>
      </c>
      <c r="D97" s="87" t="s">
        <v>327</v>
      </c>
      <c r="E97" s="262" t="s">
        <v>147</v>
      </c>
      <c r="F97" s="262" t="s">
        <v>147</v>
      </c>
      <c r="G97" s="147">
        <v>4</v>
      </c>
      <c r="H97" s="147">
        <v>7</v>
      </c>
      <c r="I97" s="183" t="s">
        <v>147</v>
      </c>
      <c r="J97" s="147">
        <v>4</v>
      </c>
      <c r="K97" s="147">
        <v>4</v>
      </c>
    </row>
    <row r="98" spans="2:11" ht="13.7" customHeight="1" x14ac:dyDescent="0.2">
      <c r="B98" s="49">
        <v>96</v>
      </c>
      <c r="C98" s="86" t="s">
        <v>328</v>
      </c>
      <c r="D98" s="87" t="s">
        <v>329</v>
      </c>
      <c r="E98" s="262" t="s">
        <v>147</v>
      </c>
      <c r="F98" s="151">
        <v>9</v>
      </c>
      <c r="G98" s="147">
        <v>9</v>
      </c>
      <c r="H98" s="262" t="s">
        <v>147</v>
      </c>
      <c r="I98" s="148">
        <v>2</v>
      </c>
      <c r="J98" s="183" t="s">
        <v>147</v>
      </c>
      <c r="K98" s="183" t="s">
        <v>147</v>
      </c>
    </row>
    <row r="99" spans="2:11" ht="13.7" customHeight="1" x14ac:dyDescent="0.2">
      <c r="B99" s="50">
        <v>97</v>
      </c>
      <c r="C99" s="86" t="s">
        <v>330</v>
      </c>
      <c r="D99" s="87" t="s">
        <v>331</v>
      </c>
      <c r="E99" s="262" t="s">
        <v>147</v>
      </c>
      <c r="F99" s="151">
        <v>10</v>
      </c>
      <c r="G99" s="147">
        <v>10</v>
      </c>
      <c r="H99" s="262" t="s">
        <v>147</v>
      </c>
      <c r="I99" s="148">
        <v>201</v>
      </c>
      <c r="J99" s="147">
        <v>10</v>
      </c>
      <c r="K99" s="147">
        <v>10</v>
      </c>
    </row>
    <row r="100" spans="2:11" ht="13.7" customHeight="1" x14ac:dyDescent="0.2">
      <c r="B100" s="49">
        <v>98</v>
      </c>
      <c r="C100" s="86" t="s">
        <v>332</v>
      </c>
      <c r="D100" s="87" t="s">
        <v>333</v>
      </c>
      <c r="E100" s="262" t="s">
        <v>147</v>
      </c>
      <c r="F100" s="151">
        <v>12</v>
      </c>
      <c r="G100" s="147">
        <v>12</v>
      </c>
      <c r="H100" s="262" t="s">
        <v>147</v>
      </c>
      <c r="I100" s="148">
        <v>4</v>
      </c>
      <c r="J100" s="183" t="s">
        <v>147</v>
      </c>
      <c r="K100" s="183" t="s">
        <v>147</v>
      </c>
    </row>
    <row r="101" spans="2:11" ht="13.7" customHeight="1" x14ac:dyDescent="0.2">
      <c r="B101" s="50">
        <v>99</v>
      </c>
      <c r="C101" s="86" t="s">
        <v>334</v>
      </c>
      <c r="D101" s="87" t="s">
        <v>335</v>
      </c>
      <c r="E101" s="262" t="s">
        <v>147</v>
      </c>
      <c r="F101" s="151">
        <v>11</v>
      </c>
      <c r="G101" s="147">
        <v>11</v>
      </c>
      <c r="H101" s="262" t="s">
        <v>147</v>
      </c>
      <c r="I101" s="148">
        <v>3</v>
      </c>
      <c r="J101" s="147">
        <v>11</v>
      </c>
      <c r="K101" s="147">
        <v>11</v>
      </c>
    </row>
    <row r="102" spans="2:11" ht="13.7" customHeight="1" x14ac:dyDescent="0.2">
      <c r="B102" s="49">
        <v>100</v>
      </c>
      <c r="C102" s="86" t="s">
        <v>336</v>
      </c>
      <c r="D102" s="87" t="s">
        <v>337</v>
      </c>
      <c r="E102" s="262" t="s">
        <v>147</v>
      </c>
      <c r="F102" s="262" t="s">
        <v>147</v>
      </c>
      <c r="G102" s="262" t="s">
        <v>147</v>
      </c>
      <c r="H102" s="262" t="s">
        <v>147</v>
      </c>
      <c r="I102" s="183" t="s">
        <v>147</v>
      </c>
      <c r="J102" s="183" t="s">
        <v>147</v>
      </c>
      <c r="K102" s="183" t="s">
        <v>147</v>
      </c>
    </row>
    <row r="103" spans="2:11" ht="13.7" customHeight="1" x14ac:dyDescent="0.2">
      <c r="B103" s="50">
        <v>101</v>
      </c>
      <c r="C103" s="86" t="s">
        <v>338</v>
      </c>
      <c r="D103" s="87" t="s">
        <v>339</v>
      </c>
      <c r="E103" s="262" t="s">
        <v>147</v>
      </c>
      <c r="F103" s="151">
        <v>11</v>
      </c>
      <c r="G103" s="147">
        <v>11</v>
      </c>
      <c r="H103" s="262" t="s">
        <v>147</v>
      </c>
      <c r="I103" s="148">
        <v>3</v>
      </c>
      <c r="J103" s="147">
        <v>11</v>
      </c>
      <c r="K103" s="183" t="s">
        <v>147</v>
      </c>
    </row>
    <row r="104" spans="2:11" ht="13.7" customHeight="1" x14ac:dyDescent="0.2">
      <c r="B104" s="49">
        <v>102</v>
      </c>
      <c r="C104" s="86" t="s">
        <v>340</v>
      </c>
      <c r="D104" s="87" t="s">
        <v>341</v>
      </c>
      <c r="E104" s="262" t="s">
        <v>147</v>
      </c>
      <c r="F104" s="262" t="s">
        <v>147</v>
      </c>
      <c r="G104" s="147">
        <v>12</v>
      </c>
      <c r="H104" s="262" t="s">
        <v>147</v>
      </c>
      <c r="I104" s="148">
        <v>4</v>
      </c>
      <c r="J104" s="183" t="s">
        <v>147</v>
      </c>
      <c r="K104" s="183" t="s">
        <v>147</v>
      </c>
    </row>
    <row r="105" spans="2:11" ht="13.7" customHeight="1" x14ac:dyDescent="0.2">
      <c r="B105" s="50">
        <v>103</v>
      </c>
      <c r="C105" s="86" t="s">
        <v>342</v>
      </c>
      <c r="D105" s="87" t="s">
        <v>343</v>
      </c>
      <c r="E105" s="262" t="s">
        <v>147</v>
      </c>
      <c r="F105" s="151">
        <v>12</v>
      </c>
      <c r="G105" s="147">
        <v>12</v>
      </c>
      <c r="H105" s="262" t="s">
        <v>147</v>
      </c>
      <c r="I105" s="148">
        <v>4</v>
      </c>
      <c r="J105" s="183" t="s">
        <v>147</v>
      </c>
      <c r="K105" s="183" t="s">
        <v>147</v>
      </c>
    </row>
    <row r="106" spans="2:11" ht="13.7" customHeight="1" x14ac:dyDescent="0.2">
      <c r="B106" s="49">
        <v>104</v>
      </c>
      <c r="C106" s="86" t="s">
        <v>344</v>
      </c>
      <c r="D106" s="87" t="s">
        <v>345</v>
      </c>
      <c r="E106" s="262" t="s">
        <v>147</v>
      </c>
      <c r="F106" s="262" t="s">
        <v>147</v>
      </c>
      <c r="G106" s="147">
        <v>13</v>
      </c>
      <c r="H106" s="262" t="s">
        <v>147</v>
      </c>
      <c r="I106" s="148">
        <v>5</v>
      </c>
      <c r="J106" s="183" t="s">
        <v>147</v>
      </c>
      <c r="K106" s="183" t="s">
        <v>147</v>
      </c>
    </row>
    <row r="107" spans="2:11" ht="13.7" customHeight="1" x14ac:dyDescent="0.2">
      <c r="B107" s="50">
        <v>105</v>
      </c>
      <c r="C107" s="86" t="s">
        <v>346</v>
      </c>
      <c r="D107" s="87" t="s">
        <v>347</v>
      </c>
      <c r="E107" s="152">
        <v>8</v>
      </c>
      <c r="F107" s="151">
        <v>8</v>
      </c>
      <c r="G107" s="147">
        <v>8</v>
      </c>
      <c r="H107" s="262" t="s">
        <v>147</v>
      </c>
      <c r="I107" s="148">
        <v>1</v>
      </c>
      <c r="J107" s="147">
        <v>8</v>
      </c>
      <c r="K107" s="147">
        <v>8</v>
      </c>
    </row>
    <row r="108" spans="2:11" ht="13.7" customHeight="1" x14ac:dyDescent="0.2">
      <c r="B108" s="49">
        <v>106</v>
      </c>
      <c r="C108" s="86" t="s">
        <v>348</v>
      </c>
      <c r="D108" s="87" t="s">
        <v>349</v>
      </c>
      <c r="E108" s="151">
        <v>11</v>
      </c>
      <c r="F108" s="151">
        <v>11</v>
      </c>
      <c r="G108" s="147">
        <v>11</v>
      </c>
      <c r="H108" s="262" t="s">
        <v>147</v>
      </c>
      <c r="I108" s="148">
        <v>3</v>
      </c>
      <c r="J108" s="151">
        <v>11</v>
      </c>
      <c r="K108" s="183" t="s">
        <v>147</v>
      </c>
    </row>
    <row r="109" spans="2:11" ht="13.7" customHeight="1" x14ac:dyDescent="0.2">
      <c r="B109" s="50">
        <v>107</v>
      </c>
      <c r="C109" s="86" t="s">
        <v>350</v>
      </c>
      <c r="D109" s="87" t="s">
        <v>351</v>
      </c>
      <c r="E109" s="262" t="s">
        <v>147</v>
      </c>
      <c r="F109" s="151">
        <v>10</v>
      </c>
      <c r="G109" s="147">
        <v>10</v>
      </c>
      <c r="H109" s="262" t="s">
        <v>147</v>
      </c>
      <c r="I109" s="148">
        <v>201</v>
      </c>
      <c r="J109" s="183" t="s">
        <v>147</v>
      </c>
      <c r="K109" s="183" t="s">
        <v>147</v>
      </c>
    </row>
    <row r="110" spans="2:11" ht="13.7" customHeight="1" x14ac:dyDescent="0.2">
      <c r="B110" s="49">
        <v>108</v>
      </c>
      <c r="C110" s="86" t="s">
        <v>352</v>
      </c>
      <c r="D110" s="87" t="s">
        <v>353</v>
      </c>
      <c r="E110" s="262" t="s">
        <v>147</v>
      </c>
      <c r="F110" s="151">
        <v>12</v>
      </c>
      <c r="G110" s="147">
        <v>12</v>
      </c>
      <c r="H110" s="262" t="s">
        <v>147</v>
      </c>
      <c r="I110" s="148">
        <v>4</v>
      </c>
      <c r="J110" s="183" t="s">
        <v>147</v>
      </c>
      <c r="K110" s="183" t="s">
        <v>147</v>
      </c>
    </row>
    <row r="111" spans="2:11" ht="13.7" customHeight="1" x14ac:dyDescent="0.2">
      <c r="B111" s="50">
        <v>109</v>
      </c>
      <c r="C111" s="86" t="s">
        <v>354</v>
      </c>
      <c r="D111" s="87" t="s">
        <v>355</v>
      </c>
      <c r="E111" s="262" t="s">
        <v>147</v>
      </c>
      <c r="F111" s="151">
        <v>10</v>
      </c>
      <c r="G111" s="147">
        <v>10</v>
      </c>
      <c r="H111" s="262" t="s">
        <v>147</v>
      </c>
      <c r="I111" s="148">
        <v>201</v>
      </c>
      <c r="J111" s="183" t="s">
        <v>147</v>
      </c>
      <c r="K111" s="183" t="s">
        <v>147</v>
      </c>
    </row>
    <row r="112" spans="2:11" ht="13.7" customHeight="1" x14ac:dyDescent="0.2">
      <c r="B112" s="49">
        <v>110</v>
      </c>
      <c r="C112" s="86" t="s">
        <v>356</v>
      </c>
      <c r="D112" s="87" t="s">
        <v>357</v>
      </c>
      <c r="E112" s="262" t="s">
        <v>147</v>
      </c>
      <c r="F112" s="262" t="s">
        <v>147</v>
      </c>
      <c r="G112" s="147">
        <v>13</v>
      </c>
      <c r="H112" s="262" t="s">
        <v>147</v>
      </c>
      <c r="I112" s="148">
        <v>5</v>
      </c>
      <c r="J112" s="183" t="s">
        <v>147</v>
      </c>
      <c r="K112" s="183" t="s">
        <v>147</v>
      </c>
    </row>
    <row r="113" spans="2:11" ht="13.7" customHeight="1" x14ac:dyDescent="0.2">
      <c r="B113" s="50">
        <v>111</v>
      </c>
      <c r="C113" s="86" t="s">
        <v>358</v>
      </c>
      <c r="D113" s="87" t="s">
        <v>359</v>
      </c>
      <c r="E113" s="262" t="s">
        <v>147</v>
      </c>
      <c r="F113" s="151">
        <v>12</v>
      </c>
      <c r="G113" s="147">
        <v>12</v>
      </c>
      <c r="H113" s="262" t="s">
        <v>147</v>
      </c>
      <c r="I113" s="148">
        <v>4</v>
      </c>
      <c r="J113" s="151">
        <v>12</v>
      </c>
      <c r="K113" s="183" t="s">
        <v>147</v>
      </c>
    </row>
    <row r="114" spans="2:11" ht="13.7" customHeight="1" x14ac:dyDescent="0.2">
      <c r="B114" s="49">
        <v>112</v>
      </c>
      <c r="C114" s="86" t="s">
        <v>360</v>
      </c>
      <c r="D114" s="87" t="s">
        <v>361</v>
      </c>
      <c r="E114" s="262" t="s">
        <v>147</v>
      </c>
      <c r="F114" s="262" t="s">
        <v>147</v>
      </c>
      <c r="G114" s="147">
        <v>13</v>
      </c>
      <c r="H114" s="262" t="s">
        <v>147</v>
      </c>
      <c r="I114" s="148">
        <v>5</v>
      </c>
      <c r="J114" s="183" t="s">
        <v>147</v>
      </c>
      <c r="K114" s="183" t="s">
        <v>147</v>
      </c>
    </row>
    <row r="115" spans="2:11" ht="13.7" customHeight="1" x14ac:dyDescent="0.2">
      <c r="B115" s="50">
        <v>113</v>
      </c>
      <c r="C115" s="86" t="s">
        <v>362</v>
      </c>
      <c r="D115" s="87" t="s">
        <v>363</v>
      </c>
      <c r="E115" s="262" t="s">
        <v>147</v>
      </c>
      <c r="F115" s="262" t="s">
        <v>147</v>
      </c>
      <c r="G115" s="147">
        <v>13</v>
      </c>
      <c r="H115" s="262" t="s">
        <v>147</v>
      </c>
      <c r="I115" s="148">
        <v>5</v>
      </c>
      <c r="J115" s="183" t="s">
        <v>147</v>
      </c>
      <c r="K115" s="183" t="s">
        <v>147</v>
      </c>
    </row>
    <row r="116" spans="2:11" ht="13.7" customHeight="1" x14ac:dyDescent="0.2">
      <c r="B116" s="49">
        <v>114</v>
      </c>
      <c r="C116" s="86" t="s">
        <v>364</v>
      </c>
      <c r="D116" s="87" t="s">
        <v>365</v>
      </c>
      <c r="E116" s="262" t="s">
        <v>147</v>
      </c>
      <c r="F116" s="262" t="s">
        <v>147</v>
      </c>
      <c r="G116" s="147">
        <v>13</v>
      </c>
      <c r="H116" s="262" t="s">
        <v>147</v>
      </c>
      <c r="I116" s="148">
        <v>5</v>
      </c>
      <c r="J116" s="183" t="s">
        <v>147</v>
      </c>
      <c r="K116" s="183" t="s">
        <v>147</v>
      </c>
    </row>
    <row r="117" spans="2:11" ht="13.7" customHeight="1" x14ac:dyDescent="0.2">
      <c r="B117" s="50">
        <v>115</v>
      </c>
      <c r="C117" s="86" t="s">
        <v>366</v>
      </c>
      <c r="D117" s="87" t="s">
        <v>367</v>
      </c>
      <c r="E117" s="262" t="s">
        <v>147</v>
      </c>
      <c r="F117" s="262" t="s">
        <v>147</v>
      </c>
      <c r="G117" s="147">
        <v>11</v>
      </c>
      <c r="H117" s="262" t="s">
        <v>147</v>
      </c>
      <c r="I117" s="148">
        <v>3</v>
      </c>
      <c r="J117" s="151">
        <v>11</v>
      </c>
      <c r="K117" s="151">
        <v>11</v>
      </c>
    </row>
    <row r="118" spans="2:11" ht="13.7" customHeight="1" x14ac:dyDescent="0.2">
      <c r="B118" s="49">
        <v>116</v>
      </c>
      <c r="C118" s="86" t="s">
        <v>368</v>
      </c>
      <c r="D118" s="87" t="s">
        <v>369</v>
      </c>
      <c r="E118" s="151">
        <v>7</v>
      </c>
      <c r="F118" s="151">
        <v>7</v>
      </c>
      <c r="G118" s="147">
        <v>7</v>
      </c>
      <c r="H118" s="262" t="s">
        <v>147</v>
      </c>
      <c r="I118" s="148">
        <v>90</v>
      </c>
      <c r="J118" s="183" t="s">
        <v>147</v>
      </c>
      <c r="K118" s="183" t="s">
        <v>147</v>
      </c>
    </row>
    <row r="119" spans="2:11" ht="13.7" customHeight="1" x14ac:dyDescent="0.2">
      <c r="B119" s="50">
        <v>117</v>
      </c>
      <c r="C119" s="86" t="s">
        <v>370</v>
      </c>
      <c r="D119" s="87" t="s">
        <v>371</v>
      </c>
      <c r="E119" s="262" t="s">
        <v>147</v>
      </c>
      <c r="F119" s="262" t="s">
        <v>147</v>
      </c>
      <c r="G119" s="147">
        <v>13</v>
      </c>
      <c r="H119" s="262" t="s">
        <v>147</v>
      </c>
      <c r="I119" s="148">
        <v>5</v>
      </c>
      <c r="J119" s="183" t="s">
        <v>147</v>
      </c>
      <c r="K119" s="183" t="s">
        <v>147</v>
      </c>
    </row>
    <row r="120" spans="2:11" ht="13.7" customHeight="1" x14ac:dyDescent="0.2">
      <c r="B120" s="49">
        <v>118</v>
      </c>
      <c r="C120" s="86" t="s">
        <v>372</v>
      </c>
      <c r="D120" s="87" t="s">
        <v>373</v>
      </c>
      <c r="E120" s="262" t="s">
        <v>147</v>
      </c>
      <c r="F120" s="151">
        <v>12</v>
      </c>
      <c r="G120" s="147">
        <v>12</v>
      </c>
      <c r="H120" s="262" t="s">
        <v>147</v>
      </c>
      <c r="I120" s="148">
        <v>4</v>
      </c>
      <c r="J120" s="151">
        <v>12</v>
      </c>
      <c r="K120" s="151">
        <v>12</v>
      </c>
    </row>
    <row r="121" spans="2:11" ht="13.7" customHeight="1" x14ac:dyDescent="0.2">
      <c r="B121" s="50">
        <v>119</v>
      </c>
      <c r="C121" s="86" t="s">
        <v>374</v>
      </c>
      <c r="D121" s="87" t="s">
        <v>375</v>
      </c>
      <c r="E121" s="151">
        <v>11</v>
      </c>
      <c r="F121" s="151">
        <v>11</v>
      </c>
      <c r="G121" s="147">
        <v>11</v>
      </c>
      <c r="H121" s="262" t="s">
        <v>147</v>
      </c>
      <c r="I121" s="148">
        <v>3</v>
      </c>
      <c r="J121" s="151">
        <v>11</v>
      </c>
      <c r="K121" s="183" t="s">
        <v>147</v>
      </c>
    </row>
    <row r="122" spans="2:11" ht="13.7" customHeight="1" x14ac:dyDescent="0.2">
      <c r="B122" s="49">
        <v>120</v>
      </c>
      <c r="C122" s="86" t="s">
        <v>376</v>
      </c>
      <c r="D122" s="87" t="s">
        <v>377</v>
      </c>
      <c r="E122" s="262" t="s">
        <v>147</v>
      </c>
      <c r="F122" s="151">
        <v>12</v>
      </c>
      <c r="G122" s="147">
        <v>12</v>
      </c>
      <c r="H122" s="262" t="s">
        <v>147</v>
      </c>
      <c r="I122" s="148">
        <v>4</v>
      </c>
      <c r="J122" s="183" t="s">
        <v>147</v>
      </c>
      <c r="K122" s="183" t="s">
        <v>147</v>
      </c>
    </row>
    <row r="123" spans="2:11" ht="13.7" customHeight="1" x14ac:dyDescent="0.2">
      <c r="B123" s="50">
        <v>121</v>
      </c>
      <c r="C123" s="86" t="s">
        <v>378</v>
      </c>
      <c r="D123" s="87" t="s">
        <v>379</v>
      </c>
      <c r="E123" s="262" t="s">
        <v>147</v>
      </c>
      <c r="F123" s="262" t="s">
        <v>147</v>
      </c>
      <c r="G123" s="147">
        <v>12</v>
      </c>
      <c r="H123" s="262" t="s">
        <v>147</v>
      </c>
      <c r="I123" s="148">
        <v>4</v>
      </c>
      <c r="J123" s="183" t="s">
        <v>147</v>
      </c>
      <c r="K123" s="183" t="s">
        <v>147</v>
      </c>
    </row>
    <row r="124" spans="2:11" ht="13.7" customHeight="1" x14ac:dyDescent="0.2">
      <c r="B124" s="49">
        <v>122</v>
      </c>
      <c r="C124" s="86" t="s">
        <v>380</v>
      </c>
      <c r="D124" s="87" t="s">
        <v>381</v>
      </c>
      <c r="E124" s="262" t="s">
        <v>147</v>
      </c>
      <c r="F124" s="151">
        <v>11</v>
      </c>
      <c r="G124" s="147">
        <v>11</v>
      </c>
      <c r="H124" s="262" t="s">
        <v>147</v>
      </c>
      <c r="I124" s="148">
        <v>3</v>
      </c>
      <c r="J124" s="147">
        <v>11</v>
      </c>
      <c r="K124" s="183" t="s">
        <v>147</v>
      </c>
    </row>
    <row r="125" spans="2:11" ht="13.7" customHeight="1" x14ac:dyDescent="0.2">
      <c r="B125" s="50">
        <v>123</v>
      </c>
      <c r="C125" s="86" t="s">
        <v>382</v>
      </c>
      <c r="D125" s="87" t="s">
        <v>383</v>
      </c>
      <c r="E125" s="262" t="s">
        <v>147</v>
      </c>
      <c r="F125" s="262" t="s">
        <v>147</v>
      </c>
      <c r="G125" s="147">
        <v>13</v>
      </c>
      <c r="H125" s="262" t="s">
        <v>147</v>
      </c>
      <c r="I125" s="148">
        <v>5</v>
      </c>
      <c r="J125" s="183" t="s">
        <v>147</v>
      </c>
      <c r="K125" s="183" t="s">
        <v>147</v>
      </c>
    </row>
    <row r="126" spans="2:11" ht="13.7" customHeight="1" x14ac:dyDescent="0.2">
      <c r="B126" s="49">
        <v>124</v>
      </c>
      <c r="C126" s="86" t="s">
        <v>384</v>
      </c>
      <c r="D126" s="87" t="s">
        <v>385</v>
      </c>
      <c r="E126" s="262" t="s">
        <v>147</v>
      </c>
      <c r="F126" s="262" t="s">
        <v>147</v>
      </c>
      <c r="G126" s="262" t="s">
        <v>147</v>
      </c>
      <c r="H126" s="262" t="s">
        <v>147</v>
      </c>
      <c r="I126" s="183" t="s">
        <v>147</v>
      </c>
      <c r="J126" s="183" t="s">
        <v>147</v>
      </c>
      <c r="K126" s="183" t="s">
        <v>147</v>
      </c>
    </row>
    <row r="127" spans="2:11" ht="13.7" customHeight="1" x14ac:dyDescent="0.2">
      <c r="B127" s="50">
        <v>125</v>
      </c>
      <c r="C127" s="86" t="s">
        <v>386</v>
      </c>
      <c r="D127" s="87" t="s">
        <v>387</v>
      </c>
      <c r="E127" s="262" t="s">
        <v>147</v>
      </c>
      <c r="F127" s="151">
        <v>7</v>
      </c>
      <c r="G127" s="147">
        <v>7</v>
      </c>
      <c r="H127" s="262" t="s">
        <v>147</v>
      </c>
      <c r="I127" s="183" t="s">
        <v>147</v>
      </c>
      <c r="J127" s="151">
        <v>7</v>
      </c>
      <c r="K127" s="183" t="s">
        <v>147</v>
      </c>
    </row>
    <row r="128" spans="2:11" ht="13.7" customHeight="1" x14ac:dyDescent="0.2">
      <c r="B128" s="49">
        <v>126</v>
      </c>
      <c r="C128" s="86" t="s">
        <v>388</v>
      </c>
      <c r="D128" s="87" t="s">
        <v>389</v>
      </c>
      <c r="E128" s="262" t="s">
        <v>147</v>
      </c>
      <c r="F128" s="151">
        <v>5</v>
      </c>
      <c r="G128" s="147">
        <v>5</v>
      </c>
      <c r="H128" s="147">
        <v>5</v>
      </c>
      <c r="I128" s="183" t="s">
        <v>147</v>
      </c>
      <c r="J128" s="183" t="s">
        <v>147</v>
      </c>
      <c r="K128" s="183" t="s">
        <v>147</v>
      </c>
    </row>
    <row r="129" spans="2:11" ht="13.7" customHeight="1" x14ac:dyDescent="0.2">
      <c r="B129" s="50">
        <v>127</v>
      </c>
      <c r="C129" s="86" t="s">
        <v>390</v>
      </c>
      <c r="D129" s="87" t="s">
        <v>391</v>
      </c>
      <c r="E129" s="262" t="s">
        <v>147</v>
      </c>
      <c r="F129" s="151">
        <v>5</v>
      </c>
      <c r="G129" s="147">
        <v>5</v>
      </c>
      <c r="H129" s="147">
        <v>5</v>
      </c>
      <c r="I129" s="183" t="s">
        <v>147</v>
      </c>
      <c r="J129" s="183" t="s">
        <v>147</v>
      </c>
      <c r="K129" s="183" t="s">
        <v>147</v>
      </c>
    </row>
    <row r="130" spans="2:11" ht="13.7" customHeight="1" x14ac:dyDescent="0.2">
      <c r="B130" s="49">
        <v>128</v>
      </c>
      <c r="C130" s="86" t="s">
        <v>392</v>
      </c>
      <c r="D130" s="87" t="s">
        <v>393</v>
      </c>
      <c r="E130" s="152">
        <v>4</v>
      </c>
      <c r="F130" s="151">
        <v>4</v>
      </c>
      <c r="G130" s="147">
        <v>4</v>
      </c>
      <c r="H130" s="147">
        <v>5</v>
      </c>
      <c r="I130" s="183" t="s">
        <v>147</v>
      </c>
      <c r="J130" s="151">
        <v>4</v>
      </c>
      <c r="K130" s="183" t="s">
        <v>147</v>
      </c>
    </row>
    <row r="131" spans="2:11" ht="13.7" customHeight="1" x14ac:dyDescent="0.2">
      <c r="B131" s="50">
        <v>129</v>
      </c>
      <c r="C131" s="86" t="s">
        <v>394</v>
      </c>
      <c r="D131" s="87" t="s">
        <v>395</v>
      </c>
      <c r="E131" s="262" t="s">
        <v>147</v>
      </c>
      <c r="F131" s="151">
        <v>11</v>
      </c>
      <c r="G131" s="147">
        <v>11</v>
      </c>
      <c r="H131" s="262" t="s">
        <v>147</v>
      </c>
      <c r="I131" s="148">
        <v>3</v>
      </c>
      <c r="J131" s="183" t="s">
        <v>147</v>
      </c>
      <c r="K131" s="183" t="s">
        <v>147</v>
      </c>
    </row>
    <row r="132" spans="2:11" ht="13.7" customHeight="1" x14ac:dyDescent="0.2">
      <c r="B132" s="49">
        <v>130</v>
      </c>
      <c r="C132" s="86" t="s">
        <v>396</v>
      </c>
      <c r="D132" s="87" t="s">
        <v>397</v>
      </c>
      <c r="E132" s="151">
        <v>7</v>
      </c>
      <c r="F132" s="151">
        <v>7</v>
      </c>
      <c r="G132" s="147">
        <v>7</v>
      </c>
      <c r="H132" s="262" t="s">
        <v>147</v>
      </c>
      <c r="I132" s="148">
        <v>90</v>
      </c>
      <c r="J132" s="183" t="s">
        <v>147</v>
      </c>
      <c r="K132" s="183" t="s">
        <v>147</v>
      </c>
    </row>
    <row r="133" spans="2:11" ht="13.7" customHeight="1" x14ac:dyDescent="0.2">
      <c r="B133" s="50">
        <v>131</v>
      </c>
      <c r="C133" s="86" t="s">
        <v>398</v>
      </c>
      <c r="D133" s="87" t="s">
        <v>399</v>
      </c>
      <c r="E133" s="262" t="s">
        <v>147</v>
      </c>
      <c r="F133" s="262" t="s">
        <v>147</v>
      </c>
      <c r="G133" s="147">
        <v>13</v>
      </c>
      <c r="H133" s="262" t="s">
        <v>147</v>
      </c>
      <c r="I133" s="147">
        <v>5</v>
      </c>
      <c r="J133" s="183" t="s">
        <v>147</v>
      </c>
      <c r="K133" s="183" t="s">
        <v>147</v>
      </c>
    </row>
    <row r="134" spans="2:11" ht="13.7" customHeight="1" x14ac:dyDescent="0.2">
      <c r="B134" s="49">
        <v>132</v>
      </c>
      <c r="C134" s="86" t="s">
        <v>182</v>
      </c>
      <c r="D134" s="87" t="s">
        <v>400</v>
      </c>
      <c r="E134" s="262" t="s">
        <v>147</v>
      </c>
      <c r="F134" s="262" t="s">
        <v>147</v>
      </c>
      <c r="G134" s="147">
        <v>6</v>
      </c>
      <c r="H134" s="262" t="s">
        <v>147</v>
      </c>
      <c r="I134" s="183" t="s">
        <v>147</v>
      </c>
      <c r="J134" s="183" t="s">
        <v>147</v>
      </c>
      <c r="K134" s="183" t="s">
        <v>147</v>
      </c>
    </row>
    <row r="135" spans="2:11" ht="13.7" customHeight="1" x14ac:dyDescent="0.2">
      <c r="B135" s="50">
        <v>133</v>
      </c>
      <c r="C135" s="86" t="s">
        <v>401</v>
      </c>
      <c r="D135" s="87" t="s">
        <v>402</v>
      </c>
      <c r="E135" s="262" t="s">
        <v>147</v>
      </c>
      <c r="F135" s="151">
        <v>13</v>
      </c>
      <c r="G135" s="147">
        <v>13</v>
      </c>
      <c r="H135" s="262" t="s">
        <v>147</v>
      </c>
      <c r="I135" s="148">
        <v>5</v>
      </c>
      <c r="J135" s="183" t="s">
        <v>147</v>
      </c>
      <c r="K135" s="183" t="s">
        <v>147</v>
      </c>
    </row>
    <row r="136" spans="2:11" ht="13.7" customHeight="1" x14ac:dyDescent="0.2">
      <c r="B136" s="49">
        <v>134</v>
      </c>
      <c r="C136" s="86" t="s">
        <v>403</v>
      </c>
      <c r="D136" s="87" t="s">
        <v>404</v>
      </c>
      <c r="E136" s="262" t="s">
        <v>147</v>
      </c>
      <c r="F136" s="151">
        <v>13</v>
      </c>
      <c r="G136" s="147">
        <v>13</v>
      </c>
      <c r="H136" s="262" t="s">
        <v>147</v>
      </c>
      <c r="I136" s="148">
        <v>5</v>
      </c>
      <c r="J136" s="183" t="s">
        <v>147</v>
      </c>
      <c r="K136" s="183" t="s">
        <v>147</v>
      </c>
    </row>
    <row r="137" spans="2:11" ht="13.7" customHeight="1" x14ac:dyDescent="0.2">
      <c r="B137" s="50">
        <v>135</v>
      </c>
      <c r="C137" s="86" t="s">
        <v>405</v>
      </c>
      <c r="D137" s="87" t="s">
        <v>406</v>
      </c>
      <c r="E137" s="262" t="s">
        <v>147</v>
      </c>
      <c r="F137" s="151">
        <v>11</v>
      </c>
      <c r="G137" s="147">
        <v>11</v>
      </c>
      <c r="H137" s="262" t="s">
        <v>147</v>
      </c>
      <c r="I137" s="148">
        <v>3</v>
      </c>
      <c r="J137" s="151">
        <v>11</v>
      </c>
      <c r="K137" s="151">
        <v>11</v>
      </c>
    </row>
    <row r="138" spans="2:11" ht="13.7" customHeight="1" x14ac:dyDescent="0.2">
      <c r="B138" s="49">
        <v>136</v>
      </c>
      <c r="C138" s="86" t="s">
        <v>407</v>
      </c>
      <c r="D138" s="87" t="s">
        <v>408</v>
      </c>
      <c r="E138" s="262" t="s">
        <v>147</v>
      </c>
      <c r="F138" s="262" t="s">
        <v>147</v>
      </c>
      <c r="G138" s="147">
        <v>13</v>
      </c>
      <c r="H138" s="262" t="s">
        <v>147</v>
      </c>
      <c r="I138" s="147">
        <v>5</v>
      </c>
      <c r="J138" s="183" t="s">
        <v>147</v>
      </c>
      <c r="K138" s="183" t="s">
        <v>147</v>
      </c>
    </row>
    <row r="139" spans="2:11" ht="13.7" customHeight="1" x14ac:dyDescent="0.2">
      <c r="B139" s="50">
        <v>137</v>
      </c>
      <c r="C139" s="86" t="s">
        <v>409</v>
      </c>
      <c r="D139" s="87" t="s">
        <v>410</v>
      </c>
      <c r="E139" s="262" t="s">
        <v>147</v>
      </c>
      <c r="F139" s="151">
        <v>6</v>
      </c>
      <c r="G139" s="147">
        <v>6</v>
      </c>
      <c r="H139" s="262" t="s">
        <v>147</v>
      </c>
      <c r="I139" s="183" t="s">
        <v>147</v>
      </c>
      <c r="J139" s="151">
        <v>6</v>
      </c>
      <c r="K139" s="183" t="s">
        <v>147</v>
      </c>
    </row>
    <row r="140" spans="2:11" ht="13.7" customHeight="1" x14ac:dyDescent="0.2">
      <c r="B140" s="49">
        <v>138</v>
      </c>
      <c r="C140" s="86" t="s">
        <v>411</v>
      </c>
      <c r="D140" s="87" t="s">
        <v>412</v>
      </c>
      <c r="E140" s="262" t="s">
        <v>147</v>
      </c>
      <c r="F140" s="151">
        <v>13</v>
      </c>
      <c r="G140" s="147">
        <v>13</v>
      </c>
      <c r="H140" s="262" t="s">
        <v>147</v>
      </c>
      <c r="I140" s="148">
        <v>5</v>
      </c>
      <c r="J140" s="151">
        <v>13</v>
      </c>
      <c r="K140" s="183" t="s">
        <v>147</v>
      </c>
    </row>
    <row r="141" spans="2:11" ht="13.7" customHeight="1" x14ac:dyDescent="0.2">
      <c r="B141" s="50">
        <v>139</v>
      </c>
      <c r="C141" s="86" t="s">
        <v>413</v>
      </c>
      <c r="D141" s="87" t="s">
        <v>414</v>
      </c>
      <c r="E141" s="262" t="s">
        <v>147</v>
      </c>
      <c r="F141" s="262" t="s">
        <v>147</v>
      </c>
      <c r="G141" s="147">
        <v>13</v>
      </c>
      <c r="H141" s="262" t="s">
        <v>147</v>
      </c>
      <c r="I141" s="148">
        <v>5</v>
      </c>
      <c r="J141" s="183" t="s">
        <v>147</v>
      </c>
      <c r="K141" s="183" t="s">
        <v>147</v>
      </c>
    </row>
    <row r="142" spans="2:11" ht="13.7" customHeight="1" x14ac:dyDescent="0.2">
      <c r="B142" s="49">
        <v>140</v>
      </c>
      <c r="C142" s="86" t="s">
        <v>415</v>
      </c>
      <c r="D142" s="87" t="s">
        <v>416</v>
      </c>
      <c r="E142" s="262" t="s">
        <v>147</v>
      </c>
      <c r="F142" s="262" t="s">
        <v>147</v>
      </c>
      <c r="G142" s="147">
        <v>12</v>
      </c>
      <c r="H142" s="262" t="s">
        <v>147</v>
      </c>
      <c r="I142" s="148">
        <v>4</v>
      </c>
      <c r="J142" s="183" t="s">
        <v>147</v>
      </c>
      <c r="K142" s="183" t="s">
        <v>147</v>
      </c>
    </row>
    <row r="143" spans="2:11" ht="13.7" customHeight="1" x14ac:dyDescent="0.2">
      <c r="B143" s="50">
        <v>141</v>
      </c>
      <c r="C143" s="86" t="s">
        <v>417</v>
      </c>
      <c r="D143" s="87" t="s">
        <v>418</v>
      </c>
      <c r="E143" s="262" t="s">
        <v>147</v>
      </c>
      <c r="F143" s="147">
        <v>13</v>
      </c>
      <c r="G143" s="147">
        <v>13</v>
      </c>
      <c r="H143" s="262" t="s">
        <v>147</v>
      </c>
      <c r="I143" s="148">
        <v>5</v>
      </c>
      <c r="J143" s="183" t="s">
        <v>147</v>
      </c>
      <c r="K143" s="183" t="s">
        <v>147</v>
      </c>
    </row>
    <row r="144" spans="2:11" ht="13.7" customHeight="1" x14ac:dyDescent="0.2">
      <c r="B144" s="49">
        <v>142</v>
      </c>
      <c r="C144" s="86" t="s">
        <v>419</v>
      </c>
      <c r="D144" s="87" t="s">
        <v>420</v>
      </c>
      <c r="E144" s="262" t="s">
        <v>147</v>
      </c>
      <c r="F144" s="147">
        <v>13</v>
      </c>
      <c r="G144" s="147">
        <v>13</v>
      </c>
      <c r="H144" s="262" t="s">
        <v>147</v>
      </c>
      <c r="I144" s="148">
        <v>5</v>
      </c>
      <c r="J144" s="183" t="s">
        <v>147</v>
      </c>
      <c r="K144" s="183" t="s">
        <v>147</v>
      </c>
    </row>
    <row r="145" spans="2:11" ht="13.7" customHeight="1" x14ac:dyDescent="0.2">
      <c r="B145" s="50">
        <v>143</v>
      </c>
      <c r="C145" s="86" t="s">
        <v>421</v>
      </c>
      <c r="D145" s="87" t="s">
        <v>422</v>
      </c>
      <c r="E145" s="262" t="s">
        <v>147</v>
      </c>
      <c r="F145" s="262" t="s">
        <v>147</v>
      </c>
      <c r="G145" s="147">
        <v>13</v>
      </c>
      <c r="H145" s="262" t="s">
        <v>147</v>
      </c>
      <c r="I145" s="148">
        <v>5</v>
      </c>
      <c r="J145" s="183" t="s">
        <v>147</v>
      </c>
      <c r="K145" s="183" t="s">
        <v>147</v>
      </c>
    </row>
    <row r="146" spans="2:11" ht="13.7" customHeight="1" x14ac:dyDescent="0.2">
      <c r="B146" s="49">
        <v>144</v>
      </c>
      <c r="C146" s="86" t="s">
        <v>423</v>
      </c>
      <c r="D146" s="87" t="s">
        <v>424</v>
      </c>
      <c r="E146" s="151">
        <v>8</v>
      </c>
      <c r="F146" s="151">
        <v>8</v>
      </c>
      <c r="G146" s="147">
        <v>8</v>
      </c>
      <c r="H146" s="262" t="s">
        <v>147</v>
      </c>
      <c r="I146" s="147">
        <v>1</v>
      </c>
      <c r="J146" s="151">
        <v>8</v>
      </c>
      <c r="K146" s="151">
        <v>8</v>
      </c>
    </row>
    <row r="147" spans="2:11" ht="13.7" customHeight="1" x14ac:dyDescent="0.2">
      <c r="B147" s="50">
        <v>145</v>
      </c>
      <c r="C147" s="86" t="s">
        <v>229</v>
      </c>
      <c r="D147" s="87" t="s">
        <v>425</v>
      </c>
      <c r="E147" s="262" t="s">
        <v>147</v>
      </c>
      <c r="F147" s="262" t="s">
        <v>147</v>
      </c>
      <c r="G147" s="147">
        <v>9</v>
      </c>
      <c r="H147" s="262" t="s">
        <v>147</v>
      </c>
      <c r="I147" s="183" t="s">
        <v>147</v>
      </c>
      <c r="J147" s="183" t="s">
        <v>147</v>
      </c>
      <c r="K147" s="183" t="s">
        <v>147</v>
      </c>
    </row>
    <row r="148" spans="2:11" ht="13.7" customHeight="1" x14ac:dyDescent="0.2">
      <c r="B148" s="49">
        <v>146</v>
      </c>
      <c r="C148" s="86" t="s">
        <v>370</v>
      </c>
      <c r="D148" s="87" t="s">
        <v>426</v>
      </c>
      <c r="E148" s="262" t="s">
        <v>147</v>
      </c>
      <c r="F148" s="151">
        <v>13</v>
      </c>
      <c r="G148" s="147">
        <v>13</v>
      </c>
      <c r="H148" s="262" t="s">
        <v>147</v>
      </c>
      <c r="I148" s="148">
        <v>5</v>
      </c>
      <c r="J148" s="183" t="s">
        <v>147</v>
      </c>
      <c r="K148" s="183" t="s">
        <v>147</v>
      </c>
    </row>
    <row r="149" spans="2:11" ht="13.7" customHeight="1" x14ac:dyDescent="0.2">
      <c r="B149" s="50">
        <v>147</v>
      </c>
      <c r="C149" s="86" t="s">
        <v>427</v>
      </c>
      <c r="D149" s="87" t="s">
        <v>428</v>
      </c>
      <c r="E149" s="151">
        <v>7</v>
      </c>
      <c r="F149" s="151">
        <v>7</v>
      </c>
      <c r="G149" s="147">
        <v>7</v>
      </c>
      <c r="H149" s="262" t="s">
        <v>147</v>
      </c>
      <c r="I149" s="147">
        <v>90</v>
      </c>
      <c r="J149" s="183" t="s">
        <v>147</v>
      </c>
      <c r="K149" s="183" t="s">
        <v>147</v>
      </c>
    </row>
    <row r="150" spans="2:11" ht="13.7" customHeight="1" x14ac:dyDescent="0.2">
      <c r="B150" s="49">
        <v>148</v>
      </c>
      <c r="C150" s="86" t="s">
        <v>429</v>
      </c>
      <c r="D150" s="87" t="s">
        <v>430</v>
      </c>
      <c r="E150" s="262" t="s">
        <v>147</v>
      </c>
      <c r="F150" s="151">
        <v>4</v>
      </c>
      <c r="G150" s="147">
        <v>4</v>
      </c>
      <c r="H150" s="147">
        <v>5</v>
      </c>
      <c r="I150" s="183" t="s">
        <v>147</v>
      </c>
      <c r="J150" s="151">
        <v>4</v>
      </c>
      <c r="K150" s="183" t="s">
        <v>147</v>
      </c>
    </row>
    <row r="151" spans="2:11" ht="13.7" customHeight="1" x14ac:dyDescent="0.2">
      <c r="B151" s="50">
        <v>149</v>
      </c>
      <c r="C151" s="86" t="s">
        <v>431</v>
      </c>
      <c r="D151" s="87" t="s">
        <v>432</v>
      </c>
      <c r="E151" s="262" t="s">
        <v>147</v>
      </c>
      <c r="F151" s="262" t="s">
        <v>147</v>
      </c>
      <c r="G151" s="147">
        <v>11</v>
      </c>
      <c r="H151" s="262" t="s">
        <v>147</v>
      </c>
      <c r="I151" s="148">
        <v>3</v>
      </c>
      <c r="J151" s="183" t="s">
        <v>147</v>
      </c>
      <c r="K151" s="183" t="s">
        <v>147</v>
      </c>
    </row>
    <row r="152" spans="2:11" ht="13.7" customHeight="1" x14ac:dyDescent="0.2">
      <c r="B152" s="49">
        <v>150</v>
      </c>
      <c r="C152" s="86" t="s">
        <v>433</v>
      </c>
      <c r="D152" s="87" t="s">
        <v>434</v>
      </c>
      <c r="E152" s="262" t="s">
        <v>147</v>
      </c>
      <c r="F152" s="262" t="s">
        <v>147</v>
      </c>
      <c r="G152" s="147">
        <v>12</v>
      </c>
      <c r="H152" s="262" t="s">
        <v>147</v>
      </c>
      <c r="I152" s="148">
        <v>4</v>
      </c>
      <c r="J152" s="183" t="s">
        <v>147</v>
      </c>
      <c r="K152" s="183" t="s">
        <v>147</v>
      </c>
    </row>
    <row r="153" spans="2:11" ht="13.7" customHeight="1" x14ac:dyDescent="0.2">
      <c r="B153" s="50">
        <v>151</v>
      </c>
      <c r="C153" s="86" t="s">
        <v>435</v>
      </c>
      <c r="D153" s="87" t="s">
        <v>436</v>
      </c>
      <c r="E153" s="262" t="s">
        <v>147</v>
      </c>
      <c r="F153" s="262" t="s">
        <v>147</v>
      </c>
      <c r="G153" s="147">
        <v>13</v>
      </c>
      <c r="H153" s="262" t="s">
        <v>147</v>
      </c>
      <c r="I153" s="148">
        <v>5</v>
      </c>
      <c r="J153" s="183" t="s">
        <v>147</v>
      </c>
      <c r="K153" s="183" t="s">
        <v>147</v>
      </c>
    </row>
    <row r="154" spans="2:11" ht="13.7" customHeight="1" x14ac:dyDescent="0.2">
      <c r="B154" s="49">
        <v>152</v>
      </c>
      <c r="C154" s="86" t="s">
        <v>437</v>
      </c>
      <c r="D154" s="87" t="s">
        <v>438</v>
      </c>
      <c r="E154" s="262" t="s">
        <v>147</v>
      </c>
      <c r="F154" s="147">
        <v>13</v>
      </c>
      <c r="G154" s="147">
        <v>13</v>
      </c>
      <c r="H154" s="262" t="s">
        <v>147</v>
      </c>
      <c r="I154" s="148">
        <v>5</v>
      </c>
      <c r="J154" s="183" t="s">
        <v>147</v>
      </c>
      <c r="K154" s="183" t="s">
        <v>147</v>
      </c>
    </row>
    <row r="155" spans="2:11" ht="13.7" customHeight="1" x14ac:dyDescent="0.2">
      <c r="B155" s="50">
        <v>153</v>
      </c>
      <c r="C155" s="86" t="s">
        <v>439</v>
      </c>
      <c r="D155" s="87" t="s">
        <v>440</v>
      </c>
      <c r="E155" s="262" t="s">
        <v>147</v>
      </c>
      <c r="F155" s="151">
        <v>12</v>
      </c>
      <c r="G155" s="147">
        <v>12</v>
      </c>
      <c r="H155" s="262" t="s">
        <v>147</v>
      </c>
      <c r="I155" s="148">
        <v>4</v>
      </c>
      <c r="J155" s="183" t="s">
        <v>147</v>
      </c>
      <c r="K155" s="183" t="s">
        <v>147</v>
      </c>
    </row>
    <row r="156" spans="2:11" ht="13.7" customHeight="1" x14ac:dyDescent="0.2">
      <c r="B156" s="49">
        <v>154</v>
      </c>
      <c r="C156" s="86" t="s">
        <v>441</v>
      </c>
      <c r="D156" s="87" t="s">
        <v>442</v>
      </c>
      <c r="E156" s="262" t="s">
        <v>147</v>
      </c>
      <c r="F156" s="151">
        <v>12</v>
      </c>
      <c r="G156" s="147">
        <v>12</v>
      </c>
      <c r="H156" s="262" t="s">
        <v>147</v>
      </c>
      <c r="I156" s="147">
        <v>4</v>
      </c>
      <c r="J156" s="183" t="s">
        <v>147</v>
      </c>
      <c r="K156" s="183" t="s">
        <v>147</v>
      </c>
    </row>
    <row r="157" spans="2:11" ht="13.7" customHeight="1" x14ac:dyDescent="0.2">
      <c r="B157" s="50">
        <v>155</v>
      </c>
      <c r="C157" s="86" t="s">
        <v>443</v>
      </c>
      <c r="D157" s="87" t="s">
        <v>444</v>
      </c>
      <c r="E157" s="152">
        <v>3</v>
      </c>
      <c r="F157" s="151">
        <v>3</v>
      </c>
      <c r="G157" s="147">
        <v>3</v>
      </c>
      <c r="H157" s="147">
        <v>3</v>
      </c>
      <c r="I157" s="183" t="s">
        <v>147</v>
      </c>
      <c r="J157" s="152">
        <v>3</v>
      </c>
      <c r="K157" s="152">
        <v>3</v>
      </c>
    </row>
    <row r="158" spans="2:11" ht="13.7" customHeight="1" x14ac:dyDescent="0.2">
      <c r="B158" s="49">
        <v>156</v>
      </c>
      <c r="C158" s="86" t="s">
        <v>443</v>
      </c>
      <c r="D158" s="87" t="s">
        <v>445</v>
      </c>
      <c r="E158" s="152">
        <v>3</v>
      </c>
      <c r="F158" s="151">
        <v>3</v>
      </c>
      <c r="G158" s="147">
        <v>3</v>
      </c>
      <c r="H158" s="147">
        <v>4</v>
      </c>
      <c r="I158" s="183" t="s">
        <v>147</v>
      </c>
      <c r="J158" s="151">
        <v>3</v>
      </c>
      <c r="K158" s="152">
        <v>3</v>
      </c>
    </row>
    <row r="159" spans="2:11" ht="13.7" customHeight="1" x14ac:dyDescent="0.2">
      <c r="B159" s="50">
        <v>157</v>
      </c>
      <c r="C159" s="87" t="s">
        <v>446</v>
      </c>
      <c r="D159" s="87" t="s">
        <v>447</v>
      </c>
      <c r="E159" s="262" t="s">
        <v>147</v>
      </c>
      <c r="F159" s="147">
        <v>13</v>
      </c>
      <c r="G159" s="147">
        <v>13</v>
      </c>
      <c r="H159" s="262" t="s">
        <v>147</v>
      </c>
      <c r="I159" s="148">
        <v>5</v>
      </c>
      <c r="J159" s="183" t="s">
        <v>147</v>
      </c>
      <c r="K159" s="183" t="s">
        <v>147</v>
      </c>
    </row>
    <row r="160" spans="2:11" ht="13.7" customHeight="1" x14ac:dyDescent="0.2">
      <c r="B160" s="49">
        <v>158</v>
      </c>
      <c r="C160" s="87" t="s">
        <v>448</v>
      </c>
      <c r="D160" s="87" t="s">
        <v>449</v>
      </c>
      <c r="E160" s="147">
        <v>12</v>
      </c>
      <c r="F160" s="147">
        <v>12</v>
      </c>
      <c r="G160" s="147">
        <v>12</v>
      </c>
      <c r="H160" s="262" t="s">
        <v>147</v>
      </c>
      <c r="I160" s="148">
        <v>4</v>
      </c>
      <c r="J160" s="183" t="s">
        <v>147</v>
      </c>
      <c r="K160" s="183" t="s">
        <v>147</v>
      </c>
    </row>
    <row r="161" spans="2:11" ht="13.7" customHeight="1" x14ac:dyDescent="0.2">
      <c r="B161" s="50">
        <v>159</v>
      </c>
      <c r="C161" s="87" t="s">
        <v>450</v>
      </c>
      <c r="D161" s="87" t="s">
        <v>451</v>
      </c>
      <c r="E161" s="262" t="s">
        <v>147</v>
      </c>
      <c r="F161" s="262" t="s">
        <v>147</v>
      </c>
      <c r="G161" s="147">
        <v>12</v>
      </c>
      <c r="H161" s="262" t="s">
        <v>147</v>
      </c>
      <c r="I161" s="147">
        <v>4</v>
      </c>
      <c r="J161" s="151">
        <v>12</v>
      </c>
      <c r="K161" s="183" t="s">
        <v>147</v>
      </c>
    </row>
    <row r="162" spans="2:11" ht="13.7" customHeight="1" x14ac:dyDescent="0.2">
      <c r="B162" s="49">
        <v>160</v>
      </c>
      <c r="C162" s="87" t="s">
        <v>452</v>
      </c>
      <c r="D162" s="87" t="s">
        <v>453</v>
      </c>
      <c r="E162" s="151">
        <v>7</v>
      </c>
      <c r="F162" s="151">
        <v>7</v>
      </c>
      <c r="G162" s="147">
        <v>7</v>
      </c>
      <c r="H162" s="262" t="s">
        <v>147</v>
      </c>
      <c r="I162" s="148">
        <v>90</v>
      </c>
      <c r="J162" s="151">
        <v>7</v>
      </c>
      <c r="K162" s="183" t="s">
        <v>147</v>
      </c>
    </row>
    <row r="163" spans="2:11" ht="13.7" customHeight="1" x14ac:dyDescent="0.2">
      <c r="B163" s="50">
        <v>161</v>
      </c>
      <c r="C163" s="87" t="s">
        <v>454</v>
      </c>
      <c r="D163" s="87" t="s">
        <v>455</v>
      </c>
      <c r="E163" s="262" t="s">
        <v>147</v>
      </c>
      <c r="F163" s="151">
        <v>13</v>
      </c>
      <c r="G163" s="147">
        <v>13</v>
      </c>
      <c r="H163" s="262" t="s">
        <v>147</v>
      </c>
      <c r="I163" s="148">
        <v>5</v>
      </c>
      <c r="J163" s="183" t="s">
        <v>147</v>
      </c>
      <c r="K163" s="183" t="s">
        <v>147</v>
      </c>
    </row>
    <row r="164" spans="2:11" ht="13.7" customHeight="1" x14ac:dyDescent="0.2">
      <c r="B164" s="49">
        <v>162</v>
      </c>
      <c r="C164" s="87" t="s">
        <v>456</v>
      </c>
      <c r="D164" s="87" t="s">
        <v>457</v>
      </c>
      <c r="E164" s="262" t="s">
        <v>147</v>
      </c>
      <c r="F164" s="151">
        <v>11</v>
      </c>
      <c r="G164" s="147">
        <v>11</v>
      </c>
      <c r="H164" s="262" t="s">
        <v>147</v>
      </c>
      <c r="I164" s="148">
        <v>3</v>
      </c>
      <c r="J164" s="151">
        <v>11</v>
      </c>
      <c r="K164" s="183" t="s">
        <v>147</v>
      </c>
    </row>
    <row r="165" spans="2:11" ht="13.7" customHeight="1" x14ac:dyDescent="0.2">
      <c r="B165" s="50">
        <v>163</v>
      </c>
      <c r="C165" s="87" t="s">
        <v>458</v>
      </c>
      <c r="D165" s="87" t="s">
        <v>459</v>
      </c>
      <c r="E165" s="262" t="s">
        <v>147</v>
      </c>
      <c r="F165" s="151">
        <v>11</v>
      </c>
      <c r="G165" s="147">
        <v>11</v>
      </c>
      <c r="H165" s="262" t="s">
        <v>147</v>
      </c>
      <c r="I165" s="148">
        <v>3</v>
      </c>
      <c r="J165" s="151">
        <v>11</v>
      </c>
      <c r="K165" s="183" t="s">
        <v>147</v>
      </c>
    </row>
    <row r="166" spans="2:11" ht="13.7" customHeight="1" x14ac:dyDescent="0.2">
      <c r="B166" s="49">
        <v>164</v>
      </c>
      <c r="C166" s="87" t="s">
        <v>460</v>
      </c>
      <c r="D166" s="87" t="s">
        <v>461</v>
      </c>
      <c r="E166" s="262" t="s">
        <v>147</v>
      </c>
      <c r="F166" s="151">
        <v>11</v>
      </c>
      <c r="G166" s="147">
        <v>11</v>
      </c>
      <c r="H166" s="262" t="s">
        <v>147</v>
      </c>
      <c r="I166" s="148">
        <v>3</v>
      </c>
      <c r="J166" s="151">
        <v>11</v>
      </c>
      <c r="K166" s="183" t="s">
        <v>147</v>
      </c>
    </row>
    <row r="167" spans="2:11" ht="13.7" customHeight="1" x14ac:dyDescent="0.2">
      <c r="B167" s="50">
        <v>165</v>
      </c>
      <c r="C167" s="87" t="s">
        <v>462</v>
      </c>
      <c r="D167" s="87" t="s">
        <v>463</v>
      </c>
      <c r="E167" s="262" t="s">
        <v>147</v>
      </c>
      <c r="F167" s="262" t="s">
        <v>147</v>
      </c>
      <c r="G167" s="147">
        <v>13</v>
      </c>
      <c r="H167" s="262" t="s">
        <v>147</v>
      </c>
      <c r="I167" s="148">
        <v>5</v>
      </c>
      <c r="J167" s="183" t="s">
        <v>147</v>
      </c>
      <c r="K167" s="183" t="s">
        <v>147</v>
      </c>
    </row>
    <row r="168" spans="2:11" ht="13.7" customHeight="1" x14ac:dyDescent="0.2">
      <c r="B168" s="49">
        <v>166</v>
      </c>
      <c r="C168" s="87" t="s">
        <v>464</v>
      </c>
      <c r="D168" s="87" t="s">
        <v>465</v>
      </c>
      <c r="E168" s="262" t="s">
        <v>147</v>
      </c>
      <c r="F168" s="147">
        <v>12</v>
      </c>
      <c r="G168" s="147">
        <v>12</v>
      </c>
      <c r="H168" s="262" t="s">
        <v>147</v>
      </c>
      <c r="I168" s="148">
        <v>4</v>
      </c>
      <c r="J168" s="152">
        <v>12</v>
      </c>
      <c r="K168" s="183" t="s">
        <v>147</v>
      </c>
    </row>
    <row r="169" spans="2:11" ht="13.7" customHeight="1" x14ac:dyDescent="0.2">
      <c r="B169" s="50">
        <v>167</v>
      </c>
      <c r="C169" s="87" t="s">
        <v>466</v>
      </c>
      <c r="D169" s="87" t="s">
        <v>467</v>
      </c>
      <c r="E169" s="262" t="s">
        <v>147</v>
      </c>
      <c r="F169" s="151">
        <v>13</v>
      </c>
      <c r="G169" s="147">
        <v>13</v>
      </c>
      <c r="H169" s="262" t="s">
        <v>147</v>
      </c>
      <c r="I169" s="148">
        <v>5</v>
      </c>
      <c r="J169" s="183" t="s">
        <v>147</v>
      </c>
      <c r="K169" s="183" t="s">
        <v>147</v>
      </c>
    </row>
    <row r="170" spans="2:11" ht="13.7" customHeight="1" x14ac:dyDescent="0.2">
      <c r="B170" s="49">
        <v>168</v>
      </c>
      <c r="C170" s="87" t="s">
        <v>468</v>
      </c>
      <c r="D170" s="87" t="s">
        <v>469</v>
      </c>
      <c r="E170" s="262" t="s">
        <v>147</v>
      </c>
      <c r="F170" s="262" t="s">
        <v>147</v>
      </c>
      <c r="G170" s="147">
        <v>12</v>
      </c>
      <c r="H170" s="262" t="s">
        <v>147</v>
      </c>
      <c r="I170" s="148">
        <v>4</v>
      </c>
      <c r="J170" s="183" t="s">
        <v>147</v>
      </c>
      <c r="K170" s="183" t="s">
        <v>147</v>
      </c>
    </row>
    <row r="171" spans="2:11" ht="13.7" customHeight="1" x14ac:dyDescent="0.2">
      <c r="B171" s="50">
        <v>169</v>
      </c>
      <c r="C171" s="87" t="s">
        <v>470</v>
      </c>
      <c r="D171" s="87" t="s">
        <v>471</v>
      </c>
      <c r="E171" s="262" t="s">
        <v>147</v>
      </c>
      <c r="F171" s="151">
        <v>12</v>
      </c>
      <c r="G171" s="147">
        <v>12</v>
      </c>
      <c r="H171" s="262" t="s">
        <v>147</v>
      </c>
      <c r="I171" s="148">
        <v>4</v>
      </c>
      <c r="J171" s="183" t="s">
        <v>147</v>
      </c>
      <c r="K171" s="183" t="s">
        <v>147</v>
      </c>
    </row>
    <row r="172" spans="2:11" ht="13.7" customHeight="1" x14ac:dyDescent="0.2">
      <c r="B172" s="49">
        <v>170</v>
      </c>
      <c r="C172" s="87" t="s">
        <v>472</v>
      </c>
      <c r="D172" s="87" t="s">
        <v>473</v>
      </c>
      <c r="E172" s="262" t="s">
        <v>147</v>
      </c>
      <c r="F172" s="262" t="s">
        <v>147</v>
      </c>
      <c r="G172" s="147">
        <v>13</v>
      </c>
      <c r="H172" s="262" t="s">
        <v>147</v>
      </c>
      <c r="I172" s="148">
        <v>5</v>
      </c>
      <c r="J172" s="183" t="s">
        <v>147</v>
      </c>
      <c r="K172" s="183" t="s">
        <v>147</v>
      </c>
    </row>
    <row r="173" spans="2:11" ht="13.7" customHeight="1" x14ac:dyDescent="0.2">
      <c r="B173" s="50">
        <v>171</v>
      </c>
      <c r="C173" s="87" t="s">
        <v>474</v>
      </c>
      <c r="D173" s="87" t="s">
        <v>475</v>
      </c>
      <c r="E173" s="262" t="s">
        <v>147</v>
      </c>
      <c r="F173" s="262" t="s">
        <v>147</v>
      </c>
      <c r="G173" s="147">
        <v>13</v>
      </c>
      <c r="H173" s="262" t="s">
        <v>147</v>
      </c>
      <c r="I173" s="148">
        <v>5</v>
      </c>
      <c r="J173" s="183" t="s">
        <v>147</v>
      </c>
      <c r="K173" s="183" t="s">
        <v>147</v>
      </c>
    </row>
    <row r="174" spans="2:11" ht="13.7" customHeight="1" x14ac:dyDescent="0.2">
      <c r="B174" s="49">
        <v>172</v>
      </c>
      <c r="C174" s="87" t="s">
        <v>370</v>
      </c>
      <c r="D174" s="87" t="s">
        <v>476</v>
      </c>
      <c r="E174" s="262" t="s">
        <v>147</v>
      </c>
      <c r="F174" s="262" t="s">
        <v>147</v>
      </c>
      <c r="G174" s="147">
        <v>13</v>
      </c>
      <c r="H174" s="262" t="s">
        <v>147</v>
      </c>
      <c r="I174" s="148">
        <v>5</v>
      </c>
      <c r="J174" s="183" t="s">
        <v>147</v>
      </c>
      <c r="K174" s="183" t="s">
        <v>147</v>
      </c>
    </row>
    <row r="175" spans="2:11" ht="13.7" customHeight="1" x14ac:dyDescent="0.2">
      <c r="B175" s="50">
        <v>173</v>
      </c>
      <c r="C175" s="87" t="s">
        <v>182</v>
      </c>
      <c r="D175" s="87" t="s">
        <v>477</v>
      </c>
      <c r="E175" s="152">
        <v>5</v>
      </c>
      <c r="F175" s="151">
        <v>5</v>
      </c>
      <c r="G175" s="147">
        <v>5</v>
      </c>
      <c r="H175" s="147">
        <v>7</v>
      </c>
      <c r="I175" s="183" t="s">
        <v>147</v>
      </c>
      <c r="J175" s="151">
        <v>5</v>
      </c>
      <c r="K175" s="151">
        <v>5</v>
      </c>
    </row>
    <row r="176" spans="2:11" ht="13.7" customHeight="1" x14ac:dyDescent="0.2">
      <c r="B176" s="49">
        <v>174</v>
      </c>
      <c r="C176" s="87" t="s">
        <v>478</v>
      </c>
      <c r="D176" s="87" t="s">
        <v>479</v>
      </c>
      <c r="E176" s="262" t="s">
        <v>147</v>
      </c>
      <c r="F176" s="151">
        <v>8</v>
      </c>
      <c r="G176" s="147">
        <v>8</v>
      </c>
      <c r="H176" s="262" t="s">
        <v>147</v>
      </c>
      <c r="I176" s="148">
        <v>1</v>
      </c>
      <c r="J176" s="151">
        <v>8</v>
      </c>
      <c r="K176" s="151">
        <v>8</v>
      </c>
    </row>
    <row r="177" spans="2:11" ht="13.7" customHeight="1" x14ac:dyDescent="0.2">
      <c r="B177" s="50">
        <v>175</v>
      </c>
      <c r="C177" s="87" t="s">
        <v>480</v>
      </c>
      <c r="D177" s="87" t="s">
        <v>481</v>
      </c>
      <c r="E177" s="262" t="s">
        <v>147</v>
      </c>
      <c r="F177" s="147">
        <v>13</v>
      </c>
      <c r="G177" s="147">
        <v>13</v>
      </c>
      <c r="H177" s="262" t="s">
        <v>147</v>
      </c>
      <c r="I177" s="148">
        <v>5</v>
      </c>
      <c r="J177" s="183" t="s">
        <v>147</v>
      </c>
      <c r="K177" s="183" t="s">
        <v>147</v>
      </c>
    </row>
    <row r="178" spans="2:11" ht="13.7" customHeight="1" x14ac:dyDescent="0.2">
      <c r="B178" s="49">
        <v>176</v>
      </c>
      <c r="C178" s="87" t="s">
        <v>482</v>
      </c>
      <c r="D178" s="87" t="s">
        <v>483</v>
      </c>
      <c r="E178" s="151">
        <v>7</v>
      </c>
      <c r="F178" s="151">
        <v>7</v>
      </c>
      <c r="G178" s="147">
        <v>7</v>
      </c>
      <c r="H178" s="262" t="s">
        <v>147</v>
      </c>
      <c r="I178" s="148">
        <v>90</v>
      </c>
      <c r="J178" s="183" t="s">
        <v>147</v>
      </c>
      <c r="K178" s="183" t="s">
        <v>147</v>
      </c>
    </row>
    <row r="179" spans="2:11" ht="13.7" customHeight="1" x14ac:dyDescent="0.2">
      <c r="B179" s="50">
        <v>177</v>
      </c>
      <c r="C179" s="87" t="s">
        <v>482</v>
      </c>
      <c r="D179" s="87" t="s">
        <v>484</v>
      </c>
      <c r="E179" s="151">
        <v>9</v>
      </c>
      <c r="F179" s="151">
        <v>9</v>
      </c>
      <c r="G179" s="147">
        <v>9</v>
      </c>
      <c r="H179" s="262" t="s">
        <v>147</v>
      </c>
      <c r="I179" s="147">
        <v>2</v>
      </c>
      <c r="J179" s="183" t="s">
        <v>147</v>
      </c>
      <c r="K179" s="183" t="s">
        <v>147</v>
      </c>
    </row>
    <row r="180" spans="2:11" ht="13.7" customHeight="1" x14ac:dyDescent="0.2">
      <c r="B180" s="49">
        <v>178</v>
      </c>
      <c r="C180" s="87" t="s">
        <v>474</v>
      </c>
      <c r="D180" s="87" t="s">
        <v>485</v>
      </c>
      <c r="E180" s="262" t="s">
        <v>147</v>
      </c>
      <c r="F180" s="262" t="s">
        <v>147</v>
      </c>
      <c r="G180" s="147">
        <v>13</v>
      </c>
      <c r="H180" s="262" t="s">
        <v>147</v>
      </c>
      <c r="I180" s="148">
        <v>5</v>
      </c>
      <c r="J180" s="183" t="s">
        <v>147</v>
      </c>
      <c r="K180" s="183" t="s">
        <v>147</v>
      </c>
    </row>
    <row r="181" spans="2:11" ht="13.7" customHeight="1" x14ac:dyDescent="0.2">
      <c r="B181" s="50">
        <v>179</v>
      </c>
      <c r="C181" s="87" t="s">
        <v>486</v>
      </c>
      <c r="D181" s="87" t="s">
        <v>487</v>
      </c>
      <c r="E181" s="151">
        <v>5</v>
      </c>
      <c r="F181" s="151">
        <v>5</v>
      </c>
      <c r="G181" s="147">
        <v>5</v>
      </c>
      <c r="H181" s="147">
        <v>5</v>
      </c>
      <c r="I181" s="183" t="s">
        <v>147</v>
      </c>
      <c r="J181" s="183" t="s">
        <v>147</v>
      </c>
      <c r="K181" s="183" t="s">
        <v>147</v>
      </c>
    </row>
    <row r="182" spans="2:11" ht="13.7" customHeight="1" x14ac:dyDescent="0.2">
      <c r="B182" s="49">
        <v>180</v>
      </c>
      <c r="C182" s="87" t="s">
        <v>488</v>
      </c>
      <c r="D182" s="87" t="s">
        <v>489</v>
      </c>
      <c r="E182" s="262" t="s">
        <v>147</v>
      </c>
      <c r="F182" s="262" t="s">
        <v>147</v>
      </c>
      <c r="G182" s="147">
        <v>13</v>
      </c>
      <c r="H182" s="262" t="s">
        <v>147</v>
      </c>
      <c r="I182" s="148">
        <v>5</v>
      </c>
      <c r="J182" s="183" t="s">
        <v>147</v>
      </c>
      <c r="K182" s="183" t="s">
        <v>147</v>
      </c>
    </row>
    <row r="183" spans="2:11" ht="13.7" customHeight="1" x14ac:dyDescent="0.2">
      <c r="B183" s="50">
        <v>181</v>
      </c>
      <c r="C183" s="87" t="s">
        <v>209</v>
      </c>
      <c r="D183" s="87" t="s">
        <v>490</v>
      </c>
      <c r="E183" s="262" t="s">
        <v>147</v>
      </c>
      <c r="F183" s="262" t="s">
        <v>147</v>
      </c>
      <c r="G183" s="147">
        <v>12</v>
      </c>
      <c r="H183" s="262" t="s">
        <v>147</v>
      </c>
      <c r="I183" s="148">
        <v>4</v>
      </c>
      <c r="J183" s="183" t="s">
        <v>147</v>
      </c>
      <c r="K183" s="183" t="s">
        <v>147</v>
      </c>
    </row>
    <row r="184" spans="2:11" ht="13.7" customHeight="1" x14ac:dyDescent="0.2">
      <c r="B184" s="49">
        <v>182</v>
      </c>
      <c r="C184" s="87" t="s">
        <v>474</v>
      </c>
      <c r="D184" s="87" t="s">
        <v>491</v>
      </c>
      <c r="E184" s="262" t="s">
        <v>147</v>
      </c>
      <c r="F184" s="151">
        <v>13</v>
      </c>
      <c r="G184" s="147">
        <v>13</v>
      </c>
      <c r="H184" s="262" t="s">
        <v>147</v>
      </c>
      <c r="I184" s="148">
        <v>5</v>
      </c>
      <c r="J184" s="183" t="s">
        <v>147</v>
      </c>
      <c r="K184" s="183" t="s">
        <v>147</v>
      </c>
    </row>
    <row r="185" spans="2:11" ht="13.7" customHeight="1" x14ac:dyDescent="0.2">
      <c r="B185" s="50">
        <v>183</v>
      </c>
      <c r="C185" s="87" t="s">
        <v>492</v>
      </c>
      <c r="D185" s="87" t="s">
        <v>493</v>
      </c>
      <c r="E185" s="262" t="s">
        <v>147</v>
      </c>
      <c r="F185" s="151">
        <v>13</v>
      </c>
      <c r="G185" s="147">
        <v>13</v>
      </c>
      <c r="H185" s="262" t="s">
        <v>147</v>
      </c>
      <c r="I185" s="148">
        <v>5</v>
      </c>
      <c r="J185" s="183" t="s">
        <v>147</v>
      </c>
      <c r="K185" s="183" t="s">
        <v>147</v>
      </c>
    </row>
    <row r="186" spans="2:11" ht="13.7" customHeight="1" x14ac:dyDescent="0.2">
      <c r="B186" s="49">
        <v>184</v>
      </c>
      <c r="C186" s="87" t="s">
        <v>494</v>
      </c>
      <c r="D186" s="87" t="s">
        <v>495</v>
      </c>
      <c r="E186" s="262" t="s">
        <v>147</v>
      </c>
      <c r="F186" s="262" t="s">
        <v>147</v>
      </c>
      <c r="G186" s="147">
        <v>12</v>
      </c>
      <c r="H186" s="262" t="s">
        <v>147</v>
      </c>
      <c r="I186" s="147">
        <v>4</v>
      </c>
      <c r="J186" s="151">
        <v>12</v>
      </c>
      <c r="K186" s="183" t="s">
        <v>147</v>
      </c>
    </row>
    <row r="187" spans="2:11" ht="13.7" customHeight="1" x14ac:dyDescent="0.2">
      <c r="B187" s="50">
        <v>185</v>
      </c>
      <c r="C187" s="87" t="s">
        <v>496</v>
      </c>
      <c r="D187" s="87" t="s">
        <v>497</v>
      </c>
      <c r="E187" s="262" t="s">
        <v>147</v>
      </c>
      <c r="F187" s="151">
        <v>13</v>
      </c>
      <c r="G187" s="147">
        <v>13</v>
      </c>
      <c r="H187" s="262" t="s">
        <v>147</v>
      </c>
      <c r="I187" s="148">
        <v>5</v>
      </c>
      <c r="J187" s="183" t="s">
        <v>147</v>
      </c>
      <c r="K187" s="183" t="s">
        <v>147</v>
      </c>
    </row>
    <row r="188" spans="2:11" ht="13.7" customHeight="1" x14ac:dyDescent="0.2">
      <c r="B188" s="49">
        <v>186</v>
      </c>
      <c r="C188" s="87" t="s">
        <v>498</v>
      </c>
      <c r="D188" s="87" t="s">
        <v>499</v>
      </c>
      <c r="E188" s="262" t="s">
        <v>147</v>
      </c>
      <c r="F188" s="262" t="s">
        <v>147</v>
      </c>
      <c r="G188" s="147">
        <v>7</v>
      </c>
      <c r="H188" s="262" t="s">
        <v>147</v>
      </c>
      <c r="I188" s="148">
        <v>90</v>
      </c>
      <c r="J188" s="151">
        <v>7</v>
      </c>
      <c r="K188" s="183" t="s">
        <v>147</v>
      </c>
    </row>
    <row r="189" spans="2:11" ht="13.7" customHeight="1" x14ac:dyDescent="0.2">
      <c r="B189" s="50">
        <v>187</v>
      </c>
      <c r="C189" s="87" t="s">
        <v>500</v>
      </c>
      <c r="D189" s="87" t="s">
        <v>501</v>
      </c>
      <c r="E189" s="262" t="s">
        <v>147</v>
      </c>
      <c r="F189" s="147">
        <v>13</v>
      </c>
      <c r="G189" s="147">
        <v>13</v>
      </c>
      <c r="H189" s="262" t="s">
        <v>147</v>
      </c>
      <c r="I189" s="148">
        <v>5</v>
      </c>
      <c r="J189" s="183" t="s">
        <v>147</v>
      </c>
      <c r="K189" s="183" t="s">
        <v>147</v>
      </c>
    </row>
    <row r="190" spans="2:11" ht="13.7" customHeight="1" x14ac:dyDescent="0.2">
      <c r="B190" s="49">
        <v>188</v>
      </c>
      <c r="C190" s="87" t="s">
        <v>502</v>
      </c>
      <c r="D190" s="87" t="s">
        <v>503</v>
      </c>
      <c r="E190" s="151">
        <v>7</v>
      </c>
      <c r="F190" s="151">
        <v>7</v>
      </c>
      <c r="G190" s="147">
        <v>7</v>
      </c>
      <c r="H190" s="262" t="s">
        <v>147</v>
      </c>
      <c r="I190" s="148">
        <v>90</v>
      </c>
      <c r="J190" s="183" t="s">
        <v>147</v>
      </c>
      <c r="K190" s="183" t="s">
        <v>147</v>
      </c>
    </row>
    <row r="191" spans="2:11" ht="13.7" customHeight="1" x14ac:dyDescent="0.2">
      <c r="B191" s="50">
        <v>189</v>
      </c>
      <c r="C191" s="87" t="s">
        <v>504</v>
      </c>
      <c r="D191" s="87" t="s">
        <v>505</v>
      </c>
      <c r="E191" s="262" t="s">
        <v>147</v>
      </c>
      <c r="F191" s="262" t="s">
        <v>147</v>
      </c>
      <c r="G191" s="147">
        <v>13</v>
      </c>
      <c r="H191" s="262" t="s">
        <v>147</v>
      </c>
      <c r="I191" s="148">
        <v>5</v>
      </c>
      <c r="J191" s="183" t="s">
        <v>147</v>
      </c>
      <c r="K191" s="183" t="s">
        <v>147</v>
      </c>
    </row>
    <row r="192" spans="2:11" ht="13.7" customHeight="1" x14ac:dyDescent="0.2">
      <c r="B192" s="49">
        <v>190</v>
      </c>
      <c r="C192" s="87" t="s">
        <v>506</v>
      </c>
      <c r="D192" s="87" t="s">
        <v>507</v>
      </c>
      <c r="E192" s="262" t="s">
        <v>147</v>
      </c>
      <c r="F192" s="262" t="s">
        <v>147</v>
      </c>
      <c r="G192" s="147">
        <v>13</v>
      </c>
      <c r="H192" s="262" t="s">
        <v>147</v>
      </c>
      <c r="I192" s="147">
        <v>5</v>
      </c>
      <c r="J192" s="183" t="s">
        <v>147</v>
      </c>
      <c r="K192" s="183" t="s">
        <v>147</v>
      </c>
    </row>
    <row r="193" spans="2:11" ht="13.7" customHeight="1" x14ac:dyDescent="0.2">
      <c r="B193" s="50">
        <v>191</v>
      </c>
      <c r="C193" s="87" t="s">
        <v>508</v>
      </c>
      <c r="D193" s="87" t="s">
        <v>509</v>
      </c>
      <c r="E193" s="152">
        <v>11</v>
      </c>
      <c r="F193" s="151">
        <v>11</v>
      </c>
      <c r="G193" s="147">
        <v>11</v>
      </c>
      <c r="H193" s="262" t="s">
        <v>147</v>
      </c>
      <c r="I193" s="147">
        <v>3</v>
      </c>
      <c r="J193" s="151">
        <v>11</v>
      </c>
      <c r="K193" s="183" t="s">
        <v>147</v>
      </c>
    </row>
    <row r="194" spans="2:11" ht="13.7" customHeight="1" x14ac:dyDescent="0.2">
      <c r="B194" s="49">
        <v>192</v>
      </c>
      <c r="C194" s="87" t="s">
        <v>510</v>
      </c>
      <c r="D194" s="87" t="s">
        <v>511</v>
      </c>
      <c r="E194" s="151">
        <v>3</v>
      </c>
      <c r="F194" s="151">
        <v>3</v>
      </c>
      <c r="G194" s="147">
        <v>3</v>
      </c>
      <c r="H194" s="147">
        <v>3</v>
      </c>
      <c r="I194" s="183" t="s">
        <v>147</v>
      </c>
      <c r="J194" s="151">
        <v>3</v>
      </c>
      <c r="K194" s="183" t="s">
        <v>147</v>
      </c>
    </row>
    <row r="195" spans="2:11" ht="13.7" customHeight="1" x14ac:dyDescent="0.2">
      <c r="B195" s="50">
        <v>193</v>
      </c>
      <c r="C195" s="87" t="s">
        <v>512</v>
      </c>
      <c r="D195" s="87" t="s">
        <v>513</v>
      </c>
      <c r="E195" s="151">
        <v>5</v>
      </c>
      <c r="F195" s="151">
        <v>5</v>
      </c>
      <c r="G195" s="147">
        <v>5</v>
      </c>
      <c r="H195" s="147">
        <v>6</v>
      </c>
      <c r="I195" s="183" t="s">
        <v>147</v>
      </c>
      <c r="J195" s="147">
        <v>5</v>
      </c>
      <c r="K195" s="147">
        <v>5</v>
      </c>
    </row>
    <row r="196" spans="2:11" ht="13.7" customHeight="1" x14ac:dyDescent="0.2">
      <c r="B196" s="49">
        <v>194</v>
      </c>
      <c r="C196" s="87" t="s">
        <v>514</v>
      </c>
      <c r="D196" s="87" t="s">
        <v>515</v>
      </c>
      <c r="E196" s="262" t="s">
        <v>147</v>
      </c>
      <c r="F196" s="151">
        <v>12</v>
      </c>
      <c r="G196" s="147">
        <v>12</v>
      </c>
      <c r="H196" s="262" t="s">
        <v>147</v>
      </c>
      <c r="I196" s="148">
        <v>4</v>
      </c>
      <c r="J196" s="151">
        <v>12</v>
      </c>
      <c r="K196" s="183" t="s">
        <v>147</v>
      </c>
    </row>
    <row r="197" spans="2:11" ht="13.7" customHeight="1" x14ac:dyDescent="0.2">
      <c r="B197" s="50">
        <v>195</v>
      </c>
      <c r="C197" s="87" t="s">
        <v>516</v>
      </c>
      <c r="D197" s="87" t="s">
        <v>517</v>
      </c>
      <c r="E197" s="262" t="s">
        <v>147</v>
      </c>
      <c r="F197" s="262" t="s">
        <v>147</v>
      </c>
      <c r="G197" s="147">
        <v>12</v>
      </c>
      <c r="H197" s="262" t="s">
        <v>147</v>
      </c>
      <c r="I197" s="148">
        <v>4</v>
      </c>
      <c r="J197" s="183" t="s">
        <v>147</v>
      </c>
      <c r="K197" s="183" t="s">
        <v>147</v>
      </c>
    </row>
    <row r="198" spans="2:11" ht="13.7" customHeight="1" x14ac:dyDescent="0.2">
      <c r="B198" s="49">
        <v>196</v>
      </c>
      <c r="C198" s="87" t="s">
        <v>441</v>
      </c>
      <c r="D198" s="87" t="s">
        <v>518</v>
      </c>
      <c r="E198" s="262" t="s">
        <v>147</v>
      </c>
      <c r="F198" s="151">
        <v>12</v>
      </c>
      <c r="G198" s="147">
        <v>12</v>
      </c>
      <c r="H198" s="262" t="s">
        <v>147</v>
      </c>
      <c r="I198" s="148">
        <v>4</v>
      </c>
      <c r="J198" s="183" t="s">
        <v>147</v>
      </c>
      <c r="K198" s="183" t="s">
        <v>147</v>
      </c>
    </row>
    <row r="199" spans="2:11" ht="13.7" customHeight="1" x14ac:dyDescent="0.2">
      <c r="B199" s="50">
        <v>197</v>
      </c>
      <c r="C199" s="87" t="s">
        <v>519</v>
      </c>
      <c r="D199" s="87" t="s">
        <v>520</v>
      </c>
      <c r="E199" s="262" t="s">
        <v>147</v>
      </c>
      <c r="F199" s="262" t="s">
        <v>147</v>
      </c>
      <c r="G199" s="147">
        <v>12</v>
      </c>
      <c r="H199" s="262" t="s">
        <v>147</v>
      </c>
      <c r="I199" s="148">
        <v>4</v>
      </c>
      <c r="J199" s="183" t="s">
        <v>147</v>
      </c>
      <c r="K199" s="183" t="s">
        <v>147</v>
      </c>
    </row>
    <row r="200" spans="2:11" ht="13.7" customHeight="1" x14ac:dyDescent="0.2">
      <c r="B200" s="49">
        <v>198</v>
      </c>
      <c r="C200" s="87" t="s">
        <v>209</v>
      </c>
      <c r="D200" s="87" t="s">
        <v>521</v>
      </c>
      <c r="E200" s="262" t="s">
        <v>147</v>
      </c>
      <c r="F200" s="262" t="s">
        <v>147</v>
      </c>
      <c r="G200" s="147">
        <v>12</v>
      </c>
      <c r="H200" s="262" t="s">
        <v>147</v>
      </c>
      <c r="I200" s="148">
        <v>4</v>
      </c>
      <c r="J200" s="183" t="s">
        <v>147</v>
      </c>
      <c r="K200" s="183" t="s">
        <v>147</v>
      </c>
    </row>
    <row r="201" spans="2:11" ht="13.7" customHeight="1" x14ac:dyDescent="0.2">
      <c r="B201" s="50">
        <v>199</v>
      </c>
      <c r="C201" s="87" t="s">
        <v>519</v>
      </c>
      <c r="D201" s="87" t="s">
        <v>522</v>
      </c>
      <c r="E201" s="262" t="s">
        <v>147</v>
      </c>
      <c r="F201" s="262" t="s">
        <v>147</v>
      </c>
      <c r="G201" s="147">
        <v>12</v>
      </c>
      <c r="H201" s="262" t="s">
        <v>147</v>
      </c>
      <c r="I201" s="148">
        <v>4</v>
      </c>
      <c r="J201" s="183" t="s">
        <v>147</v>
      </c>
      <c r="K201" s="183" t="s">
        <v>147</v>
      </c>
    </row>
    <row r="202" spans="2:11" ht="13.7" customHeight="1" x14ac:dyDescent="0.2">
      <c r="B202" s="49">
        <v>200</v>
      </c>
      <c r="C202" s="87" t="s">
        <v>441</v>
      </c>
      <c r="D202" s="87" t="s">
        <v>523</v>
      </c>
      <c r="E202" s="262" t="s">
        <v>147</v>
      </c>
      <c r="F202" s="151">
        <v>12</v>
      </c>
      <c r="G202" s="147">
        <v>12</v>
      </c>
      <c r="H202" s="262" t="s">
        <v>147</v>
      </c>
      <c r="I202" s="148">
        <v>4</v>
      </c>
      <c r="J202" s="183" t="s">
        <v>147</v>
      </c>
      <c r="K202" s="183" t="s">
        <v>147</v>
      </c>
    </row>
    <row r="203" spans="2:11" ht="13.7" customHeight="1" x14ac:dyDescent="0.2">
      <c r="B203" s="50">
        <v>201</v>
      </c>
      <c r="C203" s="87" t="s">
        <v>524</v>
      </c>
      <c r="D203" s="87" t="s">
        <v>525</v>
      </c>
      <c r="E203" s="262" t="s">
        <v>147</v>
      </c>
      <c r="F203" s="151">
        <v>12</v>
      </c>
      <c r="G203" s="147">
        <v>12</v>
      </c>
      <c r="H203" s="262" t="s">
        <v>147</v>
      </c>
      <c r="I203" s="148">
        <v>4</v>
      </c>
      <c r="J203" s="183" t="s">
        <v>147</v>
      </c>
      <c r="K203" s="183" t="s">
        <v>147</v>
      </c>
    </row>
    <row r="204" spans="2:11" ht="13.7" customHeight="1" x14ac:dyDescent="0.2">
      <c r="B204" s="49">
        <v>202</v>
      </c>
      <c r="C204" s="87" t="s">
        <v>526</v>
      </c>
      <c r="D204" s="87" t="s">
        <v>527</v>
      </c>
      <c r="E204" s="262" t="s">
        <v>147</v>
      </c>
      <c r="F204" s="262" t="s">
        <v>147</v>
      </c>
      <c r="G204" s="147">
        <v>12</v>
      </c>
      <c r="H204" s="262" t="s">
        <v>147</v>
      </c>
      <c r="I204" s="148">
        <v>4</v>
      </c>
      <c r="J204" s="183" t="s">
        <v>147</v>
      </c>
      <c r="K204" s="183" t="s">
        <v>147</v>
      </c>
    </row>
    <row r="205" spans="2:11" ht="13.7" customHeight="1" x14ac:dyDescent="0.2">
      <c r="B205" s="50">
        <v>203</v>
      </c>
      <c r="C205" s="87" t="s">
        <v>526</v>
      </c>
      <c r="D205" s="87" t="s">
        <v>528</v>
      </c>
      <c r="E205" s="262" t="s">
        <v>147</v>
      </c>
      <c r="F205" s="262" t="s">
        <v>147</v>
      </c>
      <c r="G205" s="147">
        <v>12</v>
      </c>
      <c r="H205" s="262" t="s">
        <v>147</v>
      </c>
      <c r="I205" s="148">
        <v>4</v>
      </c>
      <c r="J205" s="183" t="s">
        <v>147</v>
      </c>
      <c r="K205" s="183" t="s">
        <v>147</v>
      </c>
    </row>
    <row r="206" spans="2:11" ht="13.7" customHeight="1" x14ac:dyDescent="0.2">
      <c r="B206" s="49">
        <v>204</v>
      </c>
      <c r="C206" s="87" t="s">
        <v>519</v>
      </c>
      <c r="D206" s="87" t="s">
        <v>529</v>
      </c>
      <c r="E206" s="262" t="s">
        <v>147</v>
      </c>
      <c r="F206" s="262" t="s">
        <v>147</v>
      </c>
      <c r="G206" s="147">
        <v>12</v>
      </c>
      <c r="H206" s="262" t="s">
        <v>147</v>
      </c>
      <c r="I206" s="148">
        <v>4</v>
      </c>
      <c r="J206" s="183" t="s">
        <v>147</v>
      </c>
      <c r="K206" s="183" t="s">
        <v>147</v>
      </c>
    </row>
    <row r="207" spans="2:11" ht="13.7" customHeight="1" x14ac:dyDescent="0.2">
      <c r="B207" s="50">
        <v>205</v>
      </c>
      <c r="C207" s="87" t="s">
        <v>530</v>
      </c>
      <c r="D207" s="87" t="s">
        <v>531</v>
      </c>
      <c r="E207" s="262" t="s">
        <v>147</v>
      </c>
      <c r="F207" s="262" t="s">
        <v>147</v>
      </c>
      <c r="G207" s="147">
        <v>12</v>
      </c>
      <c r="H207" s="262" t="s">
        <v>147</v>
      </c>
      <c r="I207" s="148">
        <v>4</v>
      </c>
      <c r="J207" s="183" t="s">
        <v>147</v>
      </c>
      <c r="K207" s="183" t="s">
        <v>147</v>
      </c>
    </row>
    <row r="208" spans="2:11" ht="13.7" customHeight="1" x14ac:dyDescent="0.2">
      <c r="B208" s="49">
        <v>206</v>
      </c>
      <c r="C208" s="87" t="s">
        <v>532</v>
      </c>
      <c r="D208" s="87" t="s">
        <v>533</v>
      </c>
      <c r="E208" s="152">
        <v>8</v>
      </c>
      <c r="F208" s="151">
        <v>8</v>
      </c>
      <c r="G208" s="147">
        <v>8</v>
      </c>
      <c r="H208" s="262" t="s">
        <v>147</v>
      </c>
      <c r="I208" s="148">
        <v>1</v>
      </c>
      <c r="J208" s="151">
        <v>8</v>
      </c>
      <c r="K208" s="151">
        <v>8</v>
      </c>
    </row>
    <row r="209" spans="2:11" ht="13.7" customHeight="1" x14ac:dyDescent="0.2">
      <c r="B209" s="50">
        <v>207</v>
      </c>
      <c r="C209" s="87" t="s">
        <v>534</v>
      </c>
      <c r="D209" s="87" t="s">
        <v>535</v>
      </c>
      <c r="E209" s="262" t="s">
        <v>147</v>
      </c>
      <c r="F209" s="147">
        <v>12</v>
      </c>
      <c r="G209" s="147">
        <v>12</v>
      </c>
      <c r="H209" s="262" t="s">
        <v>147</v>
      </c>
      <c r="I209" s="147">
        <v>4</v>
      </c>
      <c r="J209" s="183" t="s">
        <v>147</v>
      </c>
      <c r="K209" s="183" t="s">
        <v>147</v>
      </c>
    </row>
    <row r="210" spans="2:11" ht="13.7" customHeight="1" x14ac:dyDescent="0.2">
      <c r="B210" s="49">
        <v>208</v>
      </c>
      <c r="C210" s="87" t="s">
        <v>536</v>
      </c>
      <c r="D210" s="87" t="s">
        <v>537</v>
      </c>
      <c r="E210" s="262" t="s">
        <v>147</v>
      </c>
      <c r="F210" s="262" t="s">
        <v>147</v>
      </c>
      <c r="G210" s="147">
        <v>12</v>
      </c>
      <c r="H210" s="262" t="s">
        <v>147</v>
      </c>
      <c r="I210" s="147">
        <v>4</v>
      </c>
      <c r="J210" s="183" t="s">
        <v>147</v>
      </c>
      <c r="K210" s="183" t="s">
        <v>147</v>
      </c>
    </row>
    <row r="211" spans="2:11" ht="13.7" customHeight="1" x14ac:dyDescent="0.2">
      <c r="B211" s="50">
        <v>209</v>
      </c>
      <c r="C211" s="87" t="s">
        <v>160</v>
      </c>
      <c r="D211" s="87" t="s">
        <v>538</v>
      </c>
      <c r="E211" s="262" t="s">
        <v>147</v>
      </c>
      <c r="F211" s="151">
        <v>704</v>
      </c>
      <c r="G211" s="151">
        <v>704</v>
      </c>
      <c r="H211" s="151">
        <v>706</v>
      </c>
      <c r="I211" s="183" t="s">
        <v>147</v>
      </c>
      <c r="J211" s="152">
        <v>4</v>
      </c>
      <c r="K211" s="152">
        <v>4</v>
      </c>
    </row>
    <row r="212" spans="2:11" ht="13.7" customHeight="1" x14ac:dyDescent="0.2">
      <c r="B212" s="49">
        <v>210</v>
      </c>
      <c r="C212" s="87" t="s">
        <v>539</v>
      </c>
      <c r="D212" s="87" t="s">
        <v>540</v>
      </c>
      <c r="E212" s="152">
        <v>7</v>
      </c>
      <c r="F212" s="151">
        <v>7</v>
      </c>
      <c r="G212" s="147">
        <v>7</v>
      </c>
      <c r="H212" s="262" t="s">
        <v>147</v>
      </c>
      <c r="I212" s="148">
        <v>90</v>
      </c>
      <c r="J212" s="151">
        <v>7</v>
      </c>
      <c r="K212" s="151">
        <v>7</v>
      </c>
    </row>
    <row r="213" spans="2:11" ht="13.7" customHeight="1" x14ac:dyDescent="0.2">
      <c r="B213" s="50">
        <v>211</v>
      </c>
      <c r="C213" s="87" t="s">
        <v>541</v>
      </c>
      <c r="D213" s="87" t="s">
        <v>542</v>
      </c>
      <c r="E213" s="152">
        <v>5</v>
      </c>
      <c r="F213" s="151">
        <v>5</v>
      </c>
      <c r="G213" s="147">
        <v>5</v>
      </c>
      <c r="H213" s="147">
        <v>6</v>
      </c>
      <c r="I213" s="183" t="s">
        <v>147</v>
      </c>
      <c r="J213" s="151">
        <v>5</v>
      </c>
      <c r="K213" s="151">
        <v>5</v>
      </c>
    </row>
    <row r="214" spans="2:11" ht="13.7" customHeight="1" x14ac:dyDescent="0.2">
      <c r="B214" s="49">
        <v>212</v>
      </c>
      <c r="C214" s="87" t="s">
        <v>543</v>
      </c>
      <c r="D214" s="87" t="s">
        <v>544</v>
      </c>
      <c r="E214" s="262" t="s">
        <v>147</v>
      </c>
      <c r="F214" s="262" t="s">
        <v>147</v>
      </c>
      <c r="G214" s="147">
        <v>10</v>
      </c>
      <c r="H214" s="262" t="s">
        <v>147</v>
      </c>
      <c r="I214" s="148">
        <v>201</v>
      </c>
      <c r="J214" s="183" t="s">
        <v>147</v>
      </c>
      <c r="K214" s="183" t="s">
        <v>147</v>
      </c>
    </row>
    <row r="215" spans="2:11" ht="13.7" customHeight="1" x14ac:dyDescent="0.2">
      <c r="B215" s="50">
        <v>213</v>
      </c>
      <c r="C215" s="87" t="s">
        <v>472</v>
      </c>
      <c r="D215" s="87" t="s">
        <v>545</v>
      </c>
      <c r="E215" s="262" t="s">
        <v>147</v>
      </c>
      <c r="F215" s="151">
        <v>13</v>
      </c>
      <c r="G215" s="147">
        <v>13</v>
      </c>
      <c r="H215" s="262" t="s">
        <v>147</v>
      </c>
      <c r="I215" s="148">
        <v>5</v>
      </c>
      <c r="J215" s="183" t="s">
        <v>147</v>
      </c>
      <c r="K215" s="183" t="s">
        <v>147</v>
      </c>
    </row>
    <row r="216" spans="2:11" ht="13.7" customHeight="1" x14ac:dyDescent="0.2">
      <c r="B216" s="49">
        <v>214</v>
      </c>
      <c r="C216" s="87" t="s">
        <v>546</v>
      </c>
      <c r="D216" s="87" t="s">
        <v>547</v>
      </c>
      <c r="E216" s="151">
        <v>11</v>
      </c>
      <c r="F216" s="151">
        <v>11</v>
      </c>
      <c r="G216" s="147">
        <v>11</v>
      </c>
      <c r="H216" s="262" t="s">
        <v>147</v>
      </c>
      <c r="I216" s="148">
        <v>3</v>
      </c>
      <c r="J216" s="151">
        <v>11</v>
      </c>
      <c r="K216" s="151">
        <v>11</v>
      </c>
    </row>
    <row r="217" spans="2:11" ht="13.7" customHeight="1" x14ac:dyDescent="0.2">
      <c r="B217" s="50">
        <v>215</v>
      </c>
      <c r="C217" s="87" t="s">
        <v>548</v>
      </c>
      <c r="D217" s="87" t="s">
        <v>549</v>
      </c>
      <c r="E217" s="262" t="s">
        <v>147</v>
      </c>
      <c r="F217" s="151">
        <v>11</v>
      </c>
      <c r="G217" s="147">
        <v>11</v>
      </c>
      <c r="H217" s="262" t="s">
        <v>147</v>
      </c>
      <c r="I217" s="148">
        <v>3</v>
      </c>
      <c r="J217" s="151">
        <v>11</v>
      </c>
      <c r="K217" s="151">
        <v>11</v>
      </c>
    </row>
    <row r="218" spans="2:11" ht="13.7" customHeight="1" x14ac:dyDescent="0.2">
      <c r="B218" s="49">
        <v>216</v>
      </c>
      <c r="C218" s="87" t="s">
        <v>550</v>
      </c>
      <c r="D218" s="87" t="s">
        <v>551</v>
      </c>
      <c r="E218" s="262" t="s">
        <v>147</v>
      </c>
      <c r="F218" s="262" t="s">
        <v>147</v>
      </c>
      <c r="G218" s="147">
        <v>13</v>
      </c>
      <c r="H218" s="262" t="s">
        <v>147</v>
      </c>
      <c r="I218" s="148">
        <v>5</v>
      </c>
      <c r="J218" s="183" t="s">
        <v>147</v>
      </c>
      <c r="K218" s="183" t="s">
        <v>147</v>
      </c>
    </row>
    <row r="219" spans="2:11" ht="13.7" customHeight="1" x14ac:dyDescent="0.2">
      <c r="B219" s="50">
        <v>217</v>
      </c>
      <c r="C219" s="87" t="s">
        <v>552</v>
      </c>
      <c r="D219" s="87" t="s">
        <v>553</v>
      </c>
      <c r="E219" s="262" t="s">
        <v>147</v>
      </c>
      <c r="F219" s="262" t="s">
        <v>147</v>
      </c>
      <c r="G219" s="147">
        <v>13</v>
      </c>
      <c r="H219" s="262" t="s">
        <v>147</v>
      </c>
      <c r="I219" s="148">
        <v>5</v>
      </c>
      <c r="J219" s="183" t="s">
        <v>147</v>
      </c>
      <c r="K219" s="183" t="s">
        <v>147</v>
      </c>
    </row>
    <row r="220" spans="2:11" ht="13.7" customHeight="1" x14ac:dyDescent="0.2">
      <c r="B220" s="49">
        <v>218</v>
      </c>
      <c r="C220" s="87" t="s">
        <v>474</v>
      </c>
      <c r="D220" s="87" t="s">
        <v>554</v>
      </c>
      <c r="E220" s="262" t="s">
        <v>147</v>
      </c>
      <c r="F220" s="262" t="s">
        <v>147</v>
      </c>
      <c r="G220" s="147">
        <v>13</v>
      </c>
      <c r="H220" s="262" t="s">
        <v>147</v>
      </c>
      <c r="I220" s="148">
        <v>5</v>
      </c>
      <c r="J220" s="183" t="s">
        <v>147</v>
      </c>
      <c r="K220" s="183" t="s">
        <v>147</v>
      </c>
    </row>
    <row r="221" spans="2:11" ht="13.7" customHeight="1" x14ac:dyDescent="0.2">
      <c r="B221" s="50">
        <v>219</v>
      </c>
      <c r="C221" s="87" t="s">
        <v>555</v>
      </c>
      <c r="D221" s="87" t="s">
        <v>556</v>
      </c>
      <c r="E221" s="262" t="s">
        <v>147</v>
      </c>
      <c r="F221" s="262" t="s">
        <v>147</v>
      </c>
      <c r="G221" s="147">
        <v>13</v>
      </c>
      <c r="H221" s="262" t="s">
        <v>147</v>
      </c>
      <c r="I221" s="148">
        <v>5</v>
      </c>
      <c r="J221" s="183" t="s">
        <v>147</v>
      </c>
      <c r="K221" s="183" t="s">
        <v>147</v>
      </c>
    </row>
    <row r="222" spans="2:11" ht="13.7" customHeight="1" x14ac:dyDescent="0.2">
      <c r="B222" s="49">
        <v>220</v>
      </c>
      <c r="C222" s="87" t="s">
        <v>557</v>
      </c>
      <c r="D222" s="87" t="s">
        <v>558</v>
      </c>
      <c r="E222" s="262" t="s">
        <v>147</v>
      </c>
      <c r="F222" s="262" t="s">
        <v>147</v>
      </c>
      <c r="G222" s="147">
        <v>13</v>
      </c>
      <c r="H222" s="262" t="s">
        <v>147</v>
      </c>
      <c r="I222" s="148">
        <v>5</v>
      </c>
      <c r="J222" s="183" t="s">
        <v>147</v>
      </c>
      <c r="K222" s="183" t="s">
        <v>147</v>
      </c>
    </row>
    <row r="223" spans="2:11" ht="13.7" customHeight="1" x14ac:dyDescent="0.2">
      <c r="B223" s="50">
        <v>221</v>
      </c>
      <c r="C223" s="87" t="s">
        <v>219</v>
      </c>
      <c r="D223" s="87" t="s">
        <v>559</v>
      </c>
      <c r="E223" s="262" t="s">
        <v>147</v>
      </c>
      <c r="F223" s="262" t="s">
        <v>147</v>
      </c>
      <c r="G223" s="147">
        <v>12</v>
      </c>
      <c r="H223" s="262" t="s">
        <v>147</v>
      </c>
      <c r="I223" s="148">
        <v>4</v>
      </c>
      <c r="J223" s="183" t="s">
        <v>147</v>
      </c>
      <c r="K223" s="183" t="s">
        <v>147</v>
      </c>
    </row>
    <row r="224" spans="2:11" ht="13.7" customHeight="1" x14ac:dyDescent="0.2">
      <c r="B224" s="49">
        <v>222</v>
      </c>
      <c r="C224" s="87" t="s">
        <v>370</v>
      </c>
      <c r="D224" s="87" t="s">
        <v>560</v>
      </c>
      <c r="E224" s="262" t="s">
        <v>147</v>
      </c>
      <c r="F224" s="262" t="s">
        <v>147</v>
      </c>
      <c r="G224" s="147">
        <v>13</v>
      </c>
      <c r="H224" s="262" t="s">
        <v>147</v>
      </c>
      <c r="I224" s="148">
        <v>5</v>
      </c>
      <c r="J224" s="183" t="s">
        <v>147</v>
      </c>
      <c r="K224" s="183" t="s">
        <v>147</v>
      </c>
    </row>
    <row r="225" spans="2:11" ht="13.7" customHeight="1" x14ac:dyDescent="0.2">
      <c r="B225" s="50">
        <v>223</v>
      </c>
      <c r="C225" s="87" t="s">
        <v>561</v>
      </c>
      <c r="D225" s="87" t="s">
        <v>562</v>
      </c>
      <c r="E225" s="262" t="s">
        <v>147</v>
      </c>
      <c r="F225" s="151">
        <v>12</v>
      </c>
      <c r="G225" s="147">
        <v>12</v>
      </c>
      <c r="H225" s="262" t="s">
        <v>147</v>
      </c>
      <c r="I225" s="148">
        <v>4</v>
      </c>
      <c r="J225" s="183" t="s">
        <v>147</v>
      </c>
      <c r="K225" s="183" t="s">
        <v>147</v>
      </c>
    </row>
    <row r="226" spans="2:11" ht="13.7" customHeight="1" x14ac:dyDescent="0.2">
      <c r="B226" s="49">
        <v>224</v>
      </c>
      <c r="C226" s="87" t="s">
        <v>563</v>
      </c>
      <c r="D226" s="87" t="s">
        <v>564</v>
      </c>
      <c r="E226" s="262" t="s">
        <v>147</v>
      </c>
      <c r="F226" s="151">
        <v>13</v>
      </c>
      <c r="G226" s="147">
        <v>13</v>
      </c>
      <c r="H226" s="262" t="s">
        <v>147</v>
      </c>
      <c r="I226" s="148">
        <v>5</v>
      </c>
      <c r="J226" s="151">
        <v>13</v>
      </c>
      <c r="K226" s="183" t="s">
        <v>147</v>
      </c>
    </row>
    <row r="227" spans="2:11" ht="13.7" customHeight="1" x14ac:dyDescent="0.2">
      <c r="B227" s="50">
        <v>225</v>
      </c>
      <c r="C227" s="87" t="s">
        <v>565</v>
      </c>
      <c r="D227" s="87" t="s">
        <v>566</v>
      </c>
      <c r="E227" s="151">
        <v>9</v>
      </c>
      <c r="F227" s="151">
        <v>9</v>
      </c>
      <c r="G227" s="147">
        <v>9</v>
      </c>
      <c r="H227" s="262" t="s">
        <v>147</v>
      </c>
      <c r="I227" s="148">
        <v>2</v>
      </c>
      <c r="J227" s="151">
        <v>9</v>
      </c>
      <c r="K227" s="151">
        <v>9</v>
      </c>
    </row>
    <row r="228" spans="2:11" ht="13.7" customHeight="1" x14ac:dyDescent="0.2">
      <c r="B228" s="49">
        <v>226</v>
      </c>
      <c r="C228" s="87" t="s">
        <v>567</v>
      </c>
      <c r="D228" s="87" t="s">
        <v>568</v>
      </c>
      <c r="E228" s="262" t="s">
        <v>147</v>
      </c>
      <c r="F228" s="262" t="s">
        <v>147</v>
      </c>
      <c r="G228" s="262" t="s">
        <v>147</v>
      </c>
      <c r="H228" s="262" t="s">
        <v>147</v>
      </c>
      <c r="I228" s="148">
        <v>201</v>
      </c>
      <c r="J228" s="183" t="s">
        <v>147</v>
      </c>
      <c r="K228" s="183" t="s">
        <v>147</v>
      </c>
    </row>
    <row r="229" spans="2:11" ht="13.7" customHeight="1" x14ac:dyDescent="0.2">
      <c r="B229" s="50">
        <v>227</v>
      </c>
      <c r="C229" s="87" t="s">
        <v>569</v>
      </c>
      <c r="D229" s="87" t="s">
        <v>570</v>
      </c>
      <c r="E229" s="262" t="s">
        <v>147</v>
      </c>
      <c r="F229" s="262" t="s">
        <v>147</v>
      </c>
      <c r="G229" s="147">
        <v>12</v>
      </c>
      <c r="H229" s="262" t="s">
        <v>147</v>
      </c>
      <c r="I229" s="148">
        <v>4</v>
      </c>
      <c r="J229" s="183" t="s">
        <v>147</v>
      </c>
      <c r="K229" s="183" t="s">
        <v>147</v>
      </c>
    </row>
    <row r="230" spans="2:11" ht="13.7" customHeight="1" x14ac:dyDescent="0.2">
      <c r="B230" s="49">
        <v>228</v>
      </c>
      <c r="C230" s="87" t="s">
        <v>571</v>
      </c>
      <c r="D230" s="87" t="s">
        <v>572</v>
      </c>
      <c r="E230" s="262" t="s">
        <v>147</v>
      </c>
      <c r="F230" s="262" t="s">
        <v>147</v>
      </c>
      <c r="G230" s="147">
        <v>13</v>
      </c>
      <c r="H230" s="262" t="s">
        <v>147</v>
      </c>
      <c r="I230" s="148">
        <v>5</v>
      </c>
      <c r="J230" s="183" t="s">
        <v>147</v>
      </c>
      <c r="K230" s="183" t="s">
        <v>147</v>
      </c>
    </row>
    <row r="231" spans="2:11" ht="13.7" customHeight="1" x14ac:dyDescent="0.2">
      <c r="B231" s="50">
        <v>229</v>
      </c>
      <c r="C231" s="87" t="s">
        <v>573</v>
      </c>
      <c r="D231" s="87" t="s">
        <v>574</v>
      </c>
      <c r="E231" s="262" t="s">
        <v>147</v>
      </c>
      <c r="F231" s="262" t="s">
        <v>147</v>
      </c>
      <c r="G231" s="147">
        <v>13</v>
      </c>
      <c r="H231" s="262" t="s">
        <v>147</v>
      </c>
      <c r="I231" s="148">
        <v>5</v>
      </c>
      <c r="J231" s="183" t="s">
        <v>147</v>
      </c>
      <c r="K231" s="183" t="s">
        <v>147</v>
      </c>
    </row>
    <row r="232" spans="2:11" ht="13.7" customHeight="1" x14ac:dyDescent="0.2">
      <c r="B232" s="49">
        <v>230</v>
      </c>
      <c r="C232" s="87" t="s">
        <v>575</v>
      </c>
      <c r="D232" s="87" t="s">
        <v>576</v>
      </c>
      <c r="E232" s="151">
        <v>7</v>
      </c>
      <c r="F232" s="151">
        <v>7</v>
      </c>
      <c r="G232" s="147">
        <v>7</v>
      </c>
      <c r="H232" s="262" t="s">
        <v>147</v>
      </c>
      <c r="I232" s="148">
        <v>90</v>
      </c>
      <c r="J232" s="183" t="s">
        <v>147</v>
      </c>
      <c r="K232" s="183" t="s">
        <v>147</v>
      </c>
    </row>
    <row r="233" spans="2:11" ht="13.7" customHeight="1" x14ac:dyDescent="0.2">
      <c r="B233" s="50">
        <v>231</v>
      </c>
      <c r="C233" s="87" t="s">
        <v>530</v>
      </c>
      <c r="D233" s="87" t="s">
        <v>577</v>
      </c>
      <c r="E233" s="262" t="s">
        <v>147</v>
      </c>
      <c r="F233" s="262" t="s">
        <v>147</v>
      </c>
      <c r="G233" s="147">
        <v>12</v>
      </c>
      <c r="H233" s="262" t="s">
        <v>147</v>
      </c>
      <c r="I233" s="148">
        <v>4</v>
      </c>
      <c r="J233" s="183" t="s">
        <v>147</v>
      </c>
      <c r="K233" s="183" t="s">
        <v>147</v>
      </c>
    </row>
    <row r="234" spans="2:11" ht="13.7" customHeight="1" x14ac:dyDescent="0.2">
      <c r="B234" s="49">
        <v>232</v>
      </c>
      <c r="C234" s="87" t="s">
        <v>578</v>
      </c>
      <c r="D234" s="87" t="s">
        <v>579</v>
      </c>
      <c r="E234" s="262" t="s">
        <v>147</v>
      </c>
      <c r="F234" s="262" t="s">
        <v>147</v>
      </c>
      <c r="G234" s="147">
        <v>12</v>
      </c>
      <c r="H234" s="262" t="s">
        <v>147</v>
      </c>
      <c r="I234" s="148">
        <v>4</v>
      </c>
      <c r="J234" s="183" t="s">
        <v>147</v>
      </c>
      <c r="K234" s="183" t="s">
        <v>147</v>
      </c>
    </row>
    <row r="235" spans="2:11" ht="13.7" customHeight="1" x14ac:dyDescent="0.2">
      <c r="B235" s="50">
        <v>233</v>
      </c>
      <c r="C235" s="87" t="s">
        <v>580</v>
      </c>
      <c r="D235" s="87" t="s">
        <v>581</v>
      </c>
      <c r="E235" s="262" t="s">
        <v>147</v>
      </c>
      <c r="F235" s="262" t="s">
        <v>147</v>
      </c>
      <c r="G235" s="147">
        <v>10</v>
      </c>
      <c r="H235" s="262" t="s">
        <v>147</v>
      </c>
      <c r="I235" s="148">
        <v>201</v>
      </c>
      <c r="J235" s="183" t="s">
        <v>147</v>
      </c>
      <c r="K235" s="183" t="s">
        <v>147</v>
      </c>
    </row>
    <row r="236" spans="2:11" ht="13.7" customHeight="1" x14ac:dyDescent="0.2">
      <c r="B236" s="49">
        <v>234</v>
      </c>
      <c r="C236" s="87" t="s">
        <v>582</v>
      </c>
      <c r="D236" s="87" t="s">
        <v>583</v>
      </c>
      <c r="E236" s="262" t="s">
        <v>147</v>
      </c>
      <c r="F236" s="151">
        <v>13</v>
      </c>
      <c r="G236" s="147">
        <v>13</v>
      </c>
      <c r="H236" s="262" t="s">
        <v>147</v>
      </c>
      <c r="I236" s="147">
        <v>5</v>
      </c>
      <c r="J236" s="183" t="s">
        <v>147</v>
      </c>
      <c r="K236" s="183" t="s">
        <v>147</v>
      </c>
    </row>
    <row r="237" spans="2:11" ht="13.7" customHeight="1" x14ac:dyDescent="0.2">
      <c r="B237" s="50">
        <v>235</v>
      </c>
      <c r="C237" s="87" t="s">
        <v>219</v>
      </c>
      <c r="D237" s="87" t="s">
        <v>584</v>
      </c>
      <c r="E237" s="262" t="s">
        <v>147</v>
      </c>
      <c r="F237" s="262" t="s">
        <v>147</v>
      </c>
      <c r="G237" s="147">
        <v>12</v>
      </c>
      <c r="H237" s="262" t="s">
        <v>147</v>
      </c>
      <c r="I237" s="148">
        <v>4</v>
      </c>
      <c r="J237" s="183" t="s">
        <v>147</v>
      </c>
      <c r="K237" s="183" t="s">
        <v>147</v>
      </c>
    </row>
    <row r="238" spans="2:11" ht="13.7" customHeight="1" x14ac:dyDescent="0.2">
      <c r="B238" s="49">
        <v>236</v>
      </c>
      <c r="C238" s="87" t="s">
        <v>160</v>
      </c>
      <c r="D238" s="87" t="s">
        <v>585</v>
      </c>
      <c r="E238" s="262" t="s">
        <v>147</v>
      </c>
      <c r="F238" s="152">
        <v>704</v>
      </c>
      <c r="G238" s="152">
        <v>704</v>
      </c>
      <c r="H238" s="152">
        <v>706</v>
      </c>
      <c r="I238" s="183" t="s">
        <v>147</v>
      </c>
      <c r="J238" s="152">
        <v>4</v>
      </c>
      <c r="K238" s="152">
        <v>4</v>
      </c>
    </row>
    <row r="239" spans="2:11" ht="13.7" customHeight="1" x14ac:dyDescent="0.2">
      <c r="B239" s="50">
        <v>237</v>
      </c>
      <c r="C239" s="87" t="s">
        <v>586</v>
      </c>
      <c r="D239" s="87" t="s">
        <v>587</v>
      </c>
      <c r="E239" s="262" t="s">
        <v>147</v>
      </c>
      <c r="F239" s="151">
        <v>13</v>
      </c>
      <c r="G239" s="147">
        <v>13</v>
      </c>
      <c r="H239" s="262" t="s">
        <v>147</v>
      </c>
      <c r="I239" s="148">
        <v>5</v>
      </c>
      <c r="J239" s="183" t="s">
        <v>147</v>
      </c>
      <c r="K239" s="183" t="s">
        <v>147</v>
      </c>
    </row>
    <row r="240" spans="2:11" ht="13.7" customHeight="1" x14ac:dyDescent="0.2">
      <c r="B240" s="49">
        <v>238</v>
      </c>
      <c r="C240" s="87" t="s">
        <v>588</v>
      </c>
      <c r="D240" s="87" t="s">
        <v>589</v>
      </c>
      <c r="E240" s="152">
        <v>5</v>
      </c>
      <c r="F240" s="151">
        <v>5</v>
      </c>
      <c r="G240" s="147">
        <v>5</v>
      </c>
      <c r="H240" s="147">
        <v>4</v>
      </c>
      <c r="I240" s="183" t="s">
        <v>147</v>
      </c>
      <c r="J240" s="152">
        <v>5</v>
      </c>
      <c r="K240" s="152">
        <v>5</v>
      </c>
    </row>
    <row r="241" spans="2:11" ht="13.7" customHeight="1" x14ac:dyDescent="0.2">
      <c r="B241" s="50">
        <v>239</v>
      </c>
      <c r="C241" s="87" t="s">
        <v>590</v>
      </c>
      <c r="D241" s="87" t="s">
        <v>591</v>
      </c>
      <c r="E241" s="262" t="s">
        <v>147</v>
      </c>
      <c r="F241" s="262" t="s">
        <v>147</v>
      </c>
      <c r="G241" s="147">
        <v>12</v>
      </c>
      <c r="H241" s="262" t="s">
        <v>147</v>
      </c>
      <c r="I241" s="148">
        <v>4</v>
      </c>
      <c r="J241" s="183" t="s">
        <v>147</v>
      </c>
      <c r="K241" s="183" t="s">
        <v>147</v>
      </c>
    </row>
    <row r="242" spans="2:11" ht="13.7" customHeight="1" x14ac:dyDescent="0.2">
      <c r="B242" s="49">
        <v>240</v>
      </c>
      <c r="C242" s="87" t="s">
        <v>592</v>
      </c>
      <c r="D242" s="87" t="s">
        <v>593</v>
      </c>
      <c r="E242" s="151">
        <v>12</v>
      </c>
      <c r="F242" s="151">
        <v>12</v>
      </c>
      <c r="G242" s="147">
        <v>12</v>
      </c>
      <c r="H242" s="262" t="s">
        <v>147</v>
      </c>
      <c r="I242" s="148">
        <v>4</v>
      </c>
      <c r="J242" s="151">
        <v>12</v>
      </c>
      <c r="K242" s="183" t="s">
        <v>147</v>
      </c>
    </row>
    <row r="243" spans="2:11" ht="13.7" customHeight="1" x14ac:dyDescent="0.2">
      <c r="B243" s="49">
        <v>241</v>
      </c>
      <c r="C243" s="87" t="s">
        <v>594</v>
      </c>
      <c r="D243" s="87" t="s">
        <v>595</v>
      </c>
      <c r="E243" s="152">
        <v>4</v>
      </c>
      <c r="F243" s="151">
        <v>4</v>
      </c>
      <c r="G243" s="147">
        <v>4</v>
      </c>
      <c r="H243" s="147">
        <v>6</v>
      </c>
      <c r="I243" s="183" t="s">
        <v>147</v>
      </c>
      <c r="J243" s="152">
        <v>4</v>
      </c>
      <c r="K243" s="152">
        <v>4</v>
      </c>
    </row>
    <row r="244" spans="2:11" ht="13.7" customHeight="1" x14ac:dyDescent="0.2">
      <c r="B244" s="50">
        <v>242</v>
      </c>
      <c r="C244" s="87" t="s">
        <v>596</v>
      </c>
      <c r="D244" s="87" t="s">
        <v>597</v>
      </c>
      <c r="E244" s="262" t="s">
        <v>147</v>
      </c>
      <c r="F244" s="262" t="s">
        <v>147</v>
      </c>
      <c r="G244" s="147">
        <v>13</v>
      </c>
      <c r="H244" s="262" t="s">
        <v>147</v>
      </c>
      <c r="I244" s="148">
        <v>5</v>
      </c>
      <c r="J244" s="183" t="s">
        <v>147</v>
      </c>
      <c r="K244" s="183" t="s">
        <v>147</v>
      </c>
    </row>
    <row r="245" spans="2:11" ht="13.7" customHeight="1" x14ac:dyDescent="0.2">
      <c r="B245" s="50">
        <v>243</v>
      </c>
      <c r="C245" s="87" t="s">
        <v>519</v>
      </c>
      <c r="D245" s="87" t="s">
        <v>598</v>
      </c>
      <c r="E245" s="262" t="s">
        <v>147</v>
      </c>
      <c r="F245" s="262" t="s">
        <v>147</v>
      </c>
      <c r="G245" s="147">
        <v>12</v>
      </c>
      <c r="H245" s="262" t="s">
        <v>147</v>
      </c>
      <c r="I245" s="147">
        <v>4</v>
      </c>
      <c r="J245" s="183" t="s">
        <v>147</v>
      </c>
      <c r="K245" s="183" t="s">
        <v>147</v>
      </c>
    </row>
    <row r="246" spans="2:11" ht="13.7" customHeight="1" x14ac:dyDescent="0.2">
      <c r="B246" s="49">
        <v>244</v>
      </c>
      <c r="C246" s="87" t="s">
        <v>599</v>
      </c>
      <c r="D246" s="87" t="s">
        <v>600</v>
      </c>
      <c r="E246" s="262" t="s">
        <v>147</v>
      </c>
      <c r="F246" s="262" t="s">
        <v>147</v>
      </c>
      <c r="G246" s="147">
        <v>9</v>
      </c>
      <c r="H246" s="262" t="s">
        <v>147</v>
      </c>
      <c r="I246" s="183" t="s">
        <v>147</v>
      </c>
      <c r="J246" s="183" t="s">
        <v>147</v>
      </c>
      <c r="K246" s="183" t="s">
        <v>147</v>
      </c>
    </row>
    <row r="247" spans="2:11" ht="13.7" customHeight="1" x14ac:dyDescent="0.2">
      <c r="B247" s="50">
        <v>245</v>
      </c>
      <c r="C247" s="87" t="s">
        <v>601</v>
      </c>
      <c r="D247" s="87" t="s">
        <v>602</v>
      </c>
      <c r="E247" s="262" t="s">
        <v>147</v>
      </c>
      <c r="F247" s="151">
        <v>7</v>
      </c>
      <c r="G247" s="148">
        <v>7</v>
      </c>
      <c r="H247" s="262" t="s">
        <v>147</v>
      </c>
      <c r="I247" s="148">
        <v>90</v>
      </c>
      <c r="J247" s="183" t="s">
        <v>147</v>
      </c>
      <c r="K247" s="183" t="s">
        <v>147</v>
      </c>
    </row>
    <row r="248" spans="2:11" ht="13.7" customHeight="1" x14ac:dyDescent="0.2">
      <c r="B248" s="49">
        <v>246</v>
      </c>
      <c r="C248" s="87" t="s">
        <v>603</v>
      </c>
      <c r="D248" s="87" t="s">
        <v>604</v>
      </c>
      <c r="E248" s="262" t="s">
        <v>147</v>
      </c>
      <c r="F248" s="151">
        <v>7</v>
      </c>
      <c r="G248" s="147">
        <v>7</v>
      </c>
      <c r="H248" s="262" t="s">
        <v>147</v>
      </c>
      <c r="I248" s="148">
        <v>90</v>
      </c>
      <c r="J248" s="183" t="s">
        <v>147</v>
      </c>
      <c r="K248" s="183" t="s">
        <v>147</v>
      </c>
    </row>
    <row r="249" spans="2:11" ht="13.7" customHeight="1" x14ac:dyDescent="0.2">
      <c r="B249" s="50">
        <v>247</v>
      </c>
      <c r="C249" s="87" t="s">
        <v>605</v>
      </c>
      <c r="D249" s="87" t="s">
        <v>606</v>
      </c>
      <c r="E249" s="262" t="s">
        <v>147</v>
      </c>
      <c r="F249" s="262" t="s">
        <v>147</v>
      </c>
      <c r="G249" s="147">
        <v>13</v>
      </c>
      <c r="H249" s="262" t="s">
        <v>147</v>
      </c>
      <c r="I249" s="148">
        <v>5</v>
      </c>
      <c r="J249" s="183" t="s">
        <v>147</v>
      </c>
      <c r="K249" s="183" t="s">
        <v>147</v>
      </c>
    </row>
    <row r="250" spans="2:11" ht="13.7" customHeight="1" x14ac:dyDescent="0.2">
      <c r="B250" s="49">
        <v>248</v>
      </c>
      <c r="C250" s="87" t="s">
        <v>370</v>
      </c>
      <c r="D250" s="87" t="s">
        <v>607</v>
      </c>
      <c r="E250" s="262" t="s">
        <v>147</v>
      </c>
      <c r="F250" s="262" t="s">
        <v>147</v>
      </c>
      <c r="G250" s="147">
        <v>13</v>
      </c>
      <c r="H250" s="262" t="s">
        <v>147</v>
      </c>
      <c r="I250" s="148">
        <v>5</v>
      </c>
      <c r="J250" s="183" t="s">
        <v>147</v>
      </c>
      <c r="K250" s="183" t="s">
        <v>147</v>
      </c>
    </row>
    <row r="251" spans="2:11" ht="13.7" customHeight="1" x14ac:dyDescent="0.2">
      <c r="B251" s="50">
        <v>249</v>
      </c>
      <c r="C251" s="87" t="s">
        <v>608</v>
      </c>
      <c r="D251" s="87" t="s">
        <v>609</v>
      </c>
      <c r="E251" s="262" t="s">
        <v>147</v>
      </c>
      <c r="F251" s="262" t="s">
        <v>147</v>
      </c>
      <c r="G251" s="147">
        <v>13</v>
      </c>
      <c r="H251" s="262" t="s">
        <v>147</v>
      </c>
      <c r="I251" s="148">
        <v>5</v>
      </c>
      <c r="J251" s="183" t="s">
        <v>147</v>
      </c>
      <c r="K251" s="183" t="s">
        <v>147</v>
      </c>
    </row>
    <row r="252" spans="2:11" ht="13.7" customHeight="1" x14ac:dyDescent="0.2">
      <c r="B252" s="49">
        <v>250</v>
      </c>
      <c r="C252" s="87" t="s">
        <v>610</v>
      </c>
      <c r="D252" s="87" t="s">
        <v>611</v>
      </c>
      <c r="E252" s="262" t="s">
        <v>147</v>
      </c>
      <c r="F252" s="262" t="s">
        <v>147</v>
      </c>
      <c r="G252" s="147">
        <v>13</v>
      </c>
      <c r="H252" s="262" t="s">
        <v>147</v>
      </c>
      <c r="I252" s="148">
        <v>5</v>
      </c>
      <c r="J252" s="183" t="s">
        <v>147</v>
      </c>
      <c r="K252" s="183" t="s">
        <v>147</v>
      </c>
    </row>
    <row r="253" spans="2:11" ht="13.7" customHeight="1" x14ac:dyDescent="0.2">
      <c r="B253" s="49">
        <v>251</v>
      </c>
      <c r="C253" s="87" t="s">
        <v>612</v>
      </c>
      <c r="D253" s="87" t="s">
        <v>613</v>
      </c>
      <c r="E253" s="151">
        <v>11</v>
      </c>
      <c r="F253" s="148">
        <v>11</v>
      </c>
      <c r="G253" s="147">
        <v>11</v>
      </c>
      <c r="H253" s="262" t="s">
        <v>147</v>
      </c>
      <c r="I253" s="148">
        <v>3</v>
      </c>
      <c r="J253" s="152">
        <v>11</v>
      </c>
      <c r="K253" s="152">
        <v>11</v>
      </c>
    </row>
    <row r="254" spans="2:11" ht="13.7" customHeight="1" x14ac:dyDescent="0.2">
      <c r="C254" s="77"/>
      <c r="D254" s="77"/>
      <c r="E254" s="78"/>
      <c r="F254" s="78"/>
      <c r="G254" s="78"/>
      <c r="H254" s="78"/>
      <c r="I254" s="78"/>
      <c r="J254" s="78"/>
    </row>
    <row r="255" spans="2:11" ht="13.7" customHeight="1" x14ac:dyDescent="0.2">
      <c r="C255" s="77"/>
      <c r="D255" s="77"/>
      <c r="E255" s="78"/>
      <c r="F255" s="78"/>
      <c r="G255" s="78"/>
      <c r="H255" s="78"/>
      <c r="I255" s="78"/>
      <c r="J255" s="78"/>
    </row>
    <row r="256" spans="2:11" ht="13.7" customHeight="1" x14ac:dyDescent="0.2">
      <c r="C256" s="77"/>
      <c r="D256" s="77"/>
      <c r="E256" s="78"/>
      <c r="F256" s="78"/>
      <c r="G256" s="78"/>
      <c r="H256" s="78"/>
      <c r="I256" s="78"/>
      <c r="J256" s="78"/>
    </row>
    <row r="257" spans="3:10" ht="13.7" customHeight="1" x14ac:dyDescent="0.2">
      <c r="C257" s="77"/>
      <c r="D257" s="77"/>
      <c r="E257" s="78"/>
      <c r="F257" s="78"/>
      <c r="G257" s="78"/>
      <c r="H257" s="78"/>
      <c r="I257" s="78"/>
      <c r="J257" s="78"/>
    </row>
    <row r="258" spans="3:10" ht="13.7" customHeight="1" x14ac:dyDescent="0.2">
      <c r="C258" s="77"/>
      <c r="D258" s="77"/>
      <c r="E258" s="78"/>
      <c r="F258" s="78"/>
      <c r="G258" s="78"/>
      <c r="H258" s="78"/>
      <c r="I258" s="78"/>
      <c r="J258" s="78"/>
    </row>
    <row r="259" spans="3:10" ht="13.7" customHeight="1" x14ac:dyDescent="0.2">
      <c r="C259" s="77"/>
      <c r="D259" s="77"/>
      <c r="E259" s="78"/>
      <c r="F259" s="78"/>
      <c r="G259" s="78"/>
      <c r="H259" s="78"/>
      <c r="I259" s="78"/>
      <c r="J259" s="78"/>
    </row>
    <row r="260" spans="3:10" ht="13.7" customHeight="1" x14ac:dyDescent="0.2">
      <c r="C260" s="77"/>
      <c r="D260" s="77"/>
      <c r="E260" s="78"/>
      <c r="F260" s="78"/>
      <c r="G260" s="78"/>
      <c r="H260" s="78"/>
      <c r="I260" s="78"/>
      <c r="J260" s="78"/>
    </row>
    <row r="261" spans="3:10" ht="13.7" customHeight="1" x14ac:dyDescent="0.2">
      <c r="C261" s="77"/>
      <c r="D261" s="77"/>
      <c r="E261" s="78"/>
      <c r="F261" s="78"/>
      <c r="G261" s="78"/>
      <c r="H261" s="78"/>
      <c r="I261" s="78"/>
      <c r="J261" s="78"/>
    </row>
    <row r="262" spans="3:10" ht="13.7" customHeight="1" x14ac:dyDescent="0.2">
      <c r="C262" s="77"/>
      <c r="D262" s="77"/>
      <c r="E262" s="78"/>
      <c r="F262" s="78"/>
      <c r="G262" s="78"/>
      <c r="H262" s="78"/>
      <c r="I262" s="78"/>
      <c r="J262" s="78"/>
    </row>
    <row r="263" spans="3:10" ht="13.7" customHeight="1" x14ac:dyDescent="0.2">
      <c r="C263" s="77"/>
      <c r="D263" s="77"/>
      <c r="E263" s="78"/>
      <c r="F263" s="78"/>
      <c r="G263" s="78"/>
      <c r="H263" s="78"/>
      <c r="I263" s="78"/>
      <c r="J263" s="78"/>
    </row>
    <row r="264" spans="3:10" ht="13.7" customHeight="1" x14ac:dyDescent="0.2">
      <c r="C264" s="77"/>
      <c r="D264" s="77"/>
      <c r="E264" s="78"/>
      <c r="F264" s="78"/>
      <c r="G264" s="78"/>
      <c r="H264" s="78"/>
      <c r="I264" s="78"/>
      <c r="J264" s="78"/>
    </row>
    <row r="265" spans="3:10" ht="13.7" customHeight="1" x14ac:dyDescent="0.2">
      <c r="C265" s="77"/>
      <c r="D265" s="77"/>
      <c r="E265" s="78"/>
      <c r="F265" s="78"/>
      <c r="G265" s="78"/>
      <c r="H265" s="78"/>
      <c r="I265" s="78"/>
      <c r="J265" s="78"/>
    </row>
    <row r="266" spans="3:10" ht="13.7" customHeight="1" x14ac:dyDescent="0.2">
      <c r="C266" s="77"/>
      <c r="D266" s="77"/>
      <c r="E266" s="78"/>
      <c r="F266" s="78"/>
      <c r="G266" s="78"/>
      <c r="H266" s="78"/>
      <c r="I266" s="78"/>
      <c r="J266" s="78"/>
    </row>
    <row r="267" spans="3:10" ht="13.7" customHeight="1" x14ac:dyDescent="0.2">
      <c r="C267" s="77"/>
      <c r="D267" s="77"/>
      <c r="E267" s="78"/>
      <c r="F267" s="78"/>
      <c r="G267" s="78"/>
      <c r="H267" s="78"/>
      <c r="I267" s="78"/>
      <c r="J267" s="78"/>
    </row>
    <row r="268" spans="3:10" ht="13.7" customHeight="1" x14ac:dyDescent="0.2">
      <c r="C268" s="77"/>
      <c r="D268" s="77"/>
      <c r="E268" s="78"/>
      <c r="F268" s="78"/>
      <c r="G268" s="78"/>
      <c r="H268" s="78"/>
      <c r="I268" s="78"/>
      <c r="J268" s="78"/>
    </row>
    <row r="269" spans="3:10" ht="13.7" customHeight="1" x14ac:dyDescent="0.2">
      <c r="C269" s="77"/>
      <c r="D269" s="77"/>
      <c r="E269" s="78"/>
      <c r="F269" s="78"/>
      <c r="G269" s="78"/>
      <c r="H269" s="78"/>
      <c r="I269" s="78"/>
      <c r="J269" s="78"/>
    </row>
    <row r="270" spans="3:10" ht="13.7" customHeight="1" x14ac:dyDescent="0.2">
      <c r="C270" s="77"/>
      <c r="D270" s="77"/>
      <c r="E270" s="78"/>
      <c r="F270" s="78"/>
      <c r="G270" s="78"/>
      <c r="H270" s="78"/>
      <c r="I270" s="78"/>
      <c r="J270" s="78"/>
    </row>
    <row r="271" spans="3:10" ht="13.7" customHeight="1" x14ac:dyDescent="0.2">
      <c r="C271" s="77"/>
      <c r="D271" s="77"/>
      <c r="E271" s="78"/>
      <c r="F271" s="78"/>
      <c r="G271" s="78"/>
      <c r="H271" s="78"/>
      <c r="I271" s="78"/>
      <c r="J271" s="78"/>
    </row>
    <row r="272" spans="3:10" ht="13.7" customHeight="1" x14ac:dyDescent="0.2">
      <c r="C272" s="77"/>
      <c r="D272" s="77"/>
      <c r="E272" s="78"/>
      <c r="F272" s="78"/>
      <c r="G272" s="78"/>
      <c r="H272" s="78"/>
      <c r="I272" s="78"/>
      <c r="J272" s="78"/>
    </row>
    <row r="273" spans="3:10" ht="13.7" customHeight="1" x14ac:dyDescent="0.2">
      <c r="C273" s="77"/>
      <c r="D273" s="77"/>
      <c r="E273" s="78"/>
      <c r="F273" s="78"/>
      <c r="G273" s="78"/>
      <c r="H273" s="78"/>
      <c r="I273" s="78"/>
      <c r="J273" s="78"/>
    </row>
    <row r="274" spans="3:10" ht="13.7" customHeight="1" x14ac:dyDescent="0.2">
      <c r="C274" s="77"/>
      <c r="D274" s="77"/>
      <c r="E274" s="78"/>
      <c r="F274" s="78"/>
      <c r="G274" s="78"/>
      <c r="H274" s="78"/>
      <c r="I274" s="78"/>
      <c r="J274" s="78"/>
    </row>
    <row r="275" spans="3:10" ht="13.7" customHeight="1" x14ac:dyDescent="0.2">
      <c r="C275" s="77"/>
      <c r="D275" s="77"/>
      <c r="E275" s="78"/>
      <c r="F275" s="78"/>
      <c r="G275" s="78"/>
      <c r="H275" s="78"/>
      <c r="I275" s="78"/>
      <c r="J275" s="78"/>
    </row>
    <row r="276" spans="3:10" ht="13.7" customHeight="1" x14ac:dyDescent="0.2">
      <c r="C276" s="77"/>
      <c r="D276" s="77"/>
      <c r="E276" s="78"/>
      <c r="F276" s="78"/>
      <c r="G276" s="78"/>
      <c r="H276" s="78"/>
      <c r="I276" s="78"/>
      <c r="J276" s="78"/>
    </row>
    <row r="277" spans="3:10" ht="13.7" customHeight="1" x14ac:dyDescent="0.2">
      <c r="C277" s="77"/>
      <c r="D277" s="77"/>
      <c r="E277" s="78"/>
      <c r="F277" s="78"/>
      <c r="G277" s="78"/>
      <c r="H277" s="78"/>
      <c r="I277" s="78"/>
      <c r="J277" s="78"/>
    </row>
    <row r="278" spans="3:10" ht="13.7" customHeight="1" x14ac:dyDescent="0.2">
      <c r="C278" s="77"/>
      <c r="D278" s="77"/>
      <c r="E278" s="78"/>
      <c r="F278" s="78"/>
      <c r="G278" s="78"/>
      <c r="H278" s="78"/>
      <c r="I278" s="78"/>
      <c r="J278" s="78"/>
    </row>
    <row r="279" spans="3:10" ht="13.7" customHeight="1" x14ac:dyDescent="0.2">
      <c r="C279" s="77"/>
      <c r="D279" s="77"/>
      <c r="E279" s="78"/>
      <c r="F279" s="78"/>
      <c r="G279" s="78"/>
      <c r="H279" s="78"/>
      <c r="I279" s="78"/>
      <c r="J279" s="78"/>
    </row>
    <row r="280" spans="3:10" ht="13.7" customHeight="1" x14ac:dyDescent="0.2">
      <c r="C280" s="77"/>
      <c r="D280" s="77"/>
      <c r="E280" s="78"/>
      <c r="F280" s="78"/>
      <c r="G280" s="78"/>
      <c r="H280" s="78"/>
      <c r="I280" s="78"/>
      <c r="J280" s="78"/>
    </row>
    <row r="281" spans="3:10" ht="13.7" customHeight="1" x14ac:dyDescent="0.2">
      <c r="C281" s="77"/>
      <c r="D281" s="77"/>
      <c r="E281" s="78"/>
      <c r="F281" s="78"/>
      <c r="G281" s="78"/>
      <c r="H281" s="78"/>
      <c r="I281" s="78"/>
      <c r="J281" s="78"/>
    </row>
    <row r="282" spans="3:10" ht="13.7" customHeight="1" x14ac:dyDescent="0.2">
      <c r="C282" s="77"/>
      <c r="D282" s="77"/>
      <c r="E282" s="78"/>
      <c r="F282" s="78"/>
      <c r="G282" s="78"/>
      <c r="H282" s="78"/>
      <c r="I282" s="78"/>
      <c r="J282" s="78"/>
    </row>
    <row r="283" spans="3:10" ht="13.7" customHeight="1" x14ac:dyDescent="0.2">
      <c r="C283" s="77"/>
      <c r="D283" s="77"/>
      <c r="E283" s="78"/>
      <c r="F283" s="78"/>
      <c r="G283" s="78"/>
      <c r="H283" s="78"/>
      <c r="I283" s="78"/>
      <c r="J283" s="78"/>
    </row>
    <row r="284" spans="3:10" ht="13.7" customHeight="1" x14ac:dyDescent="0.2">
      <c r="C284" s="77"/>
      <c r="D284" s="77"/>
      <c r="E284" s="78"/>
      <c r="F284" s="78"/>
      <c r="G284" s="78"/>
      <c r="H284" s="78"/>
      <c r="I284" s="78"/>
      <c r="J284" s="78"/>
    </row>
    <row r="285" spans="3:10" ht="13.7" customHeight="1" x14ac:dyDescent="0.2">
      <c r="C285" s="77"/>
      <c r="D285" s="77"/>
      <c r="E285" s="78"/>
      <c r="F285" s="78"/>
      <c r="G285" s="78"/>
      <c r="H285" s="78"/>
      <c r="I285" s="78"/>
      <c r="J285" s="78"/>
    </row>
    <row r="286" spans="3:10" ht="13.7" customHeight="1" x14ac:dyDescent="0.2">
      <c r="C286" s="77"/>
      <c r="D286" s="77"/>
      <c r="E286" s="78"/>
      <c r="F286" s="78"/>
      <c r="G286" s="78"/>
      <c r="H286" s="78"/>
      <c r="I286" s="78"/>
      <c r="J286" s="78"/>
    </row>
    <row r="287" spans="3:10" ht="13.7" customHeight="1" x14ac:dyDescent="0.2">
      <c r="C287" s="77"/>
      <c r="D287" s="77"/>
      <c r="E287" s="78"/>
      <c r="F287" s="78"/>
      <c r="G287" s="78"/>
      <c r="H287" s="78"/>
      <c r="I287" s="78"/>
      <c r="J287" s="78"/>
    </row>
    <row r="288" spans="3:10" ht="13.7" customHeight="1" x14ac:dyDescent="0.2">
      <c r="C288" s="77"/>
      <c r="D288" s="77"/>
      <c r="E288" s="78"/>
      <c r="F288" s="78"/>
      <c r="G288" s="78"/>
      <c r="H288" s="78"/>
      <c r="I288" s="78"/>
      <c r="J288" s="78"/>
    </row>
    <row r="289" spans="3:10" ht="13.7" customHeight="1" x14ac:dyDescent="0.2">
      <c r="C289" s="77"/>
      <c r="D289" s="77"/>
      <c r="E289" s="78"/>
      <c r="F289" s="78"/>
      <c r="G289" s="78"/>
      <c r="H289" s="78"/>
      <c r="I289" s="78"/>
      <c r="J289" s="78"/>
    </row>
    <row r="290" spans="3:10" ht="13.7" customHeight="1" x14ac:dyDescent="0.2">
      <c r="C290" s="77"/>
      <c r="D290" s="77"/>
      <c r="E290" s="78"/>
      <c r="F290" s="78"/>
      <c r="G290" s="78"/>
      <c r="H290" s="78"/>
      <c r="I290" s="78"/>
      <c r="J290" s="78"/>
    </row>
    <row r="291" spans="3:10" ht="13.7" customHeight="1" x14ac:dyDescent="0.2">
      <c r="C291" s="77"/>
      <c r="D291" s="77"/>
      <c r="E291" s="78"/>
      <c r="F291" s="78"/>
      <c r="G291" s="78"/>
      <c r="H291" s="78"/>
      <c r="I291" s="78"/>
      <c r="J291" s="78"/>
    </row>
    <row r="292" spans="3:10" ht="13.7" customHeight="1" x14ac:dyDescent="0.2">
      <c r="C292" s="77"/>
      <c r="D292" s="77"/>
      <c r="E292" s="78"/>
      <c r="F292" s="78"/>
      <c r="G292" s="78"/>
      <c r="H292" s="78"/>
      <c r="I292" s="78"/>
      <c r="J292" s="78"/>
    </row>
    <row r="293" spans="3:10" ht="13.7" customHeight="1" x14ac:dyDescent="0.2">
      <c r="C293" s="77"/>
      <c r="D293" s="77"/>
      <c r="E293" s="78"/>
      <c r="F293" s="78"/>
      <c r="G293" s="78"/>
      <c r="H293" s="78"/>
      <c r="I293" s="78"/>
      <c r="J293" s="78"/>
    </row>
    <row r="294" spans="3:10" ht="13.7" customHeight="1" x14ac:dyDescent="0.2">
      <c r="C294" s="77"/>
      <c r="D294" s="77"/>
      <c r="E294" s="78"/>
      <c r="F294" s="78"/>
      <c r="G294" s="78"/>
      <c r="H294" s="78"/>
      <c r="I294" s="78"/>
      <c r="J294" s="78"/>
    </row>
    <row r="295" spans="3:10" ht="13.7" customHeight="1" x14ac:dyDescent="0.2">
      <c r="C295" s="77"/>
      <c r="D295" s="77"/>
      <c r="E295" s="78"/>
      <c r="F295" s="78"/>
      <c r="G295" s="78"/>
      <c r="H295" s="78"/>
      <c r="I295" s="78"/>
      <c r="J295" s="78"/>
    </row>
    <row r="296" spans="3:10" ht="13.7" customHeight="1" x14ac:dyDescent="0.2">
      <c r="C296" s="77"/>
      <c r="D296" s="77"/>
      <c r="E296" s="78"/>
      <c r="F296" s="78"/>
      <c r="G296" s="78"/>
      <c r="H296" s="78"/>
      <c r="I296" s="78"/>
      <c r="J296" s="78"/>
    </row>
    <row r="297" spans="3:10" ht="13.7" customHeight="1" x14ac:dyDescent="0.2">
      <c r="C297" s="77"/>
      <c r="D297" s="77"/>
      <c r="E297" s="78"/>
      <c r="F297" s="78"/>
      <c r="G297" s="78"/>
      <c r="H297" s="78"/>
      <c r="I297" s="78"/>
      <c r="J297" s="78"/>
    </row>
    <row r="298" spans="3:10" ht="13.7" customHeight="1" x14ac:dyDescent="0.2">
      <c r="C298" s="77"/>
      <c r="D298" s="77"/>
      <c r="E298" s="78"/>
      <c r="F298" s="78"/>
      <c r="G298" s="78"/>
      <c r="H298" s="78"/>
      <c r="I298" s="78"/>
      <c r="J298" s="78"/>
    </row>
    <row r="299" spans="3:10" ht="13.7" customHeight="1" x14ac:dyDescent="0.2">
      <c r="C299" s="77"/>
      <c r="D299" s="77"/>
      <c r="E299" s="78"/>
      <c r="F299" s="78"/>
      <c r="G299" s="78"/>
      <c r="H299" s="78"/>
      <c r="I299" s="78"/>
      <c r="J299" s="78"/>
    </row>
    <row r="300" spans="3:10" ht="13.7" customHeight="1" x14ac:dyDescent="0.2">
      <c r="C300" s="77"/>
      <c r="D300" s="77"/>
      <c r="E300" s="78"/>
      <c r="F300" s="78"/>
      <c r="G300" s="78"/>
      <c r="H300" s="78"/>
      <c r="I300" s="78"/>
      <c r="J300" s="78"/>
    </row>
    <row r="301" spans="3:10" ht="13.7" customHeight="1" x14ac:dyDescent="0.2">
      <c r="C301" s="77"/>
      <c r="D301" s="77"/>
      <c r="E301" s="78"/>
      <c r="F301" s="78"/>
      <c r="G301" s="78"/>
      <c r="H301" s="78"/>
      <c r="I301" s="78"/>
      <c r="J301" s="78"/>
    </row>
    <row r="302" spans="3:10" ht="13.7" customHeight="1" x14ac:dyDescent="0.2">
      <c r="C302" s="77"/>
      <c r="D302" s="77"/>
      <c r="E302" s="78"/>
      <c r="F302" s="78"/>
      <c r="G302" s="78"/>
      <c r="H302" s="78"/>
      <c r="I302" s="78"/>
      <c r="J302" s="78"/>
    </row>
    <row r="303" spans="3:10" ht="13.7" customHeight="1" x14ac:dyDescent="0.2">
      <c r="C303" s="77"/>
      <c r="D303" s="77"/>
      <c r="E303" s="78"/>
      <c r="F303" s="78"/>
      <c r="G303" s="78"/>
      <c r="H303" s="78"/>
      <c r="I303" s="78"/>
      <c r="J303" s="78"/>
    </row>
    <row r="304" spans="3:10" ht="13.7" customHeight="1" x14ac:dyDescent="0.2">
      <c r="C304" s="77"/>
      <c r="D304" s="77"/>
      <c r="E304" s="78"/>
      <c r="F304" s="78"/>
      <c r="G304" s="78"/>
      <c r="H304" s="78"/>
      <c r="I304" s="78"/>
      <c r="J304" s="78"/>
    </row>
    <row r="305" spans="3:10" ht="13.7" customHeight="1" x14ac:dyDescent="0.2">
      <c r="C305" s="77"/>
      <c r="D305" s="77"/>
      <c r="E305" s="78"/>
      <c r="F305" s="78"/>
      <c r="G305" s="78"/>
      <c r="H305" s="78"/>
      <c r="I305" s="78"/>
      <c r="J305" s="78"/>
    </row>
    <row r="306" spans="3:10" ht="13.7" customHeight="1" x14ac:dyDescent="0.2">
      <c r="C306" s="77"/>
      <c r="D306" s="77"/>
      <c r="E306" s="78"/>
      <c r="F306" s="78"/>
      <c r="G306" s="78"/>
      <c r="H306" s="78"/>
      <c r="I306" s="78"/>
      <c r="J306" s="78"/>
    </row>
    <row r="307" spans="3:10" ht="13.7" customHeight="1" x14ac:dyDescent="0.2">
      <c r="C307" s="77"/>
      <c r="D307" s="77"/>
      <c r="E307" s="78"/>
      <c r="F307" s="78"/>
      <c r="G307" s="78"/>
      <c r="H307" s="78"/>
      <c r="I307" s="78"/>
      <c r="J307" s="78"/>
    </row>
    <row r="308" spans="3:10" ht="13.7" customHeight="1" x14ac:dyDescent="0.2">
      <c r="C308" s="77"/>
      <c r="D308" s="77"/>
      <c r="E308" s="78"/>
      <c r="F308" s="78"/>
      <c r="G308" s="78"/>
      <c r="H308" s="78"/>
      <c r="I308" s="78"/>
      <c r="J308" s="78"/>
    </row>
    <row r="309" spans="3:10" ht="13.7" customHeight="1" x14ac:dyDescent="0.2">
      <c r="C309" s="77"/>
      <c r="D309" s="77"/>
      <c r="E309" s="78"/>
      <c r="F309" s="78"/>
      <c r="G309" s="78"/>
      <c r="H309" s="78"/>
      <c r="I309" s="78"/>
      <c r="J309" s="78"/>
    </row>
    <row r="310" spans="3:10" ht="13.7" customHeight="1" x14ac:dyDescent="0.2">
      <c r="C310" s="77"/>
      <c r="D310" s="77"/>
      <c r="E310" s="78"/>
      <c r="F310" s="78"/>
      <c r="G310" s="78"/>
      <c r="H310" s="78"/>
      <c r="I310" s="78"/>
      <c r="J310" s="78"/>
    </row>
    <row r="311" spans="3:10" ht="13.7" customHeight="1" x14ac:dyDescent="0.2">
      <c r="C311" s="77"/>
      <c r="D311" s="77"/>
      <c r="E311" s="78"/>
      <c r="F311" s="78"/>
      <c r="G311" s="78"/>
      <c r="H311" s="78"/>
      <c r="I311" s="78"/>
      <c r="J311" s="78"/>
    </row>
    <row r="312" spans="3:10" ht="13.7" customHeight="1" x14ac:dyDescent="0.2">
      <c r="C312" s="77"/>
      <c r="D312" s="77"/>
      <c r="E312" s="78"/>
      <c r="F312" s="78"/>
      <c r="G312" s="78"/>
      <c r="H312" s="78"/>
      <c r="I312" s="78"/>
      <c r="J312" s="78"/>
    </row>
    <row r="313" spans="3:10" ht="13.7" customHeight="1" x14ac:dyDescent="0.2">
      <c r="C313" s="77"/>
      <c r="D313" s="77"/>
      <c r="E313" s="78"/>
      <c r="F313" s="78"/>
      <c r="G313" s="78"/>
      <c r="H313" s="78"/>
      <c r="I313" s="78"/>
      <c r="J313" s="78"/>
    </row>
    <row r="314" spans="3:10" ht="13.7" customHeight="1" x14ac:dyDescent="0.2">
      <c r="C314" s="77"/>
      <c r="D314" s="77"/>
      <c r="E314" s="78"/>
      <c r="F314" s="78"/>
      <c r="G314" s="78"/>
      <c r="H314" s="78"/>
      <c r="I314" s="78"/>
      <c r="J314" s="78"/>
    </row>
    <row r="315" spans="3:10" ht="13.7" customHeight="1" x14ac:dyDescent="0.2">
      <c r="C315" s="77"/>
      <c r="D315" s="77"/>
      <c r="E315" s="78"/>
      <c r="F315" s="78"/>
      <c r="G315" s="78"/>
      <c r="H315" s="78"/>
      <c r="I315" s="78"/>
      <c r="J315" s="78"/>
    </row>
    <row r="316" spans="3:10" ht="13.7" customHeight="1" x14ac:dyDescent="0.2">
      <c r="C316" s="77"/>
      <c r="D316" s="77"/>
      <c r="E316" s="78"/>
      <c r="F316" s="78"/>
      <c r="G316" s="78"/>
      <c r="H316" s="78"/>
      <c r="I316" s="78"/>
      <c r="J316" s="78"/>
    </row>
    <row r="317" spans="3:10" ht="13.7" customHeight="1" x14ac:dyDescent="0.2">
      <c r="C317" s="77"/>
      <c r="D317" s="77"/>
      <c r="E317" s="78"/>
      <c r="F317" s="78"/>
      <c r="G317" s="78"/>
      <c r="H317" s="78"/>
      <c r="I317" s="78"/>
      <c r="J317" s="78"/>
    </row>
    <row r="318" spans="3:10" ht="13.7" customHeight="1" x14ac:dyDescent="0.2">
      <c r="C318" s="77"/>
      <c r="D318" s="77"/>
      <c r="E318" s="78"/>
      <c r="F318" s="78"/>
      <c r="G318" s="78"/>
      <c r="H318" s="78"/>
      <c r="I318" s="78"/>
      <c r="J318" s="78"/>
    </row>
    <row r="319" spans="3:10" ht="13.7" customHeight="1" x14ac:dyDescent="0.2">
      <c r="C319" s="77"/>
      <c r="D319" s="77"/>
      <c r="E319" s="78"/>
      <c r="F319" s="78"/>
      <c r="G319" s="78"/>
      <c r="H319" s="78"/>
      <c r="I319" s="78"/>
      <c r="J319" s="78"/>
    </row>
    <row r="320" spans="3:10" ht="13.7" customHeight="1" x14ac:dyDescent="0.2">
      <c r="C320" s="77"/>
      <c r="D320" s="77"/>
      <c r="E320" s="78"/>
      <c r="F320" s="78"/>
      <c r="G320" s="78"/>
      <c r="H320" s="78"/>
      <c r="I320" s="78"/>
      <c r="J320" s="78"/>
    </row>
    <row r="321" spans="3:10" ht="13.7" customHeight="1" x14ac:dyDescent="0.2">
      <c r="C321" s="77"/>
      <c r="D321" s="77"/>
      <c r="E321" s="78"/>
      <c r="F321" s="78"/>
      <c r="G321" s="78"/>
      <c r="H321" s="78"/>
      <c r="I321" s="78"/>
      <c r="J321" s="78"/>
    </row>
    <row r="322" spans="3:10" ht="13.7" customHeight="1" x14ac:dyDescent="0.2">
      <c r="C322" s="77"/>
      <c r="D322" s="77"/>
      <c r="E322" s="78"/>
      <c r="F322" s="78"/>
      <c r="G322" s="78"/>
      <c r="H322" s="78"/>
      <c r="I322" s="78"/>
      <c r="J322" s="78"/>
    </row>
    <row r="323" spans="3:10" ht="13.7" customHeight="1" x14ac:dyDescent="0.2">
      <c r="C323" s="77"/>
      <c r="D323" s="77"/>
      <c r="E323" s="78"/>
      <c r="F323" s="78"/>
      <c r="G323" s="78"/>
      <c r="H323" s="78"/>
      <c r="I323" s="78"/>
      <c r="J323" s="78"/>
    </row>
    <row r="324" spans="3:10" ht="13.7" customHeight="1" x14ac:dyDescent="0.2">
      <c r="C324" s="77"/>
      <c r="D324" s="77"/>
      <c r="E324" s="78"/>
      <c r="F324" s="78"/>
      <c r="G324" s="78"/>
      <c r="H324" s="78"/>
      <c r="I324" s="78"/>
      <c r="J324" s="78"/>
    </row>
    <row r="325" spans="3:10" ht="13.7" customHeight="1" x14ac:dyDescent="0.2">
      <c r="C325" s="77"/>
      <c r="D325" s="77"/>
      <c r="E325" s="78"/>
      <c r="F325" s="78"/>
      <c r="G325" s="78"/>
      <c r="H325" s="78"/>
      <c r="I325" s="78"/>
      <c r="J325" s="78"/>
    </row>
    <row r="326" spans="3:10" ht="13.7" customHeight="1" x14ac:dyDescent="0.2">
      <c r="C326" s="77"/>
      <c r="D326" s="77"/>
      <c r="E326" s="78"/>
      <c r="F326" s="78"/>
      <c r="G326" s="78"/>
      <c r="H326" s="78"/>
      <c r="I326" s="78"/>
      <c r="J326" s="78"/>
    </row>
    <row r="327" spans="3:10" ht="13.7" customHeight="1" x14ac:dyDescent="0.2">
      <c r="C327" s="77"/>
      <c r="D327" s="77"/>
      <c r="E327" s="78"/>
      <c r="F327" s="78"/>
      <c r="G327" s="78"/>
      <c r="H327" s="78"/>
      <c r="I327" s="78"/>
      <c r="J327" s="78"/>
    </row>
    <row r="328" spans="3:10" ht="13.7" customHeight="1" x14ac:dyDescent="0.2">
      <c r="C328" s="77"/>
      <c r="D328" s="77"/>
      <c r="E328" s="78"/>
      <c r="F328" s="78"/>
      <c r="G328" s="78"/>
      <c r="H328" s="78"/>
      <c r="I328" s="78"/>
      <c r="J328" s="78"/>
    </row>
    <row r="329" spans="3:10" ht="13.7" customHeight="1" x14ac:dyDescent="0.2">
      <c r="C329" s="77"/>
      <c r="D329" s="77"/>
      <c r="E329" s="78"/>
      <c r="F329" s="78"/>
      <c r="G329" s="78"/>
      <c r="H329" s="78"/>
      <c r="I329" s="78"/>
      <c r="J329" s="78"/>
    </row>
    <row r="330" spans="3:10" ht="13.7" customHeight="1" x14ac:dyDescent="0.2">
      <c r="C330" s="77"/>
      <c r="D330" s="77"/>
      <c r="E330" s="78"/>
      <c r="F330" s="78"/>
      <c r="G330" s="78"/>
      <c r="H330" s="78"/>
      <c r="I330" s="78"/>
      <c r="J330" s="78"/>
    </row>
    <row r="331" spans="3:10" ht="13.7" customHeight="1" x14ac:dyDescent="0.2">
      <c r="C331" s="77"/>
      <c r="D331" s="77"/>
      <c r="E331" s="78"/>
      <c r="F331" s="78"/>
      <c r="G331" s="78"/>
      <c r="H331" s="78"/>
      <c r="I331" s="78"/>
      <c r="J331" s="78"/>
    </row>
    <row r="332" spans="3:10" ht="13.7" customHeight="1" x14ac:dyDescent="0.2">
      <c r="C332" s="77"/>
      <c r="D332" s="77"/>
      <c r="E332" s="78"/>
      <c r="F332" s="78"/>
      <c r="G332" s="78"/>
      <c r="H332" s="78"/>
      <c r="I332" s="78"/>
      <c r="J332" s="78"/>
    </row>
    <row r="333" spans="3:10" ht="13.7" customHeight="1" x14ac:dyDescent="0.2">
      <c r="C333" s="77"/>
      <c r="D333" s="77"/>
      <c r="E333" s="78"/>
      <c r="F333" s="78"/>
      <c r="G333" s="78"/>
      <c r="H333" s="78"/>
      <c r="I333" s="78"/>
      <c r="J333" s="78"/>
    </row>
    <row r="334" spans="3:10" ht="13.7" customHeight="1" x14ac:dyDescent="0.2">
      <c r="C334" s="77"/>
      <c r="D334" s="77"/>
      <c r="E334" s="78"/>
      <c r="F334" s="78"/>
      <c r="G334" s="78"/>
      <c r="H334" s="78"/>
      <c r="I334" s="78"/>
      <c r="J334" s="78"/>
    </row>
    <row r="335" spans="3:10" ht="13.7" customHeight="1" x14ac:dyDescent="0.2">
      <c r="C335" s="77"/>
      <c r="D335" s="77"/>
      <c r="E335" s="78"/>
      <c r="F335" s="78"/>
      <c r="G335" s="78"/>
      <c r="H335" s="78"/>
      <c r="I335" s="78"/>
      <c r="J335" s="78"/>
    </row>
    <row r="336" spans="3:10" ht="13.7" customHeight="1" x14ac:dyDescent="0.2">
      <c r="C336" s="77"/>
      <c r="D336" s="77"/>
      <c r="E336" s="78"/>
      <c r="F336" s="78"/>
      <c r="G336" s="78"/>
      <c r="H336" s="78"/>
      <c r="I336" s="78"/>
      <c r="J336" s="78"/>
    </row>
    <row r="337" spans="3:10" ht="13.7" customHeight="1" x14ac:dyDescent="0.2">
      <c r="C337" s="77"/>
      <c r="D337" s="77"/>
      <c r="E337" s="78"/>
      <c r="F337" s="78"/>
      <c r="G337" s="78"/>
      <c r="H337" s="78"/>
      <c r="I337" s="78"/>
      <c r="J337" s="78"/>
    </row>
    <row r="338" spans="3:10" ht="13.7" customHeight="1" x14ac:dyDescent="0.2">
      <c r="C338" s="77"/>
      <c r="D338" s="77"/>
      <c r="E338" s="78"/>
      <c r="F338" s="78"/>
      <c r="G338" s="78"/>
      <c r="H338" s="78"/>
      <c r="I338" s="78"/>
      <c r="J338" s="78"/>
    </row>
    <row r="339" spans="3:10" ht="13.7" customHeight="1" x14ac:dyDescent="0.2">
      <c r="C339" s="77"/>
      <c r="D339" s="77"/>
      <c r="E339" s="78"/>
      <c r="F339" s="78"/>
      <c r="G339" s="78"/>
      <c r="H339" s="78"/>
      <c r="I339" s="78"/>
      <c r="J339" s="78"/>
    </row>
    <row r="340" spans="3:10" ht="13.7" customHeight="1" x14ac:dyDescent="0.2">
      <c r="C340" s="77"/>
      <c r="D340" s="77"/>
      <c r="E340" s="78"/>
      <c r="F340" s="78"/>
      <c r="G340" s="78"/>
      <c r="H340" s="78"/>
      <c r="I340" s="78"/>
      <c r="J340" s="78"/>
    </row>
    <row r="341" spans="3:10" ht="13.7" customHeight="1" x14ac:dyDescent="0.2">
      <c r="C341" s="77"/>
      <c r="D341" s="77"/>
      <c r="E341" s="78"/>
      <c r="F341" s="78"/>
      <c r="G341" s="78"/>
      <c r="H341" s="78"/>
      <c r="I341" s="78"/>
      <c r="J341" s="78"/>
    </row>
    <row r="342" spans="3:10" ht="13.7" customHeight="1" x14ac:dyDescent="0.2">
      <c r="C342" s="77"/>
      <c r="D342" s="77"/>
      <c r="E342" s="78"/>
      <c r="F342" s="78"/>
      <c r="G342" s="78"/>
      <c r="H342" s="78"/>
      <c r="I342" s="78"/>
      <c r="J342" s="78"/>
    </row>
    <row r="343" spans="3:10" ht="13.7" customHeight="1" x14ac:dyDescent="0.2">
      <c r="C343" s="77"/>
      <c r="D343" s="77"/>
      <c r="E343" s="78"/>
      <c r="F343" s="78"/>
      <c r="G343" s="78"/>
      <c r="H343" s="78"/>
      <c r="I343" s="78"/>
      <c r="J343" s="78"/>
    </row>
    <row r="344" spans="3:10" ht="13.7" customHeight="1" x14ac:dyDescent="0.2">
      <c r="C344" s="77"/>
      <c r="D344" s="77"/>
      <c r="E344" s="78"/>
      <c r="F344" s="78"/>
      <c r="G344" s="78"/>
      <c r="H344" s="78"/>
      <c r="I344" s="78"/>
      <c r="J344" s="78"/>
    </row>
    <row r="345" spans="3:10" ht="13.7" customHeight="1" x14ac:dyDescent="0.2">
      <c r="C345" s="77"/>
      <c r="D345" s="77"/>
      <c r="E345" s="78"/>
      <c r="F345" s="78"/>
      <c r="G345" s="78"/>
      <c r="H345" s="78"/>
      <c r="I345" s="78"/>
      <c r="J345" s="78"/>
    </row>
    <row r="346" spans="3:10" ht="13.7" customHeight="1" x14ac:dyDescent="0.2">
      <c r="C346" s="77"/>
      <c r="D346" s="77"/>
      <c r="E346" s="78"/>
      <c r="F346" s="78"/>
      <c r="G346" s="78"/>
      <c r="H346" s="78"/>
      <c r="I346" s="78"/>
      <c r="J346" s="78"/>
    </row>
    <row r="347" spans="3:10" ht="13.7" customHeight="1" x14ac:dyDescent="0.2">
      <c r="C347" s="77"/>
      <c r="D347" s="77"/>
      <c r="E347" s="78"/>
      <c r="F347" s="78"/>
      <c r="G347" s="78"/>
      <c r="H347" s="78"/>
      <c r="I347" s="78"/>
      <c r="J347" s="78"/>
    </row>
    <row r="348" spans="3:10" ht="13.7" customHeight="1" x14ac:dyDescent="0.2">
      <c r="C348" s="77"/>
      <c r="D348" s="77"/>
      <c r="E348" s="78"/>
      <c r="F348" s="78"/>
      <c r="G348" s="78"/>
      <c r="H348" s="78"/>
      <c r="I348" s="78"/>
      <c r="J348" s="78"/>
    </row>
    <row r="349" spans="3:10" ht="13.7" customHeight="1" x14ac:dyDescent="0.2">
      <c r="C349" s="77"/>
      <c r="D349" s="77"/>
      <c r="E349" s="78"/>
      <c r="F349" s="78"/>
      <c r="G349" s="78"/>
      <c r="H349" s="78"/>
      <c r="I349" s="78"/>
      <c r="J349" s="78"/>
    </row>
    <row r="350" spans="3:10" ht="13.7" customHeight="1" x14ac:dyDescent="0.2">
      <c r="C350" s="77"/>
      <c r="D350" s="77"/>
      <c r="E350" s="78"/>
      <c r="F350" s="78"/>
      <c r="G350" s="78"/>
      <c r="H350" s="78"/>
      <c r="I350" s="78"/>
      <c r="J350" s="78"/>
    </row>
    <row r="351" spans="3:10" ht="13.7" customHeight="1" x14ac:dyDescent="0.2">
      <c r="C351" s="77"/>
      <c r="D351" s="77"/>
      <c r="E351" s="78"/>
      <c r="F351" s="78"/>
      <c r="G351" s="78"/>
      <c r="H351" s="78"/>
      <c r="I351" s="78"/>
      <c r="J351" s="78"/>
    </row>
    <row r="352" spans="3:10" ht="13.7" customHeight="1" x14ac:dyDescent="0.2">
      <c r="C352" s="77"/>
      <c r="D352" s="77"/>
      <c r="E352" s="78"/>
      <c r="F352" s="78"/>
      <c r="G352" s="78"/>
      <c r="H352" s="78"/>
      <c r="I352" s="78"/>
      <c r="J352" s="78"/>
    </row>
    <row r="353" spans="3:10" ht="13.7" customHeight="1" x14ac:dyDescent="0.2">
      <c r="C353" s="77"/>
      <c r="D353" s="77"/>
      <c r="E353" s="78"/>
      <c r="F353" s="78"/>
      <c r="G353" s="78"/>
      <c r="H353" s="78"/>
      <c r="I353" s="78"/>
      <c r="J353" s="78"/>
    </row>
    <row r="354" spans="3:10" ht="13.7" customHeight="1" x14ac:dyDescent="0.2">
      <c r="C354" s="77"/>
      <c r="D354" s="77"/>
      <c r="E354" s="78"/>
      <c r="F354" s="78"/>
      <c r="G354" s="78"/>
      <c r="H354" s="78"/>
      <c r="I354" s="78"/>
      <c r="J354" s="78"/>
    </row>
    <row r="355" spans="3:10" ht="13.7" customHeight="1" x14ac:dyDescent="0.2">
      <c r="C355" s="77"/>
      <c r="D355" s="77"/>
      <c r="E355" s="78"/>
      <c r="F355" s="78"/>
      <c r="G355" s="78"/>
      <c r="H355" s="78"/>
      <c r="I355" s="78"/>
      <c r="J355" s="78"/>
    </row>
    <row r="356" spans="3:10" ht="13.7" customHeight="1" x14ac:dyDescent="0.2">
      <c r="C356" s="77"/>
      <c r="D356" s="77"/>
      <c r="E356" s="78"/>
      <c r="F356" s="78"/>
      <c r="G356" s="78"/>
      <c r="H356" s="78"/>
      <c r="I356" s="78"/>
      <c r="J356" s="78"/>
    </row>
    <row r="357" spans="3:10" ht="13.7" customHeight="1" x14ac:dyDescent="0.2">
      <c r="C357" s="77"/>
      <c r="D357" s="77"/>
      <c r="E357" s="78"/>
      <c r="F357" s="78"/>
      <c r="G357" s="78"/>
      <c r="H357" s="78"/>
      <c r="I357" s="78"/>
      <c r="J357" s="78"/>
    </row>
    <row r="358" spans="3:10" ht="13.7" customHeight="1" x14ac:dyDescent="0.2">
      <c r="C358" s="77"/>
      <c r="D358" s="77"/>
      <c r="E358" s="78"/>
      <c r="F358" s="78"/>
      <c r="G358" s="78"/>
      <c r="H358" s="78"/>
      <c r="I358" s="78"/>
      <c r="J358" s="78"/>
    </row>
    <row r="359" spans="3:10" ht="13.7" customHeight="1" x14ac:dyDescent="0.2">
      <c r="C359" s="77"/>
      <c r="D359" s="77"/>
      <c r="E359" s="78"/>
      <c r="F359" s="78"/>
      <c r="G359" s="78"/>
      <c r="H359" s="78"/>
      <c r="I359" s="78"/>
      <c r="J359" s="78"/>
    </row>
    <row r="360" spans="3:10" ht="13.7" customHeight="1" x14ac:dyDescent="0.2">
      <c r="C360" s="77"/>
      <c r="D360" s="77"/>
      <c r="E360" s="78"/>
      <c r="F360" s="78"/>
      <c r="G360" s="78"/>
      <c r="H360" s="78"/>
      <c r="I360" s="78"/>
      <c r="J360" s="78"/>
    </row>
    <row r="361" spans="3:10" ht="13.7" customHeight="1" x14ac:dyDescent="0.2">
      <c r="C361" s="77"/>
      <c r="D361" s="77"/>
      <c r="E361" s="78"/>
      <c r="F361" s="78"/>
      <c r="G361" s="78"/>
      <c r="H361" s="78"/>
      <c r="I361" s="78"/>
      <c r="J361" s="78"/>
    </row>
    <row r="362" spans="3:10" ht="13.7" customHeight="1" x14ac:dyDescent="0.2">
      <c r="C362" s="77"/>
      <c r="D362" s="77"/>
      <c r="E362" s="78"/>
      <c r="F362" s="78"/>
      <c r="G362" s="78"/>
      <c r="H362" s="78"/>
      <c r="I362" s="78"/>
      <c r="J362" s="78"/>
    </row>
    <row r="363" spans="3:10" ht="13.7" customHeight="1" x14ac:dyDescent="0.2">
      <c r="C363" s="77"/>
      <c r="D363" s="77"/>
      <c r="E363" s="78"/>
      <c r="F363" s="78"/>
      <c r="G363" s="78"/>
      <c r="H363" s="78"/>
      <c r="I363" s="78"/>
      <c r="J363" s="78"/>
    </row>
    <row r="364" spans="3:10" ht="13.7" customHeight="1" x14ac:dyDescent="0.2">
      <c r="C364" s="77"/>
      <c r="D364" s="77"/>
      <c r="E364" s="78"/>
      <c r="F364" s="78"/>
      <c r="G364" s="78"/>
      <c r="H364" s="78"/>
      <c r="I364" s="78"/>
      <c r="J364" s="78"/>
    </row>
    <row r="365" spans="3:10" ht="13.7" customHeight="1" x14ac:dyDescent="0.2">
      <c r="C365" s="77"/>
      <c r="D365" s="77"/>
      <c r="E365" s="78"/>
      <c r="F365" s="78"/>
      <c r="G365" s="78"/>
      <c r="H365" s="78"/>
      <c r="I365" s="78"/>
      <c r="J365" s="78"/>
    </row>
    <row r="366" spans="3:10" ht="13.7" customHeight="1" x14ac:dyDescent="0.2">
      <c r="C366" s="77"/>
      <c r="D366" s="77"/>
      <c r="E366" s="78"/>
      <c r="F366" s="78"/>
      <c r="G366" s="78"/>
      <c r="H366" s="78"/>
      <c r="I366" s="78"/>
      <c r="J366" s="78"/>
    </row>
    <row r="367" spans="3:10" ht="13.7" customHeight="1" x14ac:dyDescent="0.2">
      <c r="C367" s="77"/>
      <c r="D367" s="77"/>
      <c r="E367" s="78"/>
      <c r="F367" s="78"/>
      <c r="G367" s="78"/>
      <c r="H367" s="78"/>
      <c r="I367" s="78"/>
      <c r="J367" s="78"/>
    </row>
    <row r="368" spans="3:10" ht="13.7" customHeight="1" x14ac:dyDescent="0.2">
      <c r="C368" s="77"/>
      <c r="D368" s="77"/>
      <c r="E368" s="78"/>
      <c r="F368" s="78"/>
      <c r="G368" s="78"/>
      <c r="H368" s="78"/>
      <c r="I368" s="78"/>
      <c r="J368" s="78"/>
    </row>
    <row r="369" spans="3:10" ht="13.7" customHeight="1" x14ac:dyDescent="0.2">
      <c r="C369" s="77"/>
      <c r="D369" s="77"/>
      <c r="E369" s="78"/>
      <c r="F369" s="78"/>
      <c r="G369" s="78"/>
      <c r="H369" s="78"/>
      <c r="I369" s="78"/>
      <c r="J369" s="78"/>
    </row>
  </sheetData>
  <autoFilter ref="A2:K253" xr:uid="{00000000-0009-0000-0000-000009000000}"/>
  <phoneticPr fontId="15" type="noConversion"/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70C0"/>
  </sheetPr>
  <dimension ref="A1:K369"/>
  <sheetViews>
    <sheetView showGridLines="0" showRowColHeaders="0" topLeftCell="A43" zoomScale="90" zoomScaleNormal="90" workbookViewId="0">
      <selection activeCell="G91" sqref="G91"/>
    </sheetView>
  </sheetViews>
  <sheetFormatPr defaultColWidth="9.28515625" defaultRowHeight="13.7" customHeight="1" x14ac:dyDescent="0.2"/>
  <cols>
    <col min="1" max="1" width="5.28515625" style="47" customWidth="1"/>
    <col min="2" max="2" width="8.5703125" style="47" bestFit="1" customWidth="1"/>
    <col min="3" max="4" width="23.28515625" style="47" customWidth="1"/>
    <col min="5" max="10" width="17.5703125" style="62" customWidth="1"/>
    <col min="11" max="11" width="23.28515625" style="47" bestFit="1" customWidth="1"/>
    <col min="12" max="16384" width="9.28515625" style="47"/>
  </cols>
  <sheetData>
    <row r="1" spans="1:11" ht="13.7" customHeight="1" thickBot="1" x14ac:dyDescent="0.25">
      <c r="A1" s="46">
        <v>1</v>
      </c>
      <c r="C1" s="77"/>
      <c r="D1" s="77"/>
      <c r="E1" s="78"/>
      <c r="F1" s="78"/>
      <c r="G1" s="78"/>
      <c r="H1" s="78" t="s">
        <v>0</v>
      </c>
      <c r="I1" s="78"/>
      <c r="J1" s="78"/>
    </row>
    <row r="2" spans="1:11" ht="13.7" customHeight="1" x14ac:dyDescent="0.2">
      <c r="A2" s="71"/>
      <c r="B2" s="127" t="s">
        <v>137</v>
      </c>
      <c r="C2" s="261" t="s">
        <v>138</v>
      </c>
      <c r="D2" s="261" t="s">
        <v>139</v>
      </c>
      <c r="E2" s="261" t="s">
        <v>654</v>
      </c>
      <c r="F2" s="261" t="s">
        <v>655</v>
      </c>
      <c r="G2" s="261" t="s">
        <v>656</v>
      </c>
      <c r="H2" s="261" t="s">
        <v>657</v>
      </c>
      <c r="I2" s="261" t="s">
        <v>124</v>
      </c>
      <c r="J2" s="261" t="s">
        <v>140</v>
      </c>
      <c r="K2" s="261" t="s">
        <v>141</v>
      </c>
    </row>
    <row r="3" spans="1:11" ht="13.7" customHeight="1" x14ac:dyDescent="0.2">
      <c r="B3" s="48">
        <v>1</v>
      </c>
      <c r="C3" s="79"/>
      <c r="D3" s="80" t="s">
        <v>142</v>
      </c>
      <c r="E3" s="81"/>
      <c r="F3" s="82"/>
      <c r="G3" s="82"/>
      <c r="H3" s="82"/>
      <c r="I3" s="82"/>
      <c r="J3" s="82"/>
    </row>
    <row r="4" spans="1:11" ht="13.7" customHeight="1" x14ac:dyDescent="0.2">
      <c r="B4" s="49">
        <v>2</v>
      </c>
      <c r="C4" s="83"/>
      <c r="D4" s="84" t="s">
        <v>143</v>
      </c>
      <c r="E4" s="85"/>
      <c r="F4" s="85"/>
      <c r="G4" s="85"/>
      <c r="H4" s="85"/>
      <c r="I4" s="85"/>
      <c r="J4" s="85"/>
    </row>
    <row r="5" spans="1:11" ht="13.7" customHeight="1" x14ac:dyDescent="0.2">
      <c r="A5" s="47" t="s">
        <v>144</v>
      </c>
      <c r="B5" s="50">
        <v>3</v>
      </c>
      <c r="C5" s="83" t="s">
        <v>145</v>
      </c>
      <c r="D5" s="150" t="s">
        <v>146</v>
      </c>
      <c r="E5" s="262" t="s">
        <v>147</v>
      </c>
      <c r="F5" s="262" t="s">
        <v>147</v>
      </c>
      <c r="G5" s="147">
        <v>11</v>
      </c>
      <c r="H5" s="262" t="s">
        <v>147</v>
      </c>
      <c r="I5" s="148">
        <v>3</v>
      </c>
      <c r="J5" s="183" t="s">
        <v>147</v>
      </c>
      <c r="K5" s="183" t="s">
        <v>147</v>
      </c>
    </row>
    <row r="6" spans="1:11" ht="13.7" customHeight="1" x14ac:dyDescent="0.2">
      <c r="B6" s="49">
        <v>4</v>
      </c>
      <c r="C6" s="83" t="s">
        <v>148</v>
      </c>
      <c r="D6" s="150" t="s">
        <v>149</v>
      </c>
      <c r="E6" s="262" t="s">
        <v>147</v>
      </c>
      <c r="F6" s="262" t="s">
        <v>147</v>
      </c>
      <c r="G6" s="147">
        <v>13</v>
      </c>
      <c r="H6" s="262" t="s">
        <v>147</v>
      </c>
      <c r="I6" s="148">
        <v>5</v>
      </c>
      <c r="J6" s="183" t="s">
        <v>147</v>
      </c>
      <c r="K6" s="183" t="s">
        <v>147</v>
      </c>
    </row>
    <row r="7" spans="1:11" ht="13.7" customHeight="1" x14ac:dyDescent="0.2">
      <c r="B7" s="50">
        <v>5</v>
      </c>
      <c r="C7" s="86" t="s">
        <v>150</v>
      </c>
      <c r="D7" s="87" t="s">
        <v>151</v>
      </c>
      <c r="E7" s="151">
        <v>12</v>
      </c>
      <c r="F7" s="151">
        <v>12</v>
      </c>
      <c r="G7" s="147">
        <v>12</v>
      </c>
      <c r="H7" s="262" t="s">
        <v>147</v>
      </c>
      <c r="I7" s="148">
        <v>4</v>
      </c>
      <c r="J7" s="147">
        <v>12</v>
      </c>
      <c r="K7" s="183" t="s">
        <v>147</v>
      </c>
    </row>
    <row r="8" spans="1:11" ht="13.7" customHeight="1" x14ac:dyDescent="0.2">
      <c r="B8" s="49">
        <v>6</v>
      </c>
      <c r="C8" s="86" t="s">
        <v>152</v>
      </c>
      <c r="D8" s="87" t="s">
        <v>153</v>
      </c>
      <c r="E8" s="151">
        <v>7</v>
      </c>
      <c r="F8" s="151">
        <v>7</v>
      </c>
      <c r="G8" s="147">
        <v>7</v>
      </c>
      <c r="H8" s="262" t="s">
        <v>147</v>
      </c>
      <c r="I8" s="148">
        <v>90</v>
      </c>
      <c r="J8" s="183" t="s">
        <v>147</v>
      </c>
      <c r="K8" s="183" t="s">
        <v>147</v>
      </c>
    </row>
    <row r="9" spans="1:11" ht="13.7" customHeight="1" x14ac:dyDescent="0.2">
      <c r="B9" s="50">
        <v>7</v>
      </c>
      <c r="C9" s="86" t="s">
        <v>154</v>
      </c>
      <c r="D9" s="87" t="s">
        <v>155</v>
      </c>
      <c r="E9" s="262" t="s">
        <v>147</v>
      </c>
      <c r="F9" s="151">
        <v>13</v>
      </c>
      <c r="G9" s="147">
        <v>13</v>
      </c>
      <c r="H9" s="262" t="s">
        <v>147</v>
      </c>
      <c r="I9" s="148">
        <v>5</v>
      </c>
      <c r="J9" s="183" t="s">
        <v>147</v>
      </c>
      <c r="K9" s="183" t="s">
        <v>147</v>
      </c>
    </row>
    <row r="10" spans="1:11" ht="13.7" customHeight="1" x14ac:dyDescent="0.2">
      <c r="B10" s="49">
        <v>8</v>
      </c>
      <c r="C10" s="86" t="s">
        <v>156</v>
      </c>
      <c r="D10" s="87" t="s">
        <v>157</v>
      </c>
      <c r="E10" s="262" t="s">
        <v>147</v>
      </c>
      <c r="F10" s="151">
        <v>12</v>
      </c>
      <c r="G10" s="147">
        <v>12</v>
      </c>
      <c r="H10" s="262" t="s">
        <v>147</v>
      </c>
      <c r="I10" s="148">
        <v>4</v>
      </c>
      <c r="J10" s="183" t="s">
        <v>147</v>
      </c>
      <c r="K10" s="183" t="s">
        <v>147</v>
      </c>
    </row>
    <row r="11" spans="1:11" ht="13.7" customHeight="1" x14ac:dyDescent="0.2">
      <c r="B11" s="50">
        <v>9</v>
      </c>
      <c r="C11" s="86" t="s">
        <v>158</v>
      </c>
      <c r="D11" s="87" t="s">
        <v>159</v>
      </c>
      <c r="E11" s="262" t="s">
        <v>147</v>
      </c>
      <c r="F11" s="151">
        <v>7</v>
      </c>
      <c r="G11" s="147">
        <v>7</v>
      </c>
      <c r="H11" s="262" t="s">
        <v>147</v>
      </c>
      <c r="I11" s="148">
        <v>90</v>
      </c>
      <c r="J11" s="183" t="s">
        <v>147</v>
      </c>
      <c r="K11" s="183" t="s">
        <v>147</v>
      </c>
    </row>
    <row r="12" spans="1:11" ht="13.7" customHeight="1" x14ac:dyDescent="0.2">
      <c r="B12" s="49">
        <v>10</v>
      </c>
      <c r="C12" s="86" t="s">
        <v>160</v>
      </c>
      <c r="D12" s="87" t="s">
        <v>161</v>
      </c>
      <c r="E12" s="151">
        <v>505</v>
      </c>
      <c r="F12" s="151">
        <v>505</v>
      </c>
      <c r="G12" s="151">
        <v>505</v>
      </c>
      <c r="H12" s="151">
        <v>505</v>
      </c>
      <c r="I12" s="183" t="s">
        <v>147</v>
      </c>
      <c r="J12" s="148">
        <v>4</v>
      </c>
      <c r="K12" s="148">
        <v>4</v>
      </c>
    </row>
    <row r="13" spans="1:11" ht="13.7" customHeight="1" x14ac:dyDescent="0.2">
      <c r="B13" s="50">
        <v>11</v>
      </c>
      <c r="C13" s="86" t="s">
        <v>162</v>
      </c>
      <c r="D13" s="87" t="s">
        <v>163</v>
      </c>
      <c r="E13" s="262" t="s">
        <v>147</v>
      </c>
      <c r="F13" s="262" t="s">
        <v>147</v>
      </c>
      <c r="G13" s="147">
        <v>13</v>
      </c>
      <c r="H13" s="262" t="s">
        <v>147</v>
      </c>
      <c r="I13" s="148">
        <v>5</v>
      </c>
      <c r="J13" s="183" t="s">
        <v>147</v>
      </c>
      <c r="K13" s="183" t="s">
        <v>147</v>
      </c>
    </row>
    <row r="14" spans="1:11" ht="13.7" customHeight="1" x14ac:dyDescent="0.2">
      <c r="B14" s="49">
        <v>12</v>
      </c>
      <c r="C14" s="86" t="s">
        <v>164</v>
      </c>
      <c r="D14" s="87" t="s">
        <v>165</v>
      </c>
      <c r="E14" s="262" t="s">
        <v>147</v>
      </c>
      <c r="F14" s="262" t="s">
        <v>147</v>
      </c>
      <c r="G14" s="147">
        <v>12</v>
      </c>
      <c r="H14" s="262" t="s">
        <v>147</v>
      </c>
      <c r="I14" s="148">
        <v>4</v>
      </c>
      <c r="J14" s="183" t="s">
        <v>147</v>
      </c>
      <c r="K14" s="183" t="s">
        <v>147</v>
      </c>
    </row>
    <row r="15" spans="1:11" ht="13.7" customHeight="1" x14ac:dyDescent="0.2">
      <c r="B15" s="50">
        <v>13</v>
      </c>
      <c r="C15" s="86" t="s">
        <v>166</v>
      </c>
      <c r="D15" s="87" t="s">
        <v>167</v>
      </c>
      <c r="E15" s="262" t="s">
        <v>147</v>
      </c>
      <c r="F15" s="262" t="s">
        <v>147</v>
      </c>
      <c r="G15" s="147">
        <v>12</v>
      </c>
      <c r="H15" s="262" t="s">
        <v>147</v>
      </c>
      <c r="I15" s="148">
        <v>4</v>
      </c>
      <c r="J15" s="183" t="s">
        <v>147</v>
      </c>
      <c r="K15" s="183" t="s">
        <v>147</v>
      </c>
    </row>
    <row r="16" spans="1:11" ht="13.7" customHeight="1" x14ac:dyDescent="0.2">
      <c r="B16" s="49">
        <v>14</v>
      </c>
      <c r="C16" s="86" t="s">
        <v>168</v>
      </c>
      <c r="D16" s="87" t="s">
        <v>169</v>
      </c>
      <c r="E16" s="151">
        <v>11</v>
      </c>
      <c r="F16" s="151">
        <v>11</v>
      </c>
      <c r="G16" s="147">
        <v>11</v>
      </c>
      <c r="H16" s="262" t="s">
        <v>147</v>
      </c>
      <c r="I16" s="148">
        <v>3</v>
      </c>
      <c r="J16" s="147">
        <v>11</v>
      </c>
      <c r="K16" s="183" t="s">
        <v>147</v>
      </c>
    </row>
    <row r="17" spans="2:11" ht="13.7" customHeight="1" x14ac:dyDescent="0.2">
      <c r="B17" s="50">
        <v>15</v>
      </c>
      <c r="C17" s="86" t="s">
        <v>170</v>
      </c>
      <c r="D17" s="87" t="s">
        <v>171</v>
      </c>
      <c r="E17" s="262" t="s">
        <v>147</v>
      </c>
      <c r="F17" s="151">
        <v>12</v>
      </c>
      <c r="G17" s="147">
        <v>12</v>
      </c>
      <c r="H17" s="262" t="s">
        <v>147</v>
      </c>
      <c r="I17" s="148">
        <v>4</v>
      </c>
      <c r="J17" s="148">
        <v>12</v>
      </c>
      <c r="K17" s="183" t="s">
        <v>147</v>
      </c>
    </row>
    <row r="18" spans="2:11" ht="13.7" customHeight="1" x14ac:dyDescent="0.2">
      <c r="B18" s="49">
        <v>16</v>
      </c>
      <c r="C18" s="86" t="s">
        <v>172</v>
      </c>
      <c r="D18" s="87" t="s">
        <v>173</v>
      </c>
      <c r="E18" s="151">
        <v>10</v>
      </c>
      <c r="F18" s="151">
        <v>10</v>
      </c>
      <c r="G18" s="147">
        <v>10</v>
      </c>
      <c r="H18" s="262" t="s">
        <v>147</v>
      </c>
      <c r="I18" s="148">
        <v>201</v>
      </c>
      <c r="J18" s="183" t="s">
        <v>147</v>
      </c>
      <c r="K18" s="183" t="s">
        <v>147</v>
      </c>
    </row>
    <row r="19" spans="2:11" ht="13.7" customHeight="1" x14ac:dyDescent="0.2">
      <c r="B19" s="50">
        <v>17</v>
      </c>
      <c r="C19" s="86" t="s">
        <v>174</v>
      </c>
      <c r="D19" s="87" t="s">
        <v>175</v>
      </c>
      <c r="E19" s="262" t="s">
        <v>147</v>
      </c>
      <c r="F19" s="262" t="s">
        <v>147</v>
      </c>
      <c r="G19" s="147">
        <v>12</v>
      </c>
      <c r="H19" s="262" t="s">
        <v>147</v>
      </c>
      <c r="I19" s="148">
        <v>4</v>
      </c>
      <c r="J19" s="183" t="s">
        <v>147</v>
      </c>
      <c r="K19" s="183" t="s">
        <v>147</v>
      </c>
    </row>
    <row r="20" spans="2:11" ht="13.7" customHeight="1" x14ac:dyDescent="0.2">
      <c r="B20" s="49">
        <v>18</v>
      </c>
      <c r="C20" s="86" t="s">
        <v>176</v>
      </c>
      <c r="D20" s="87" t="s">
        <v>177</v>
      </c>
      <c r="E20" s="152">
        <v>11</v>
      </c>
      <c r="F20" s="151">
        <v>11</v>
      </c>
      <c r="G20" s="147">
        <v>11</v>
      </c>
      <c r="H20" s="262" t="s">
        <v>147</v>
      </c>
      <c r="I20" s="148">
        <v>3</v>
      </c>
      <c r="J20" s="148">
        <v>11</v>
      </c>
      <c r="K20" s="148">
        <v>11</v>
      </c>
    </row>
    <row r="21" spans="2:11" ht="13.7" customHeight="1" x14ac:dyDescent="0.2">
      <c r="B21" s="50">
        <v>19</v>
      </c>
      <c r="C21" s="86" t="s">
        <v>178</v>
      </c>
      <c r="D21" s="87" t="s">
        <v>179</v>
      </c>
      <c r="E21" s="152">
        <v>4</v>
      </c>
      <c r="F21" s="151">
        <v>4</v>
      </c>
      <c r="G21" s="147">
        <v>4</v>
      </c>
      <c r="H21" s="147">
        <v>4</v>
      </c>
      <c r="I21" s="183" t="s">
        <v>147</v>
      </c>
      <c r="J21" s="148">
        <v>4</v>
      </c>
      <c r="K21" s="148">
        <v>4</v>
      </c>
    </row>
    <row r="22" spans="2:11" ht="13.7" customHeight="1" x14ac:dyDescent="0.2">
      <c r="B22" s="49">
        <v>20</v>
      </c>
      <c r="C22" s="86" t="s">
        <v>180</v>
      </c>
      <c r="D22" s="87" t="s">
        <v>181</v>
      </c>
      <c r="E22" s="262" t="s">
        <v>147</v>
      </c>
      <c r="F22" s="262" t="s">
        <v>147</v>
      </c>
      <c r="G22" s="147">
        <v>10</v>
      </c>
      <c r="H22" s="262" t="s">
        <v>147</v>
      </c>
      <c r="I22" s="148">
        <v>201</v>
      </c>
      <c r="J22" s="183" t="s">
        <v>147</v>
      </c>
      <c r="K22" s="183" t="s">
        <v>147</v>
      </c>
    </row>
    <row r="23" spans="2:11" ht="13.7" customHeight="1" x14ac:dyDescent="0.2">
      <c r="B23" s="50">
        <v>21</v>
      </c>
      <c r="C23" s="86" t="s">
        <v>182</v>
      </c>
      <c r="D23" s="87" t="s">
        <v>183</v>
      </c>
      <c r="E23" s="262" t="s">
        <v>147</v>
      </c>
      <c r="F23" s="262" t="s">
        <v>147</v>
      </c>
      <c r="G23" s="147">
        <v>6</v>
      </c>
      <c r="H23" s="262" t="s">
        <v>147</v>
      </c>
      <c r="I23" s="183" t="s">
        <v>147</v>
      </c>
      <c r="J23" s="147">
        <v>5</v>
      </c>
      <c r="K23" s="183" t="s">
        <v>147</v>
      </c>
    </row>
    <row r="24" spans="2:11" ht="13.7" customHeight="1" x14ac:dyDescent="0.2">
      <c r="B24" s="49">
        <v>22</v>
      </c>
      <c r="C24" s="86" t="s">
        <v>184</v>
      </c>
      <c r="D24" s="87" t="s">
        <v>185</v>
      </c>
      <c r="E24" s="262" t="s">
        <v>147</v>
      </c>
      <c r="F24" s="151">
        <v>12</v>
      </c>
      <c r="G24" s="147">
        <v>12</v>
      </c>
      <c r="H24" s="262" t="s">
        <v>147</v>
      </c>
      <c r="I24" s="148">
        <v>4</v>
      </c>
      <c r="J24" s="183" t="s">
        <v>147</v>
      </c>
      <c r="K24" s="183" t="s">
        <v>147</v>
      </c>
    </row>
    <row r="25" spans="2:11" ht="13.7" customHeight="1" x14ac:dyDescent="0.2">
      <c r="B25" s="50">
        <v>23</v>
      </c>
      <c r="C25" s="86" t="s">
        <v>186</v>
      </c>
      <c r="D25" s="87" t="s">
        <v>187</v>
      </c>
      <c r="E25" s="151">
        <v>11</v>
      </c>
      <c r="F25" s="151">
        <v>11</v>
      </c>
      <c r="G25" s="147">
        <v>11</v>
      </c>
      <c r="H25" s="262" t="s">
        <v>147</v>
      </c>
      <c r="I25" s="148">
        <v>3</v>
      </c>
      <c r="J25" s="151">
        <v>11</v>
      </c>
      <c r="K25" s="183" t="s">
        <v>147</v>
      </c>
    </row>
    <row r="26" spans="2:11" ht="13.7" customHeight="1" x14ac:dyDescent="0.2">
      <c r="B26" s="49">
        <v>24</v>
      </c>
      <c r="C26" s="86" t="s">
        <v>188</v>
      </c>
      <c r="D26" s="87" t="s">
        <v>189</v>
      </c>
      <c r="E26" s="262" t="s">
        <v>147</v>
      </c>
      <c r="F26" s="262" t="s">
        <v>147</v>
      </c>
      <c r="G26" s="147">
        <v>12</v>
      </c>
      <c r="H26" s="262" t="s">
        <v>147</v>
      </c>
      <c r="I26" s="148">
        <v>4</v>
      </c>
      <c r="J26" s="151">
        <v>12</v>
      </c>
      <c r="K26" s="183" t="s">
        <v>147</v>
      </c>
    </row>
    <row r="27" spans="2:11" ht="13.7" customHeight="1" x14ac:dyDescent="0.2">
      <c r="B27" s="50">
        <v>25</v>
      </c>
      <c r="C27" s="86" t="s">
        <v>190</v>
      </c>
      <c r="D27" s="87" t="s">
        <v>191</v>
      </c>
      <c r="E27" s="262" t="s">
        <v>147</v>
      </c>
      <c r="F27" s="151">
        <v>12</v>
      </c>
      <c r="G27" s="147">
        <v>12</v>
      </c>
      <c r="H27" s="262" t="s">
        <v>147</v>
      </c>
      <c r="I27" s="148">
        <v>4</v>
      </c>
      <c r="J27" s="183" t="s">
        <v>147</v>
      </c>
      <c r="K27" s="183" t="s">
        <v>147</v>
      </c>
    </row>
    <row r="28" spans="2:11" ht="13.7" customHeight="1" x14ac:dyDescent="0.2">
      <c r="B28" s="49">
        <v>26</v>
      </c>
      <c r="C28" s="86" t="s">
        <v>166</v>
      </c>
      <c r="D28" s="87" t="s">
        <v>192</v>
      </c>
      <c r="E28" s="262" t="s">
        <v>147</v>
      </c>
      <c r="F28" s="262" t="s">
        <v>147</v>
      </c>
      <c r="G28" s="147">
        <v>12</v>
      </c>
      <c r="H28" s="262" t="s">
        <v>147</v>
      </c>
      <c r="I28" s="148">
        <v>4</v>
      </c>
      <c r="J28" s="183" t="s">
        <v>147</v>
      </c>
      <c r="K28" s="183" t="s">
        <v>147</v>
      </c>
    </row>
    <row r="29" spans="2:11" ht="13.7" customHeight="1" x14ac:dyDescent="0.2">
      <c r="B29" s="50">
        <v>27</v>
      </c>
      <c r="C29" s="86" t="s">
        <v>193</v>
      </c>
      <c r="D29" s="87" t="s">
        <v>194</v>
      </c>
      <c r="E29" s="152">
        <v>4</v>
      </c>
      <c r="F29" s="151">
        <v>4</v>
      </c>
      <c r="G29" s="147">
        <v>4</v>
      </c>
      <c r="H29" s="147">
        <v>5</v>
      </c>
      <c r="I29" s="183" t="s">
        <v>147</v>
      </c>
      <c r="J29" s="148">
        <v>4</v>
      </c>
      <c r="K29" s="148">
        <v>4</v>
      </c>
    </row>
    <row r="30" spans="2:11" ht="13.7" customHeight="1" x14ac:dyDescent="0.2">
      <c r="B30" s="49">
        <v>28</v>
      </c>
      <c r="C30" s="86" t="s">
        <v>195</v>
      </c>
      <c r="D30" s="87" t="s">
        <v>196</v>
      </c>
      <c r="E30" s="262" t="s">
        <v>147</v>
      </c>
      <c r="F30" s="262" t="s">
        <v>147</v>
      </c>
      <c r="G30" s="147">
        <v>12</v>
      </c>
      <c r="H30" s="262" t="s">
        <v>147</v>
      </c>
      <c r="I30" s="148">
        <v>4</v>
      </c>
      <c r="J30" s="183" t="s">
        <v>147</v>
      </c>
      <c r="K30" s="183" t="s">
        <v>147</v>
      </c>
    </row>
    <row r="31" spans="2:11" ht="13.7" customHeight="1" x14ac:dyDescent="0.2">
      <c r="B31" s="50">
        <v>29</v>
      </c>
      <c r="C31" s="86" t="s">
        <v>197</v>
      </c>
      <c r="D31" s="87" t="s">
        <v>198</v>
      </c>
      <c r="E31" s="262" t="s">
        <v>147</v>
      </c>
      <c r="F31" s="262" t="s">
        <v>147</v>
      </c>
      <c r="G31" s="147">
        <v>13</v>
      </c>
      <c r="H31" s="262" t="s">
        <v>147</v>
      </c>
      <c r="I31" s="148">
        <v>5</v>
      </c>
      <c r="J31" s="183" t="s">
        <v>147</v>
      </c>
      <c r="K31" s="183" t="s">
        <v>147</v>
      </c>
    </row>
    <row r="32" spans="2:11" ht="13.7" customHeight="1" x14ac:dyDescent="0.2">
      <c r="B32" s="49">
        <v>30</v>
      </c>
      <c r="C32" s="86" t="s">
        <v>199</v>
      </c>
      <c r="D32" s="87" t="s">
        <v>200</v>
      </c>
      <c r="E32" s="262" t="s">
        <v>147</v>
      </c>
      <c r="F32" s="151">
        <v>12</v>
      </c>
      <c r="G32" s="147">
        <v>12</v>
      </c>
      <c r="H32" s="262" t="s">
        <v>147</v>
      </c>
      <c r="I32" s="148">
        <v>4</v>
      </c>
      <c r="J32" s="183" t="s">
        <v>147</v>
      </c>
      <c r="K32" s="183" t="s">
        <v>147</v>
      </c>
    </row>
    <row r="33" spans="2:11" ht="13.7" customHeight="1" x14ac:dyDescent="0.2">
      <c r="B33" s="50">
        <v>31</v>
      </c>
      <c r="C33" s="86" t="s">
        <v>201</v>
      </c>
      <c r="D33" s="87" t="s">
        <v>202</v>
      </c>
      <c r="E33" s="262" t="s">
        <v>147</v>
      </c>
      <c r="F33" s="151">
        <v>12</v>
      </c>
      <c r="G33" s="147">
        <v>12</v>
      </c>
      <c r="H33" s="262" t="s">
        <v>147</v>
      </c>
      <c r="I33" s="148">
        <v>4</v>
      </c>
      <c r="J33" s="183" t="s">
        <v>147</v>
      </c>
      <c r="K33" s="183" t="s">
        <v>147</v>
      </c>
    </row>
    <row r="34" spans="2:11" ht="13.7" customHeight="1" x14ac:dyDescent="0.2">
      <c r="B34" s="49">
        <v>32</v>
      </c>
      <c r="C34" s="86" t="s">
        <v>203</v>
      </c>
      <c r="D34" s="87" t="s">
        <v>204</v>
      </c>
      <c r="E34" s="151">
        <v>7</v>
      </c>
      <c r="F34" s="151">
        <v>7</v>
      </c>
      <c r="G34" s="147">
        <v>7</v>
      </c>
      <c r="H34" s="262" t="s">
        <v>147</v>
      </c>
      <c r="I34" s="148">
        <v>90</v>
      </c>
      <c r="J34" s="183" t="s">
        <v>147</v>
      </c>
      <c r="K34" s="183" t="s">
        <v>147</v>
      </c>
    </row>
    <row r="35" spans="2:11" ht="13.7" customHeight="1" x14ac:dyDescent="0.2">
      <c r="B35" s="50">
        <v>33</v>
      </c>
      <c r="C35" s="86" t="s">
        <v>205</v>
      </c>
      <c r="D35" s="87" t="s">
        <v>206</v>
      </c>
      <c r="E35" s="262" t="s">
        <v>147</v>
      </c>
      <c r="F35" s="151">
        <v>12</v>
      </c>
      <c r="G35" s="147">
        <v>12</v>
      </c>
      <c r="H35" s="262" t="s">
        <v>147</v>
      </c>
      <c r="I35" s="148">
        <v>4</v>
      </c>
      <c r="J35" s="183" t="s">
        <v>147</v>
      </c>
      <c r="K35" s="183" t="s">
        <v>147</v>
      </c>
    </row>
    <row r="36" spans="2:11" ht="13.7" customHeight="1" x14ac:dyDescent="0.2">
      <c r="B36" s="49">
        <v>34</v>
      </c>
      <c r="C36" s="86" t="s">
        <v>207</v>
      </c>
      <c r="D36" s="87" t="s">
        <v>208</v>
      </c>
      <c r="E36" s="262" t="s">
        <v>147</v>
      </c>
      <c r="F36" s="151">
        <v>12</v>
      </c>
      <c r="G36" s="147">
        <v>12</v>
      </c>
      <c r="H36" s="262" t="s">
        <v>147</v>
      </c>
      <c r="I36" s="148">
        <v>4</v>
      </c>
      <c r="J36" s="183" t="s">
        <v>147</v>
      </c>
      <c r="K36" s="183" t="s">
        <v>147</v>
      </c>
    </row>
    <row r="37" spans="2:11" ht="13.7" customHeight="1" x14ac:dyDescent="0.2">
      <c r="B37" s="50">
        <v>35</v>
      </c>
      <c r="C37" s="86" t="s">
        <v>209</v>
      </c>
      <c r="D37" s="87" t="s">
        <v>210</v>
      </c>
      <c r="E37" s="262" t="s">
        <v>147</v>
      </c>
      <c r="F37" s="262" t="s">
        <v>147</v>
      </c>
      <c r="G37" s="147">
        <v>12</v>
      </c>
      <c r="H37" s="262" t="s">
        <v>147</v>
      </c>
      <c r="I37" s="148">
        <v>4</v>
      </c>
      <c r="J37" s="183" t="s">
        <v>147</v>
      </c>
      <c r="K37" s="183" t="s">
        <v>147</v>
      </c>
    </row>
    <row r="38" spans="2:11" ht="13.7" customHeight="1" x14ac:dyDescent="0.2">
      <c r="B38" s="49">
        <v>36</v>
      </c>
      <c r="C38" s="86" t="s">
        <v>211</v>
      </c>
      <c r="D38" s="87" t="s">
        <v>212</v>
      </c>
      <c r="E38" s="151">
        <v>7</v>
      </c>
      <c r="F38" s="151">
        <v>7</v>
      </c>
      <c r="G38" s="147">
        <v>7</v>
      </c>
      <c r="H38" s="262" t="s">
        <v>147</v>
      </c>
      <c r="I38" s="148">
        <v>90</v>
      </c>
      <c r="J38" s="183" t="s">
        <v>147</v>
      </c>
      <c r="K38" s="183" t="s">
        <v>147</v>
      </c>
    </row>
    <row r="39" spans="2:11" ht="13.7" customHeight="1" x14ac:dyDescent="0.2">
      <c r="B39" s="50">
        <v>37</v>
      </c>
      <c r="C39" s="86" t="s">
        <v>213</v>
      </c>
      <c r="D39" s="87" t="s">
        <v>214</v>
      </c>
      <c r="E39" s="262" t="s">
        <v>147</v>
      </c>
      <c r="F39" s="262" t="s">
        <v>147</v>
      </c>
      <c r="G39" s="147">
        <v>13</v>
      </c>
      <c r="H39" s="262" t="s">
        <v>147</v>
      </c>
      <c r="I39" s="148">
        <v>5</v>
      </c>
      <c r="J39" s="183" t="s">
        <v>147</v>
      </c>
      <c r="K39" s="183" t="s">
        <v>147</v>
      </c>
    </row>
    <row r="40" spans="2:11" ht="13.7" customHeight="1" x14ac:dyDescent="0.2">
      <c r="B40" s="49">
        <v>38</v>
      </c>
      <c r="C40" s="86" t="s">
        <v>215</v>
      </c>
      <c r="D40" s="87" t="s">
        <v>216</v>
      </c>
      <c r="E40" s="151">
        <v>12</v>
      </c>
      <c r="F40" s="151">
        <v>12</v>
      </c>
      <c r="G40" s="147">
        <v>12</v>
      </c>
      <c r="H40" s="262" t="s">
        <v>147</v>
      </c>
      <c r="I40" s="148">
        <v>4</v>
      </c>
      <c r="J40" s="147">
        <v>12</v>
      </c>
      <c r="K40" s="183" t="s">
        <v>147</v>
      </c>
    </row>
    <row r="41" spans="2:11" ht="13.7" customHeight="1" x14ac:dyDescent="0.2">
      <c r="B41" s="50">
        <v>39</v>
      </c>
      <c r="C41" s="86" t="s">
        <v>217</v>
      </c>
      <c r="D41" s="87" t="s">
        <v>218</v>
      </c>
      <c r="E41" s="262" t="s">
        <v>147</v>
      </c>
      <c r="F41" s="151">
        <v>11</v>
      </c>
      <c r="G41" s="147">
        <v>11</v>
      </c>
      <c r="H41" s="262" t="s">
        <v>147</v>
      </c>
      <c r="I41" s="148">
        <v>3</v>
      </c>
      <c r="J41" s="183" t="s">
        <v>147</v>
      </c>
      <c r="K41" s="183" t="s">
        <v>147</v>
      </c>
    </row>
    <row r="42" spans="2:11" ht="13.7" customHeight="1" x14ac:dyDescent="0.2">
      <c r="B42" s="49">
        <v>40</v>
      </c>
      <c r="C42" s="86" t="s">
        <v>219</v>
      </c>
      <c r="D42" s="87" t="s">
        <v>220</v>
      </c>
      <c r="E42" s="262" t="s">
        <v>147</v>
      </c>
      <c r="F42" s="262" t="s">
        <v>147</v>
      </c>
      <c r="G42" s="147">
        <v>12</v>
      </c>
      <c r="H42" s="262" t="s">
        <v>147</v>
      </c>
      <c r="I42" s="148">
        <v>4</v>
      </c>
      <c r="J42" s="183" t="s">
        <v>147</v>
      </c>
      <c r="K42" s="183" t="s">
        <v>147</v>
      </c>
    </row>
    <row r="43" spans="2:11" ht="13.7" customHeight="1" x14ac:dyDescent="0.2">
      <c r="B43" s="50">
        <v>41</v>
      </c>
      <c r="C43" s="86" t="s">
        <v>221</v>
      </c>
      <c r="D43" s="87" t="s">
        <v>222</v>
      </c>
      <c r="E43" s="262" t="s">
        <v>147</v>
      </c>
      <c r="F43" s="262" t="s">
        <v>147</v>
      </c>
      <c r="G43" s="147">
        <v>10</v>
      </c>
      <c r="H43" s="262" t="s">
        <v>147</v>
      </c>
      <c r="I43" s="147">
        <v>201</v>
      </c>
      <c r="J43" s="147">
        <v>10</v>
      </c>
      <c r="K43" s="183" t="s">
        <v>147</v>
      </c>
    </row>
    <row r="44" spans="2:11" ht="13.7" customHeight="1" x14ac:dyDescent="0.2">
      <c r="B44" s="49">
        <v>42</v>
      </c>
      <c r="C44" s="86" t="s">
        <v>223</v>
      </c>
      <c r="D44" s="87" t="s">
        <v>224</v>
      </c>
      <c r="E44" s="151">
        <v>5</v>
      </c>
      <c r="F44" s="151">
        <v>5</v>
      </c>
      <c r="G44" s="147">
        <v>5</v>
      </c>
      <c r="H44" s="147">
        <v>5</v>
      </c>
      <c r="I44" s="183" t="s">
        <v>147</v>
      </c>
      <c r="J44" s="183" t="s">
        <v>147</v>
      </c>
      <c r="K44" s="183" t="s">
        <v>147</v>
      </c>
    </row>
    <row r="45" spans="2:11" ht="13.7" customHeight="1" x14ac:dyDescent="0.2">
      <c r="B45" s="50">
        <v>43</v>
      </c>
      <c r="C45" s="86" t="s">
        <v>225</v>
      </c>
      <c r="D45" s="87" t="s">
        <v>226</v>
      </c>
      <c r="E45" s="262" t="s">
        <v>147</v>
      </c>
      <c r="F45" s="262" t="s">
        <v>147</v>
      </c>
      <c r="G45" s="147">
        <v>13</v>
      </c>
      <c r="H45" s="262" t="s">
        <v>147</v>
      </c>
      <c r="I45" s="148">
        <v>5</v>
      </c>
      <c r="J45" s="183" t="s">
        <v>147</v>
      </c>
      <c r="K45" s="183" t="s">
        <v>147</v>
      </c>
    </row>
    <row r="46" spans="2:11" ht="13.7" customHeight="1" x14ac:dyDescent="0.2">
      <c r="B46" s="49">
        <v>44</v>
      </c>
      <c r="C46" s="86" t="s">
        <v>227</v>
      </c>
      <c r="D46" s="87" t="s">
        <v>228</v>
      </c>
      <c r="E46" s="262" t="s">
        <v>147</v>
      </c>
      <c r="F46" s="262" t="s">
        <v>147</v>
      </c>
      <c r="G46" s="147">
        <v>13</v>
      </c>
      <c r="H46" s="262" t="s">
        <v>147</v>
      </c>
      <c r="I46" s="147">
        <v>5</v>
      </c>
      <c r="J46" s="183" t="s">
        <v>147</v>
      </c>
      <c r="K46" s="183" t="s">
        <v>147</v>
      </c>
    </row>
    <row r="47" spans="2:11" ht="13.7" customHeight="1" x14ac:dyDescent="0.2">
      <c r="B47" s="50">
        <v>45</v>
      </c>
      <c r="C47" s="86" t="s">
        <v>229</v>
      </c>
      <c r="D47" s="87" t="s">
        <v>230</v>
      </c>
      <c r="E47" s="262" t="s">
        <v>147</v>
      </c>
      <c r="F47" s="262" t="s">
        <v>147</v>
      </c>
      <c r="G47" s="147">
        <v>9</v>
      </c>
      <c r="H47" s="262" t="s">
        <v>147</v>
      </c>
      <c r="I47" s="183" t="s">
        <v>147</v>
      </c>
      <c r="J47" s="183" t="s">
        <v>147</v>
      </c>
      <c r="K47" s="183" t="s">
        <v>147</v>
      </c>
    </row>
    <row r="48" spans="2:11" ht="13.7" customHeight="1" x14ac:dyDescent="0.2">
      <c r="B48" s="49">
        <v>46</v>
      </c>
      <c r="C48" s="86" t="s">
        <v>231</v>
      </c>
      <c r="D48" s="87" t="s">
        <v>232</v>
      </c>
      <c r="E48" s="262" t="s">
        <v>147</v>
      </c>
      <c r="F48" s="151">
        <v>12</v>
      </c>
      <c r="G48" s="147">
        <v>12</v>
      </c>
      <c r="H48" s="262" t="s">
        <v>147</v>
      </c>
      <c r="I48" s="148">
        <v>4</v>
      </c>
      <c r="J48" s="148">
        <v>12</v>
      </c>
      <c r="K48" s="148">
        <v>12</v>
      </c>
    </row>
    <row r="49" spans="2:11" ht="13.7" customHeight="1" x14ac:dyDescent="0.2">
      <c r="B49" s="50">
        <v>47</v>
      </c>
      <c r="C49" s="86" t="s">
        <v>233</v>
      </c>
      <c r="D49" s="87" t="s">
        <v>234</v>
      </c>
      <c r="E49" s="152">
        <v>11</v>
      </c>
      <c r="F49" s="151">
        <v>11</v>
      </c>
      <c r="G49" s="147">
        <v>11</v>
      </c>
      <c r="H49" s="262" t="s">
        <v>147</v>
      </c>
      <c r="I49" s="147">
        <v>3</v>
      </c>
      <c r="J49" s="147">
        <v>11</v>
      </c>
      <c r="K49" s="183" t="s">
        <v>147</v>
      </c>
    </row>
    <row r="50" spans="2:11" ht="13.7" customHeight="1" x14ac:dyDescent="0.2">
      <c r="B50" s="49">
        <v>48</v>
      </c>
      <c r="C50" s="86" t="s">
        <v>235</v>
      </c>
      <c r="D50" s="87" t="s">
        <v>236</v>
      </c>
      <c r="E50" s="262" t="s">
        <v>147</v>
      </c>
      <c r="F50" s="151">
        <v>5</v>
      </c>
      <c r="G50" s="147">
        <v>5</v>
      </c>
      <c r="H50" s="147">
        <v>6</v>
      </c>
      <c r="I50" s="183" t="s">
        <v>147</v>
      </c>
      <c r="J50" s="183" t="s">
        <v>147</v>
      </c>
      <c r="K50" s="183" t="s">
        <v>147</v>
      </c>
    </row>
    <row r="51" spans="2:11" ht="13.7" customHeight="1" x14ac:dyDescent="0.2">
      <c r="B51" s="50">
        <v>49</v>
      </c>
      <c r="C51" s="86" t="s">
        <v>237</v>
      </c>
      <c r="D51" s="87" t="s">
        <v>238</v>
      </c>
      <c r="E51" s="262" t="s">
        <v>147</v>
      </c>
      <c r="F51" s="262" t="s">
        <v>147</v>
      </c>
      <c r="G51" s="147">
        <v>13</v>
      </c>
      <c r="H51" s="262" t="s">
        <v>147</v>
      </c>
      <c r="I51" s="148">
        <v>5</v>
      </c>
      <c r="J51" s="183" t="s">
        <v>147</v>
      </c>
      <c r="K51" s="183" t="s">
        <v>147</v>
      </c>
    </row>
    <row r="52" spans="2:11" ht="13.7" customHeight="1" x14ac:dyDescent="0.2">
      <c r="B52" s="49">
        <v>50</v>
      </c>
      <c r="C52" s="86" t="s">
        <v>239</v>
      </c>
      <c r="D52" s="87" t="s">
        <v>240</v>
      </c>
      <c r="E52" s="262" t="s">
        <v>147</v>
      </c>
      <c r="F52" s="262" t="s">
        <v>147</v>
      </c>
      <c r="G52" s="147">
        <v>12</v>
      </c>
      <c r="H52" s="262" t="s">
        <v>147</v>
      </c>
      <c r="I52" s="147">
        <v>4</v>
      </c>
      <c r="J52" s="183" t="s">
        <v>147</v>
      </c>
      <c r="K52" s="183" t="s">
        <v>147</v>
      </c>
    </row>
    <row r="53" spans="2:11" ht="13.7" customHeight="1" x14ac:dyDescent="0.2">
      <c r="B53" s="50">
        <v>51</v>
      </c>
      <c r="C53" s="86" t="s">
        <v>241</v>
      </c>
      <c r="D53" s="87" t="s">
        <v>242</v>
      </c>
      <c r="E53" s="151">
        <v>6</v>
      </c>
      <c r="F53" s="151">
        <v>6</v>
      </c>
      <c r="G53" s="147">
        <v>6</v>
      </c>
      <c r="H53" s="262" t="s">
        <v>147</v>
      </c>
      <c r="I53" s="183" t="s">
        <v>147</v>
      </c>
      <c r="J53" s="183" t="s">
        <v>147</v>
      </c>
      <c r="K53" s="183" t="s">
        <v>147</v>
      </c>
    </row>
    <row r="54" spans="2:11" ht="13.7" customHeight="1" x14ac:dyDescent="0.2">
      <c r="B54" s="49">
        <v>52</v>
      </c>
      <c r="C54" s="86" t="s">
        <v>243</v>
      </c>
      <c r="D54" s="87" t="s">
        <v>244</v>
      </c>
      <c r="E54" s="262" t="s">
        <v>147</v>
      </c>
      <c r="F54" s="262" t="s">
        <v>147</v>
      </c>
      <c r="G54" s="147">
        <v>13</v>
      </c>
      <c r="H54" s="262" t="s">
        <v>147</v>
      </c>
      <c r="I54" s="148">
        <v>5</v>
      </c>
      <c r="J54" s="183" t="s">
        <v>147</v>
      </c>
      <c r="K54" s="183" t="s">
        <v>147</v>
      </c>
    </row>
    <row r="55" spans="2:11" ht="13.7" customHeight="1" x14ac:dyDescent="0.2">
      <c r="B55" s="50">
        <v>53</v>
      </c>
      <c r="C55" s="86" t="s">
        <v>245</v>
      </c>
      <c r="D55" s="87" t="s">
        <v>246</v>
      </c>
      <c r="E55" s="151">
        <v>7</v>
      </c>
      <c r="F55" s="151">
        <v>7</v>
      </c>
      <c r="G55" s="147">
        <v>7</v>
      </c>
      <c r="H55" s="262" t="s">
        <v>147</v>
      </c>
      <c r="I55" s="147">
        <v>90</v>
      </c>
      <c r="J55" s="183" t="s">
        <v>147</v>
      </c>
      <c r="K55" s="183" t="s">
        <v>147</v>
      </c>
    </row>
    <row r="56" spans="2:11" ht="13.7" customHeight="1" x14ac:dyDescent="0.2">
      <c r="B56" s="49">
        <v>54</v>
      </c>
      <c r="C56" s="86" t="s">
        <v>247</v>
      </c>
      <c r="D56" s="87" t="s">
        <v>248</v>
      </c>
      <c r="E56" s="152">
        <v>3</v>
      </c>
      <c r="F56" s="151">
        <v>3</v>
      </c>
      <c r="G56" s="147">
        <v>3</v>
      </c>
      <c r="H56" s="147">
        <v>3</v>
      </c>
      <c r="I56" s="183" t="s">
        <v>147</v>
      </c>
      <c r="J56" s="148">
        <v>3</v>
      </c>
      <c r="K56" s="148">
        <v>3</v>
      </c>
    </row>
    <row r="57" spans="2:11" ht="13.7" customHeight="1" x14ac:dyDescent="0.2">
      <c r="B57" s="50">
        <v>55</v>
      </c>
      <c r="C57" s="86" t="s">
        <v>249</v>
      </c>
      <c r="D57" s="87" t="s">
        <v>250</v>
      </c>
      <c r="E57" s="152">
        <v>5</v>
      </c>
      <c r="F57" s="151">
        <v>5</v>
      </c>
      <c r="G57" s="147">
        <v>5</v>
      </c>
      <c r="H57" s="147">
        <v>5</v>
      </c>
      <c r="I57" s="183" t="s">
        <v>147</v>
      </c>
      <c r="J57" s="147">
        <v>5</v>
      </c>
      <c r="K57" s="147">
        <v>5</v>
      </c>
    </row>
    <row r="58" spans="2:11" ht="13.7" customHeight="1" x14ac:dyDescent="0.2">
      <c r="B58" s="49">
        <v>56</v>
      </c>
      <c r="C58" s="86" t="s">
        <v>251</v>
      </c>
      <c r="D58" s="87" t="s">
        <v>252</v>
      </c>
      <c r="E58" s="262" t="s">
        <v>147</v>
      </c>
      <c r="F58" s="262" t="s">
        <v>147</v>
      </c>
      <c r="G58" s="147">
        <v>12</v>
      </c>
      <c r="H58" s="262" t="s">
        <v>147</v>
      </c>
      <c r="I58" s="148">
        <v>4</v>
      </c>
      <c r="J58" s="183" t="s">
        <v>147</v>
      </c>
      <c r="K58" s="183" t="s">
        <v>147</v>
      </c>
    </row>
    <row r="59" spans="2:11" ht="13.7" customHeight="1" x14ac:dyDescent="0.2">
      <c r="B59" s="50">
        <v>57</v>
      </c>
      <c r="C59" s="86" t="s">
        <v>253</v>
      </c>
      <c r="D59" s="87" t="s">
        <v>254</v>
      </c>
      <c r="E59" s="262" t="s">
        <v>147</v>
      </c>
      <c r="F59" s="151">
        <v>12</v>
      </c>
      <c r="G59" s="147">
        <v>12</v>
      </c>
      <c r="H59" s="262" t="s">
        <v>147</v>
      </c>
      <c r="I59" s="148">
        <v>4</v>
      </c>
      <c r="J59" s="147">
        <v>12</v>
      </c>
      <c r="K59" s="183" t="s">
        <v>147</v>
      </c>
    </row>
    <row r="60" spans="2:11" ht="13.7" customHeight="1" x14ac:dyDescent="0.2">
      <c r="B60" s="49">
        <v>58</v>
      </c>
      <c r="C60" s="86" t="s">
        <v>255</v>
      </c>
      <c r="D60" s="87" t="s">
        <v>256</v>
      </c>
      <c r="E60" s="262" t="s">
        <v>147</v>
      </c>
      <c r="F60" s="262" t="s">
        <v>147</v>
      </c>
      <c r="G60" s="147">
        <v>13</v>
      </c>
      <c r="H60" s="262" t="s">
        <v>147</v>
      </c>
      <c r="I60" s="148">
        <v>5</v>
      </c>
      <c r="J60" s="183" t="s">
        <v>147</v>
      </c>
      <c r="K60" s="183" t="s">
        <v>147</v>
      </c>
    </row>
    <row r="61" spans="2:11" ht="13.7" customHeight="1" x14ac:dyDescent="0.2">
      <c r="B61" s="50">
        <v>59</v>
      </c>
      <c r="C61" s="86" t="s">
        <v>257</v>
      </c>
      <c r="D61" s="87" t="s">
        <v>258</v>
      </c>
      <c r="E61" s="262" t="s">
        <v>147</v>
      </c>
      <c r="F61" s="151">
        <v>12</v>
      </c>
      <c r="G61" s="147">
        <v>12</v>
      </c>
      <c r="H61" s="262" t="s">
        <v>147</v>
      </c>
      <c r="I61" s="148">
        <v>4</v>
      </c>
      <c r="J61" s="183" t="s">
        <v>147</v>
      </c>
      <c r="K61" s="183" t="s">
        <v>147</v>
      </c>
    </row>
    <row r="62" spans="2:11" ht="13.7" customHeight="1" x14ac:dyDescent="0.2">
      <c r="B62" s="49">
        <v>60</v>
      </c>
      <c r="C62" s="86" t="s">
        <v>259</v>
      </c>
      <c r="D62" s="87" t="s">
        <v>260</v>
      </c>
      <c r="E62" s="262" t="s">
        <v>147</v>
      </c>
      <c r="F62" s="151">
        <v>12</v>
      </c>
      <c r="G62" s="147">
        <v>12</v>
      </c>
      <c r="H62" s="262" t="s">
        <v>147</v>
      </c>
      <c r="I62" s="148">
        <v>4</v>
      </c>
      <c r="J62" s="147">
        <v>12</v>
      </c>
      <c r="K62" s="183" t="s">
        <v>147</v>
      </c>
    </row>
    <row r="63" spans="2:11" ht="13.7" customHeight="1" x14ac:dyDescent="0.2">
      <c r="B63" s="50">
        <v>61</v>
      </c>
      <c r="C63" s="86" t="s">
        <v>261</v>
      </c>
      <c r="D63" s="87" t="s">
        <v>262</v>
      </c>
      <c r="E63" s="262" t="s">
        <v>147</v>
      </c>
      <c r="F63" s="262" t="s">
        <v>147</v>
      </c>
      <c r="G63" s="147">
        <v>13</v>
      </c>
      <c r="H63" s="262" t="s">
        <v>147</v>
      </c>
      <c r="I63" s="147">
        <v>5</v>
      </c>
      <c r="J63" s="183" t="s">
        <v>147</v>
      </c>
      <c r="K63" s="183" t="s">
        <v>147</v>
      </c>
    </row>
    <row r="64" spans="2:11" ht="13.7" customHeight="1" x14ac:dyDescent="0.2">
      <c r="B64" s="49">
        <v>62</v>
      </c>
      <c r="C64" s="86" t="s">
        <v>263</v>
      </c>
      <c r="D64" s="87" t="s">
        <v>264</v>
      </c>
      <c r="E64" s="262" t="s">
        <v>147</v>
      </c>
      <c r="F64" s="151">
        <v>5</v>
      </c>
      <c r="G64" s="147">
        <v>5</v>
      </c>
      <c r="H64" s="147">
        <v>5</v>
      </c>
      <c r="I64" s="183" t="s">
        <v>147</v>
      </c>
      <c r="J64" s="183" t="s">
        <v>147</v>
      </c>
      <c r="K64" s="183" t="s">
        <v>147</v>
      </c>
    </row>
    <row r="65" spans="2:11" ht="13.7" customHeight="1" x14ac:dyDescent="0.2">
      <c r="B65" s="50">
        <v>63</v>
      </c>
      <c r="C65" s="86" t="s">
        <v>265</v>
      </c>
      <c r="D65" s="87" t="s">
        <v>266</v>
      </c>
      <c r="E65" s="262" t="s">
        <v>147</v>
      </c>
      <c r="F65" s="262" t="s">
        <v>147</v>
      </c>
      <c r="G65" s="147">
        <v>13</v>
      </c>
      <c r="H65" s="262" t="s">
        <v>147</v>
      </c>
      <c r="I65" s="148">
        <v>5</v>
      </c>
      <c r="J65" s="183" t="s">
        <v>147</v>
      </c>
      <c r="K65" s="183" t="s">
        <v>147</v>
      </c>
    </row>
    <row r="66" spans="2:11" ht="13.7" customHeight="1" x14ac:dyDescent="0.2">
      <c r="B66" s="49">
        <v>64</v>
      </c>
      <c r="C66" s="86" t="s">
        <v>267</v>
      </c>
      <c r="D66" s="87" t="s">
        <v>268</v>
      </c>
      <c r="E66" s="262" t="s">
        <v>147</v>
      </c>
      <c r="F66" s="262" t="s">
        <v>147</v>
      </c>
      <c r="G66" s="147">
        <v>9</v>
      </c>
      <c r="H66" s="262" t="s">
        <v>147</v>
      </c>
      <c r="I66" s="148">
        <v>2</v>
      </c>
      <c r="J66" s="183" t="s">
        <v>147</v>
      </c>
      <c r="K66" s="183" t="s">
        <v>147</v>
      </c>
    </row>
    <row r="67" spans="2:11" ht="13.7" customHeight="1" x14ac:dyDescent="0.2">
      <c r="B67" s="50">
        <v>65</v>
      </c>
      <c r="C67" s="86" t="s">
        <v>269</v>
      </c>
      <c r="D67" s="87" t="s">
        <v>270</v>
      </c>
      <c r="E67" s="262" t="s">
        <v>147</v>
      </c>
      <c r="F67" s="151">
        <v>13</v>
      </c>
      <c r="G67" s="147">
        <v>13</v>
      </c>
      <c r="H67" s="262" t="s">
        <v>147</v>
      </c>
      <c r="I67" s="148">
        <v>5</v>
      </c>
      <c r="J67" s="183" t="s">
        <v>147</v>
      </c>
      <c r="K67" s="183" t="s">
        <v>147</v>
      </c>
    </row>
    <row r="68" spans="2:11" ht="13.7" customHeight="1" x14ac:dyDescent="0.2">
      <c r="B68" s="49">
        <v>66</v>
      </c>
      <c r="C68" s="86" t="s">
        <v>271</v>
      </c>
      <c r="D68" s="87" t="s">
        <v>272</v>
      </c>
      <c r="E68" s="152">
        <v>11</v>
      </c>
      <c r="F68" s="151">
        <v>11</v>
      </c>
      <c r="G68" s="147">
        <v>11</v>
      </c>
      <c r="H68" s="262" t="s">
        <v>147</v>
      </c>
      <c r="I68" s="147">
        <v>3</v>
      </c>
      <c r="J68" s="148">
        <v>11</v>
      </c>
      <c r="K68" s="183" t="s">
        <v>147</v>
      </c>
    </row>
    <row r="69" spans="2:11" ht="13.7" customHeight="1" x14ac:dyDescent="0.2">
      <c r="B69" s="50">
        <v>67</v>
      </c>
      <c r="C69" s="86" t="s">
        <v>273</v>
      </c>
      <c r="D69" s="87" t="s">
        <v>274</v>
      </c>
      <c r="E69" s="152">
        <v>5</v>
      </c>
      <c r="F69" s="151">
        <v>5</v>
      </c>
      <c r="G69" s="147">
        <v>5</v>
      </c>
      <c r="H69" s="147">
        <v>6</v>
      </c>
      <c r="I69" s="183" t="s">
        <v>147</v>
      </c>
      <c r="J69" s="148">
        <v>5</v>
      </c>
      <c r="K69" s="148">
        <v>5</v>
      </c>
    </row>
    <row r="70" spans="2:11" ht="13.7" customHeight="1" x14ac:dyDescent="0.2">
      <c r="B70" s="49">
        <v>68</v>
      </c>
      <c r="C70" s="86" t="s">
        <v>275</v>
      </c>
      <c r="D70" s="87" t="s">
        <v>276</v>
      </c>
      <c r="E70" s="152">
        <v>4</v>
      </c>
      <c r="F70" s="151">
        <v>4</v>
      </c>
      <c r="G70" s="147">
        <v>4</v>
      </c>
      <c r="H70" s="147">
        <v>5</v>
      </c>
      <c r="I70" s="183" t="s">
        <v>147</v>
      </c>
      <c r="J70" s="147">
        <v>4</v>
      </c>
      <c r="K70" s="147">
        <v>4</v>
      </c>
    </row>
    <row r="71" spans="2:11" ht="13.7" customHeight="1" x14ac:dyDescent="0.2">
      <c r="B71" s="50">
        <v>69</v>
      </c>
      <c r="C71" s="86" t="s">
        <v>277</v>
      </c>
      <c r="D71" s="87" t="s">
        <v>278</v>
      </c>
      <c r="E71" s="262" t="s">
        <v>147</v>
      </c>
      <c r="F71" s="262" t="s">
        <v>147</v>
      </c>
      <c r="G71" s="147">
        <v>13</v>
      </c>
      <c r="H71" s="262" t="s">
        <v>147</v>
      </c>
      <c r="I71" s="148">
        <v>5</v>
      </c>
      <c r="J71" s="183" t="s">
        <v>147</v>
      </c>
      <c r="K71" s="183" t="s">
        <v>147</v>
      </c>
    </row>
    <row r="72" spans="2:11" ht="13.7" customHeight="1" x14ac:dyDescent="0.2">
      <c r="B72" s="49">
        <v>70</v>
      </c>
      <c r="C72" s="86" t="s">
        <v>279</v>
      </c>
      <c r="D72" s="87" t="s">
        <v>280</v>
      </c>
      <c r="E72" s="262" t="s">
        <v>147</v>
      </c>
      <c r="F72" s="152">
        <v>13</v>
      </c>
      <c r="G72" s="147">
        <v>13</v>
      </c>
      <c r="H72" s="262" t="s">
        <v>147</v>
      </c>
      <c r="I72" s="148">
        <v>5</v>
      </c>
      <c r="J72" s="183" t="s">
        <v>147</v>
      </c>
      <c r="K72" s="183" t="s">
        <v>147</v>
      </c>
    </row>
    <row r="73" spans="2:11" ht="13.7" customHeight="1" x14ac:dyDescent="0.2">
      <c r="B73" s="50">
        <v>71</v>
      </c>
      <c r="C73" s="86" t="s">
        <v>221</v>
      </c>
      <c r="D73" s="87" t="s">
        <v>281</v>
      </c>
      <c r="E73" s="262" t="s">
        <v>147</v>
      </c>
      <c r="F73" s="262" t="s">
        <v>147</v>
      </c>
      <c r="G73" s="147">
        <v>10</v>
      </c>
      <c r="H73" s="262" t="s">
        <v>147</v>
      </c>
      <c r="I73" s="148">
        <v>201</v>
      </c>
      <c r="J73" s="147">
        <v>10</v>
      </c>
      <c r="K73" s="183" t="s">
        <v>147</v>
      </c>
    </row>
    <row r="74" spans="2:11" ht="13.7" customHeight="1" x14ac:dyDescent="0.2">
      <c r="B74" s="49">
        <v>72</v>
      </c>
      <c r="C74" s="86" t="s">
        <v>282</v>
      </c>
      <c r="D74" s="87" t="s">
        <v>283</v>
      </c>
      <c r="E74" s="262" t="s">
        <v>147</v>
      </c>
      <c r="F74" s="262" t="s">
        <v>147</v>
      </c>
      <c r="G74" s="147">
        <v>13</v>
      </c>
      <c r="H74" s="262" t="s">
        <v>147</v>
      </c>
      <c r="I74" s="148">
        <v>5</v>
      </c>
      <c r="J74" s="183" t="s">
        <v>147</v>
      </c>
      <c r="K74" s="183" t="s">
        <v>147</v>
      </c>
    </row>
    <row r="75" spans="2:11" ht="13.7" customHeight="1" x14ac:dyDescent="0.2">
      <c r="B75" s="50">
        <v>73</v>
      </c>
      <c r="C75" s="86" t="s">
        <v>284</v>
      </c>
      <c r="D75" s="87" t="s">
        <v>285</v>
      </c>
      <c r="E75" s="262" t="s">
        <v>147</v>
      </c>
      <c r="F75" s="262" t="s">
        <v>147</v>
      </c>
      <c r="G75" s="147">
        <v>9</v>
      </c>
      <c r="H75" s="262" t="s">
        <v>147</v>
      </c>
      <c r="I75" s="147">
        <v>2</v>
      </c>
      <c r="J75" s="183" t="s">
        <v>147</v>
      </c>
      <c r="K75" s="183" t="s">
        <v>147</v>
      </c>
    </row>
    <row r="76" spans="2:11" ht="13.7" customHeight="1" x14ac:dyDescent="0.2">
      <c r="B76" s="49">
        <v>74</v>
      </c>
      <c r="C76" s="86" t="s">
        <v>286</v>
      </c>
      <c r="D76" s="87" t="s">
        <v>287</v>
      </c>
      <c r="E76" s="262" t="s">
        <v>147</v>
      </c>
      <c r="F76" s="151">
        <v>5</v>
      </c>
      <c r="G76" s="147">
        <v>5</v>
      </c>
      <c r="H76" s="147">
        <v>7</v>
      </c>
      <c r="I76" s="183" t="s">
        <v>147</v>
      </c>
      <c r="J76" s="147">
        <v>5</v>
      </c>
      <c r="K76" s="147">
        <v>5</v>
      </c>
    </row>
    <row r="77" spans="2:11" ht="13.7" customHeight="1" x14ac:dyDescent="0.2">
      <c r="B77" s="50">
        <v>75</v>
      </c>
      <c r="C77" s="86" t="s">
        <v>288</v>
      </c>
      <c r="D77" s="87" t="s">
        <v>289</v>
      </c>
      <c r="E77" s="262" t="s">
        <v>147</v>
      </c>
      <c r="F77" s="262" t="s">
        <v>147</v>
      </c>
      <c r="G77" s="147">
        <v>12</v>
      </c>
      <c r="H77" s="262" t="s">
        <v>147</v>
      </c>
      <c r="I77" s="148">
        <v>4</v>
      </c>
      <c r="J77" s="183" t="s">
        <v>147</v>
      </c>
      <c r="K77" s="183" t="s">
        <v>147</v>
      </c>
    </row>
    <row r="78" spans="2:11" ht="13.7" customHeight="1" x14ac:dyDescent="0.2">
      <c r="B78" s="49">
        <v>76</v>
      </c>
      <c r="C78" s="86" t="s">
        <v>290</v>
      </c>
      <c r="D78" s="87" t="s">
        <v>291</v>
      </c>
      <c r="E78" s="262" t="s">
        <v>147</v>
      </c>
      <c r="F78" s="262" t="s">
        <v>147</v>
      </c>
      <c r="G78" s="147">
        <v>9</v>
      </c>
      <c r="H78" s="262" t="s">
        <v>147</v>
      </c>
      <c r="I78" s="148">
        <v>2</v>
      </c>
      <c r="J78" s="183" t="s">
        <v>147</v>
      </c>
      <c r="K78" s="183" t="s">
        <v>147</v>
      </c>
    </row>
    <row r="79" spans="2:11" ht="13.7" customHeight="1" x14ac:dyDescent="0.2">
      <c r="B79" s="50">
        <v>77</v>
      </c>
      <c r="C79" s="86" t="s">
        <v>292</v>
      </c>
      <c r="D79" s="87" t="s">
        <v>293</v>
      </c>
      <c r="E79" s="151">
        <v>10</v>
      </c>
      <c r="F79" s="151">
        <v>10</v>
      </c>
      <c r="G79" s="147">
        <v>10</v>
      </c>
      <c r="H79" s="262" t="s">
        <v>147</v>
      </c>
      <c r="I79" s="148">
        <v>201</v>
      </c>
      <c r="J79" s="183" t="s">
        <v>147</v>
      </c>
      <c r="K79" s="183" t="s">
        <v>147</v>
      </c>
    </row>
    <row r="80" spans="2:11" ht="13.7" customHeight="1" x14ac:dyDescent="0.2">
      <c r="B80" s="49">
        <v>78</v>
      </c>
      <c r="C80" s="86" t="s">
        <v>294</v>
      </c>
      <c r="D80" s="87" t="s">
        <v>295</v>
      </c>
      <c r="E80" s="262" t="s">
        <v>147</v>
      </c>
      <c r="F80" s="262" t="s">
        <v>147</v>
      </c>
      <c r="G80" s="147">
        <v>13</v>
      </c>
      <c r="H80" s="262" t="s">
        <v>147</v>
      </c>
      <c r="I80" s="148">
        <v>5</v>
      </c>
      <c r="J80" s="183" t="s">
        <v>147</v>
      </c>
      <c r="K80" s="183" t="s">
        <v>147</v>
      </c>
    </row>
    <row r="81" spans="2:11" ht="13.7" customHeight="1" x14ac:dyDescent="0.2">
      <c r="B81" s="50">
        <v>79</v>
      </c>
      <c r="C81" s="86" t="s">
        <v>296</v>
      </c>
      <c r="D81" s="87" t="s">
        <v>297</v>
      </c>
      <c r="E81" s="262" t="s">
        <v>147</v>
      </c>
      <c r="F81" s="262" t="s">
        <v>147</v>
      </c>
      <c r="G81" s="147">
        <v>12</v>
      </c>
      <c r="H81" s="262" t="s">
        <v>147</v>
      </c>
      <c r="I81" s="148">
        <v>4</v>
      </c>
      <c r="J81" s="183" t="s">
        <v>147</v>
      </c>
      <c r="K81" s="183" t="s">
        <v>147</v>
      </c>
    </row>
    <row r="82" spans="2:11" ht="13.7" customHeight="1" x14ac:dyDescent="0.2">
      <c r="B82" s="49">
        <v>80</v>
      </c>
      <c r="C82" s="86" t="s">
        <v>298</v>
      </c>
      <c r="D82" s="87" t="s">
        <v>299</v>
      </c>
      <c r="E82" s="262" t="s">
        <v>147</v>
      </c>
      <c r="F82" s="147">
        <v>12</v>
      </c>
      <c r="G82" s="147">
        <v>12</v>
      </c>
      <c r="H82" s="262" t="s">
        <v>147</v>
      </c>
      <c r="I82" s="148">
        <v>4</v>
      </c>
      <c r="J82" s="183" t="s">
        <v>147</v>
      </c>
      <c r="K82" s="183" t="s">
        <v>147</v>
      </c>
    </row>
    <row r="83" spans="2:11" ht="13.7" customHeight="1" x14ac:dyDescent="0.2">
      <c r="B83" s="50">
        <v>81</v>
      </c>
      <c r="C83" s="86" t="s">
        <v>300</v>
      </c>
      <c r="D83" s="87" t="s">
        <v>301</v>
      </c>
      <c r="E83" s="262" t="s">
        <v>147</v>
      </c>
      <c r="F83" s="147">
        <v>12</v>
      </c>
      <c r="G83" s="147">
        <v>12</v>
      </c>
      <c r="H83" s="262" t="s">
        <v>147</v>
      </c>
      <c r="I83" s="148">
        <v>4</v>
      </c>
      <c r="J83" s="183" t="s">
        <v>147</v>
      </c>
      <c r="K83" s="183" t="s">
        <v>147</v>
      </c>
    </row>
    <row r="84" spans="2:11" ht="13.7" customHeight="1" x14ac:dyDescent="0.2">
      <c r="B84" s="49">
        <v>82</v>
      </c>
      <c r="C84" s="86" t="s">
        <v>302</v>
      </c>
      <c r="D84" s="87" t="s">
        <v>303</v>
      </c>
      <c r="E84" s="262" t="s">
        <v>147</v>
      </c>
      <c r="F84" s="151">
        <v>12</v>
      </c>
      <c r="G84" s="147">
        <v>12</v>
      </c>
      <c r="H84" s="262" t="s">
        <v>147</v>
      </c>
      <c r="I84" s="148">
        <v>4</v>
      </c>
      <c r="J84" s="148">
        <v>12</v>
      </c>
      <c r="K84" s="183" t="s">
        <v>147</v>
      </c>
    </row>
    <row r="85" spans="2:11" ht="13.7" customHeight="1" x14ac:dyDescent="0.2">
      <c r="B85" s="50">
        <v>83</v>
      </c>
      <c r="C85" s="86" t="s">
        <v>304</v>
      </c>
      <c r="D85" s="87" t="s">
        <v>305</v>
      </c>
      <c r="E85" s="262" t="s">
        <v>147</v>
      </c>
      <c r="F85" s="262" t="s">
        <v>147</v>
      </c>
      <c r="G85" s="147">
        <v>13</v>
      </c>
      <c r="H85" s="262" t="s">
        <v>147</v>
      </c>
      <c r="I85" s="148">
        <v>5</v>
      </c>
      <c r="J85" s="183" t="s">
        <v>147</v>
      </c>
      <c r="K85" s="183" t="s">
        <v>147</v>
      </c>
    </row>
    <row r="86" spans="2:11" ht="13.7" customHeight="1" x14ac:dyDescent="0.2">
      <c r="B86" s="49">
        <v>84</v>
      </c>
      <c r="C86" s="197" t="s">
        <v>306</v>
      </c>
      <c r="D86" s="196" t="s">
        <v>307</v>
      </c>
      <c r="E86" s="262" t="s">
        <v>147</v>
      </c>
      <c r="F86" s="262" t="s">
        <v>147</v>
      </c>
      <c r="G86" s="262" t="s">
        <v>147</v>
      </c>
      <c r="H86" s="262" t="s">
        <v>147</v>
      </c>
      <c r="I86" s="183" t="s">
        <v>147</v>
      </c>
      <c r="J86" s="183" t="s">
        <v>147</v>
      </c>
      <c r="K86" s="183" t="s">
        <v>147</v>
      </c>
    </row>
    <row r="87" spans="2:11" ht="13.7" customHeight="1" x14ac:dyDescent="0.2">
      <c r="B87" s="50">
        <v>85</v>
      </c>
      <c r="C87" s="86" t="s">
        <v>308</v>
      </c>
      <c r="D87" s="87" t="s">
        <v>309</v>
      </c>
      <c r="E87" s="262" t="s">
        <v>147</v>
      </c>
      <c r="F87" s="262" t="s">
        <v>147</v>
      </c>
      <c r="G87" s="147">
        <v>13</v>
      </c>
      <c r="H87" s="262" t="s">
        <v>147</v>
      </c>
      <c r="I87" s="148">
        <v>5</v>
      </c>
      <c r="J87" s="183" t="s">
        <v>147</v>
      </c>
      <c r="K87" s="183" t="s">
        <v>147</v>
      </c>
    </row>
    <row r="88" spans="2:11" ht="13.7" customHeight="1" x14ac:dyDescent="0.2">
      <c r="B88" s="49">
        <v>86</v>
      </c>
      <c r="C88" s="86" t="s">
        <v>310</v>
      </c>
      <c r="D88" s="87" t="s">
        <v>311</v>
      </c>
      <c r="E88" s="262" t="s">
        <v>147</v>
      </c>
      <c r="F88" s="262" t="s">
        <v>147</v>
      </c>
      <c r="G88" s="147">
        <v>12</v>
      </c>
      <c r="H88" s="262" t="s">
        <v>147</v>
      </c>
      <c r="I88" s="147">
        <v>4</v>
      </c>
      <c r="J88" s="183" t="s">
        <v>147</v>
      </c>
      <c r="K88" s="183" t="s">
        <v>147</v>
      </c>
    </row>
    <row r="89" spans="2:11" ht="13.7" customHeight="1" x14ac:dyDescent="0.2">
      <c r="B89" s="50">
        <v>87</v>
      </c>
      <c r="C89" s="86" t="s">
        <v>229</v>
      </c>
      <c r="D89" s="87" t="s">
        <v>312</v>
      </c>
      <c r="E89" s="152">
        <v>5</v>
      </c>
      <c r="F89" s="151">
        <v>5</v>
      </c>
      <c r="G89" s="147">
        <v>5</v>
      </c>
      <c r="H89" s="147">
        <v>6</v>
      </c>
      <c r="I89" s="183" t="s">
        <v>147</v>
      </c>
      <c r="J89" s="148">
        <v>5</v>
      </c>
      <c r="K89" s="148">
        <v>5</v>
      </c>
    </row>
    <row r="90" spans="2:11" ht="13.7" customHeight="1" x14ac:dyDescent="0.2">
      <c r="B90" s="50">
        <v>88</v>
      </c>
      <c r="C90" s="86" t="s">
        <v>313</v>
      </c>
      <c r="D90" s="87" t="s">
        <v>314</v>
      </c>
      <c r="E90" s="152">
        <v>4</v>
      </c>
      <c r="F90" s="151">
        <v>4</v>
      </c>
      <c r="G90" s="147">
        <v>4</v>
      </c>
      <c r="H90" s="147">
        <v>5</v>
      </c>
      <c r="I90" s="183" t="s">
        <v>147</v>
      </c>
      <c r="J90" s="148">
        <v>4</v>
      </c>
      <c r="K90" s="148">
        <v>4</v>
      </c>
    </row>
    <row r="91" spans="2:11" ht="13.7" customHeight="1" x14ac:dyDescent="0.2">
      <c r="B91" s="50">
        <v>89</v>
      </c>
      <c r="C91" s="86" t="s">
        <v>315</v>
      </c>
      <c r="D91" s="87" t="s">
        <v>316</v>
      </c>
      <c r="E91" s="262" t="s">
        <v>147</v>
      </c>
      <c r="F91" s="151">
        <v>12</v>
      </c>
      <c r="G91" s="147">
        <v>12</v>
      </c>
      <c r="H91" s="262" t="s">
        <v>147</v>
      </c>
      <c r="I91" s="148">
        <v>4</v>
      </c>
      <c r="J91" s="148">
        <v>12</v>
      </c>
      <c r="K91" s="183" t="s">
        <v>147</v>
      </c>
    </row>
    <row r="92" spans="2:11" ht="13.7" customHeight="1" x14ac:dyDescent="0.2">
      <c r="B92" s="49">
        <v>90</v>
      </c>
      <c r="C92" s="86" t="s">
        <v>317</v>
      </c>
      <c r="D92" s="87" t="s">
        <v>318</v>
      </c>
      <c r="E92" s="152">
        <v>11</v>
      </c>
      <c r="F92" s="151">
        <v>11</v>
      </c>
      <c r="G92" s="147">
        <v>11</v>
      </c>
      <c r="H92" s="262" t="s">
        <v>147</v>
      </c>
      <c r="I92" s="148">
        <v>3</v>
      </c>
      <c r="J92" s="148">
        <v>11</v>
      </c>
      <c r="K92" s="148">
        <v>11</v>
      </c>
    </row>
    <row r="93" spans="2:11" ht="13.7" customHeight="1" x14ac:dyDescent="0.2">
      <c r="B93" s="50">
        <v>91</v>
      </c>
      <c r="C93" s="86" t="s">
        <v>319</v>
      </c>
      <c r="D93" s="87" t="s">
        <v>320</v>
      </c>
      <c r="E93" s="152">
        <v>11</v>
      </c>
      <c r="F93" s="151">
        <v>11</v>
      </c>
      <c r="G93" s="147">
        <v>11</v>
      </c>
      <c r="H93" s="262" t="s">
        <v>147</v>
      </c>
      <c r="I93" s="148">
        <v>3</v>
      </c>
      <c r="J93" s="147">
        <v>11</v>
      </c>
      <c r="K93" s="147">
        <v>11</v>
      </c>
    </row>
    <row r="94" spans="2:11" ht="13.7" customHeight="1" x14ac:dyDescent="0.2">
      <c r="B94" s="49">
        <v>92</v>
      </c>
      <c r="C94" s="86" t="s">
        <v>321</v>
      </c>
      <c r="D94" s="87" t="s">
        <v>322</v>
      </c>
      <c r="E94" s="152">
        <v>11</v>
      </c>
      <c r="F94" s="151">
        <v>11</v>
      </c>
      <c r="G94" s="147">
        <v>11</v>
      </c>
      <c r="H94" s="262" t="s">
        <v>147</v>
      </c>
      <c r="I94" s="148">
        <v>3</v>
      </c>
      <c r="J94" s="147">
        <v>11</v>
      </c>
      <c r="K94" s="183" t="s">
        <v>147</v>
      </c>
    </row>
    <row r="95" spans="2:11" ht="13.7" customHeight="1" x14ac:dyDescent="0.2">
      <c r="B95" s="50">
        <v>93</v>
      </c>
      <c r="C95" s="86" t="s">
        <v>323</v>
      </c>
      <c r="D95" s="87" t="s">
        <v>324</v>
      </c>
      <c r="E95" s="262" t="s">
        <v>147</v>
      </c>
      <c r="F95" s="262" t="s">
        <v>147</v>
      </c>
      <c r="G95" s="147">
        <v>11</v>
      </c>
      <c r="H95" s="262" t="s">
        <v>147</v>
      </c>
      <c r="I95" s="147">
        <v>3</v>
      </c>
      <c r="J95" s="183" t="s">
        <v>147</v>
      </c>
      <c r="K95" s="183" t="s">
        <v>147</v>
      </c>
    </row>
    <row r="96" spans="2:11" ht="13.7" customHeight="1" x14ac:dyDescent="0.2">
      <c r="B96" s="49">
        <v>94</v>
      </c>
      <c r="C96" s="86" t="s">
        <v>325</v>
      </c>
      <c r="D96" s="87" t="s">
        <v>326</v>
      </c>
      <c r="E96" s="152">
        <v>5</v>
      </c>
      <c r="F96" s="151">
        <v>5</v>
      </c>
      <c r="G96" s="147">
        <v>5</v>
      </c>
      <c r="H96" s="147">
        <v>7</v>
      </c>
      <c r="I96" s="183" t="s">
        <v>147</v>
      </c>
      <c r="J96" s="148">
        <v>5</v>
      </c>
      <c r="K96" s="148">
        <v>5</v>
      </c>
    </row>
    <row r="97" spans="2:11" ht="13.7" customHeight="1" x14ac:dyDescent="0.2">
      <c r="B97" s="50">
        <v>95</v>
      </c>
      <c r="C97" s="86" t="s">
        <v>160</v>
      </c>
      <c r="D97" s="87" t="s">
        <v>327</v>
      </c>
      <c r="E97" s="262" t="s">
        <v>147</v>
      </c>
      <c r="F97" s="262" t="s">
        <v>147</v>
      </c>
      <c r="G97" s="147">
        <v>4</v>
      </c>
      <c r="H97" s="147">
        <v>7</v>
      </c>
      <c r="I97" s="183" t="s">
        <v>147</v>
      </c>
      <c r="J97" s="147">
        <v>4</v>
      </c>
      <c r="K97" s="147">
        <v>4</v>
      </c>
    </row>
    <row r="98" spans="2:11" ht="13.7" customHeight="1" x14ac:dyDescent="0.2">
      <c r="B98" s="49">
        <v>96</v>
      </c>
      <c r="C98" s="86" t="s">
        <v>328</v>
      </c>
      <c r="D98" s="87" t="s">
        <v>329</v>
      </c>
      <c r="E98" s="262" t="s">
        <v>147</v>
      </c>
      <c r="F98" s="151">
        <v>9</v>
      </c>
      <c r="G98" s="147">
        <v>9</v>
      </c>
      <c r="H98" s="262" t="s">
        <v>147</v>
      </c>
      <c r="I98" s="148">
        <v>2</v>
      </c>
      <c r="J98" s="183" t="s">
        <v>147</v>
      </c>
      <c r="K98" s="183" t="s">
        <v>147</v>
      </c>
    </row>
    <row r="99" spans="2:11" ht="13.7" customHeight="1" x14ac:dyDescent="0.2">
      <c r="B99" s="50">
        <v>97</v>
      </c>
      <c r="C99" s="86" t="s">
        <v>330</v>
      </c>
      <c r="D99" s="87" t="s">
        <v>331</v>
      </c>
      <c r="E99" s="262" t="s">
        <v>147</v>
      </c>
      <c r="F99" s="151">
        <v>10</v>
      </c>
      <c r="G99" s="147">
        <v>10</v>
      </c>
      <c r="H99" s="262" t="s">
        <v>147</v>
      </c>
      <c r="I99" s="148">
        <v>201</v>
      </c>
      <c r="J99" s="147">
        <v>10</v>
      </c>
      <c r="K99" s="147">
        <v>10</v>
      </c>
    </row>
    <row r="100" spans="2:11" ht="13.7" customHeight="1" x14ac:dyDescent="0.2">
      <c r="B100" s="49">
        <v>98</v>
      </c>
      <c r="C100" s="86" t="s">
        <v>332</v>
      </c>
      <c r="D100" s="87" t="s">
        <v>333</v>
      </c>
      <c r="E100" s="262" t="s">
        <v>147</v>
      </c>
      <c r="F100" s="151">
        <v>12</v>
      </c>
      <c r="G100" s="147">
        <v>12</v>
      </c>
      <c r="H100" s="262" t="s">
        <v>147</v>
      </c>
      <c r="I100" s="148">
        <v>4</v>
      </c>
      <c r="J100" s="183" t="s">
        <v>147</v>
      </c>
      <c r="K100" s="183" t="s">
        <v>147</v>
      </c>
    </row>
    <row r="101" spans="2:11" ht="13.7" customHeight="1" x14ac:dyDescent="0.2">
      <c r="B101" s="50">
        <v>99</v>
      </c>
      <c r="C101" s="86" t="s">
        <v>334</v>
      </c>
      <c r="D101" s="87" t="s">
        <v>335</v>
      </c>
      <c r="E101" s="262" t="s">
        <v>147</v>
      </c>
      <c r="F101" s="151">
        <v>11</v>
      </c>
      <c r="G101" s="147">
        <v>11</v>
      </c>
      <c r="H101" s="262" t="s">
        <v>147</v>
      </c>
      <c r="I101" s="148">
        <v>3</v>
      </c>
      <c r="J101" s="147">
        <v>11</v>
      </c>
      <c r="K101" s="147">
        <v>11</v>
      </c>
    </row>
    <row r="102" spans="2:11" ht="13.7" customHeight="1" x14ac:dyDescent="0.2">
      <c r="B102" s="49">
        <v>100</v>
      </c>
      <c r="C102" s="86" t="s">
        <v>336</v>
      </c>
      <c r="D102" s="87" t="s">
        <v>337</v>
      </c>
      <c r="E102" s="262" t="s">
        <v>147</v>
      </c>
      <c r="F102" s="262" t="s">
        <v>147</v>
      </c>
      <c r="G102" s="262" t="s">
        <v>147</v>
      </c>
      <c r="H102" s="262" t="s">
        <v>147</v>
      </c>
      <c r="I102" s="183" t="s">
        <v>147</v>
      </c>
      <c r="J102" s="183" t="s">
        <v>147</v>
      </c>
      <c r="K102" s="183" t="s">
        <v>147</v>
      </c>
    </row>
    <row r="103" spans="2:11" ht="13.7" customHeight="1" x14ac:dyDescent="0.2">
      <c r="B103" s="50">
        <v>101</v>
      </c>
      <c r="C103" s="86" t="s">
        <v>338</v>
      </c>
      <c r="D103" s="87" t="s">
        <v>339</v>
      </c>
      <c r="E103" s="262" t="s">
        <v>147</v>
      </c>
      <c r="F103" s="151">
        <v>11</v>
      </c>
      <c r="G103" s="147">
        <v>11</v>
      </c>
      <c r="H103" s="262" t="s">
        <v>147</v>
      </c>
      <c r="I103" s="148">
        <v>3</v>
      </c>
      <c r="J103" s="147">
        <v>11</v>
      </c>
      <c r="K103" s="183" t="s">
        <v>147</v>
      </c>
    </row>
    <row r="104" spans="2:11" ht="13.7" customHeight="1" x14ac:dyDescent="0.2">
      <c r="B104" s="49">
        <v>102</v>
      </c>
      <c r="C104" s="86" t="s">
        <v>340</v>
      </c>
      <c r="D104" s="87" t="s">
        <v>341</v>
      </c>
      <c r="E104" s="262" t="s">
        <v>147</v>
      </c>
      <c r="F104" s="262" t="s">
        <v>147</v>
      </c>
      <c r="G104" s="147">
        <v>12</v>
      </c>
      <c r="H104" s="262" t="s">
        <v>147</v>
      </c>
      <c r="I104" s="148">
        <v>4</v>
      </c>
      <c r="J104" s="183" t="s">
        <v>147</v>
      </c>
      <c r="K104" s="183" t="s">
        <v>147</v>
      </c>
    </row>
    <row r="105" spans="2:11" ht="13.7" customHeight="1" x14ac:dyDescent="0.2">
      <c r="B105" s="50">
        <v>103</v>
      </c>
      <c r="C105" s="86" t="s">
        <v>342</v>
      </c>
      <c r="D105" s="87" t="s">
        <v>343</v>
      </c>
      <c r="E105" s="262" t="s">
        <v>147</v>
      </c>
      <c r="F105" s="151">
        <v>12</v>
      </c>
      <c r="G105" s="147">
        <v>12</v>
      </c>
      <c r="H105" s="262" t="s">
        <v>147</v>
      </c>
      <c r="I105" s="148">
        <v>4</v>
      </c>
      <c r="J105" s="183" t="s">
        <v>147</v>
      </c>
      <c r="K105" s="183" t="s">
        <v>147</v>
      </c>
    </row>
    <row r="106" spans="2:11" ht="13.7" customHeight="1" x14ac:dyDescent="0.2">
      <c r="B106" s="49">
        <v>104</v>
      </c>
      <c r="C106" s="86" t="s">
        <v>344</v>
      </c>
      <c r="D106" s="87" t="s">
        <v>345</v>
      </c>
      <c r="E106" s="262" t="s">
        <v>147</v>
      </c>
      <c r="F106" s="262" t="s">
        <v>147</v>
      </c>
      <c r="G106" s="147">
        <v>13</v>
      </c>
      <c r="H106" s="262" t="s">
        <v>147</v>
      </c>
      <c r="I106" s="148">
        <v>5</v>
      </c>
      <c r="J106" s="183" t="s">
        <v>147</v>
      </c>
      <c r="K106" s="183" t="s">
        <v>147</v>
      </c>
    </row>
    <row r="107" spans="2:11" ht="13.7" customHeight="1" x14ac:dyDescent="0.2">
      <c r="B107" s="50">
        <v>105</v>
      </c>
      <c r="C107" s="86" t="s">
        <v>346</v>
      </c>
      <c r="D107" s="87" t="s">
        <v>347</v>
      </c>
      <c r="E107" s="152">
        <v>8</v>
      </c>
      <c r="F107" s="151">
        <v>8</v>
      </c>
      <c r="G107" s="147">
        <v>8</v>
      </c>
      <c r="H107" s="262" t="s">
        <v>147</v>
      </c>
      <c r="I107" s="148">
        <v>1</v>
      </c>
      <c r="J107" s="147">
        <v>8</v>
      </c>
      <c r="K107" s="147">
        <v>8</v>
      </c>
    </row>
    <row r="108" spans="2:11" ht="13.7" customHeight="1" x14ac:dyDescent="0.2">
      <c r="B108" s="49">
        <v>106</v>
      </c>
      <c r="C108" s="86" t="s">
        <v>348</v>
      </c>
      <c r="D108" s="87" t="s">
        <v>349</v>
      </c>
      <c r="E108" s="201">
        <v>11</v>
      </c>
      <c r="F108" s="151">
        <v>11</v>
      </c>
      <c r="G108" s="147">
        <v>11</v>
      </c>
      <c r="H108" s="262" t="s">
        <v>147</v>
      </c>
      <c r="I108" s="148">
        <v>3</v>
      </c>
      <c r="J108" s="151">
        <v>11</v>
      </c>
      <c r="K108" s="183" t="s">
        <v>147</v>
      </c>
    </row>
    <row r="109" spans="2:11" ht="13.7" customHeight="1" x14ac:dyDescent="0.2">
      <c r="B109" s="50">
        <v>107</v>
      </c>
      <c r="C109" s="86" t="s">
        <v>350</v>
      </c>
      <c r="D109" s="87" t="s">
        <v>351</v>
      </c>
      <c r="E109" s="262" t="s">
        <v>147</v>
      </c>
      <c r="F109" s="151">
        <v>10</v>
      </c>
      <c r="G109" s="147">
        <v>10</v>
      </c>
      <c r="H109" s="262" t="s">
        <v>147</v>
      </c>
      <c r="I109" s="148">
        <v>201</v>
      </c>
      <c r="J109" s="183" t="s">
        <v>147</v>
      </c>
      <c r="K109" s="183" t="s">
        <v>147</v>
      </c>
    </row>
    <row r="110" spans="2:11" ht="13.7" customHeight="1" x14ac:dyDescent="0.2">
      <c r="B110" s="49">
        <v>108</v>
      </c>
      <c r="C110" s="86" t="s">
        <v>352</v>
      </c>
      <c r="D110" s="87" t="s">
        <v>353</v>
      </c>
      <c r="E110" s="262" t="s">
        <v>147</v>
      </c>
      <c r="F110" s="151">
        <v>12</v>
      </c>
      <c r="G110" s="147">
        <v>12</v>
      </c>
      <c r="H110" s="262" t="s">
        <v>147</v>
      </c>
      <c r="I110" s="148">
        <v>4</v>
      </c>
      <c r="J110" s="183" t="s">
        <v>147</v>
      </c>
      <c r="K110" s="183" t="s">
        <v>147</v>
      </c>
    </row>
    <row r="111" spans="2:11" ht="13.7" customHeight="1" x14ac:dyDescent="0.2">
      <c r="B111" s="50">
        <v>109</v>
      </c>
      <c r="C111" s="86" t="s">
        <v>354</v>
      </c>
      <c r="D111" s="87" t="s">
        <v>355</v>
      </c>
      <c r="E111" s="262" t="s">
        <v>147</v>
      </c>
      <c r="F111" s="151">
        <v>10</v>
      </c>
      <c r="G111" s="147">
        <v>10</v>
      </c>
      <c r="H111" s="262" t="s">
        <v>147</v>
      </c>
      <c r="I111" s="148">
        <v>201</v>
      </c>
      <c r="J111" s="183" t="s">
        <v>147</v>
      </c>
      <c r="K111" s="183" t="s">
        <v>147</v>
      </c>
    </row>
    <row r="112" spans="2:11" ht="13.7" customHeight="1" x14ac:dyDescent="0.2">
      <c r="B112" s="49">
        <v>110</v>
      </c>
      <c r="C112" s="86" t="s">
        <v>356</v>
      </c>
      <c r="D112" s="87" t="s">
        <v>357</v>
      </c>
      <c r="E112" s="262" t="s">
        <v>147</v>
      </c>
      <c r="F112" s="262" t="s">
        <v>147</v>
      </c>
      <c r="G112" s="147">
        <v>13</v>
      </c>
      <c r="H112" s="262" t="s">
        <v>147</v>
      </c>
      <c r="I112" s="148">
        <v>5</v>
      </c>
      <c r="J112" s="183" t="s">
        <v>147</v>
      </c>
      <c r="K112" s="183" t="s">
        <v>147</v>
      </c>
    </row>
    <row r="113" spans="2:11" ht="13.7" customHeight="1" x14ac:dyDescent="0.2">
      <c r="B113" s="50">
        <v>111</v>
      </c>
      <c r="C113" s="86" t="s">
        <v>358</v>
      </c>
      <c r="D113" s="87" t="s">
        <v>359</v>
      </c>
      <c r="E113" s="262" t="s">
        <v>147</v>
      </c>
      <c r="F113" s="151">
        <v>12</v>
      </c>
      <c r="G113" s="147">
        <v>12</v>
      </c>
      <c r="H113" s="262" t="s">
        <v>147</v>
      </c>
      <c r="I113" s="148">
        <v>4</v>
      </c>
      <c r="J113" s="151">
        <v>12</v>
      </c>
      <c r="K113" s="183" t="s">
        <v>147</v>
      </c>
    </row>
    <row r="114" spans="2:11" ht="13.7" customHeight="1" x14ac:dyDescent="0.2">
      <c r="B114" s="49">
        <v>112</v>
      </c>
      <c r="C114" s="86" t="s">
        <v>360</v>
      </c>
      <c r="D114" s="87" t="s">
        <v>361</v>
      </c>
      <c r="E114" s="262" t="s">
        <v>147</v>
      </c>
      <c r="F114" s="262" t="s">
        <v>147</v>
      </c>
      <c r="G114" s="147">
        <v>13</v>
      </c>
      <c r="H114" s="262" t="s">
        <v>147</v>
      </c>
      <c r="I114" s="148">
        <v>5</v>
      </c>
      <c r="J114" s="183" t="s">
        <v>147</v>
      </c>
      <c r="K114" s="183" t="s">
        <v>147</v>
      </c>
    </row>
    <row r="115" spans="2:11" ht="13.7" customHeight="1" x14ac:dyDescent="0.2">
      <c r="B115" s="50">
        <v>113</v>
      </c>
      <c r="C115" s="86" t="s">
        <v>362</v>
      </c>
      <c r="D115" s="87" t="s">
        <v>363</v>
      </c>
      <c r="E115" s="262" t="s">
        <v>147</v>
      </c>
      <c r="F115" s="262" t="s">
        <v>147</v>
      </c>
      <c r="G115" s="147">
        <v>13</v>
      </c>
      <c r="H115" s="262" t="s">
        <v>147</v>
      </c>
      <c r="I115" s="148">
        <v>5</v>
      </c>
      <c r="J115" s="183" t="s">
        <v>147</v>
      </c>
      <c r="K115" s="183" t="s">
        <v>147</v>
      </c>
    </row>
    <row r="116" spans="2:11" ht="13.7" customHeight="1" x14ac:dyDescent="0.2">
      <c r="B116" s="49">
        <v>114</v>
      </c>
      <c r="C116" s="86" t="s">
        <v>364</v>
      </c>
      <c r="D116" s="87" t="s">
        <v>365</v>
      </c>
      <c r="E116" s="262" t="s">
        <v>147</v>
      </c>
      <c r="F116" s="262" t="s">
        <v>147</v>
      </c>
      <c r="G116" s="147">
        <v>13</v>
      </c>
      <c r="H116" s="262" t="s">
        <v>147</v>
      </c>
      <c r="I116" s="148">
        <v>5</v>
      </c>
      <c r="J116" s="183" t="s">
        <v>147</v>
      </c>
      <c r="K116" s="183" t="s">
        <v>147</v>
      </c>
    </row>
    <row r="117" spans="2:11" ht="13.7" customHeight="1" x14ac:dyDescent="0.2">
      <c r="B117" s="50">
        <v>115</v>
      </c>
      <c r="C117" s="86" t="s">
        <v>366</v>
      </c>
      <c r="D117" s="87" t="s">
        <v>367</v>
      </c>
      <c r="E117" s="262" t="s">
        <v>147</v>
      </c>
      <c r="F117" s="262" t="s">
        <v>147</v>
      </c>
      <c r="G117" s="147">
        <v>11</v>
      </c>
      <c r="H117" s="262" t="s">
        <v>147</v>
      </c>
      <c r="I117" s="148">
        <v>3</v>
      </c>
      <c r="J117" s="151">
        <v>11</v>
      </c>
      <c r="K117" s="151">
        <v>11</v>
      </c>
    </row>
    <row r="118" spans="2:11" ht="13.7" customHeight="1" x14ac:dyDescent="0.2">
      <c r="B118" s="49">
        <v>116</v>
      </c>
      <c r="C118" s="86" t="s">
        <v>368</v>
      </c>
      <c r="D118" s="87" t="s">
        <v>369</v>
      </c>
      <c r="E118" s="151">
        <v>7</v>
      </c>
      <c r="F118" s="151">
        <v>7</v>
      </c>
      <c r="G118" s="147">
        <v>7</v>
      </c>
      <c r="H118" s="262" t="s">
        <v>147</v>
      </c>
      <c r="I118" s="148">
        <v>90</v>
      </c>
      <c r="J118" s="183" t="s">
        <v>147</v>
      </c>
      <c r="K118" s="183" t="s">
        <v>147</v>
      </c>
    </row>
    <row r="119" spans="2:11" ht="13.7" customHeight="1" x14ac:dyDescent="0.2">
      <c r="B119" s="50">
        <v>117</v>
      </c>
      <c r="C119" s="86" t="s">
        <v>370</v>
      </c>
      <c r="D119" s="87" t="s">
        <v>371</v>
      </c>
      <c r="E119" s="262" t="s">
        <v>147</v>
      </c>
      <c r="F119" s="262" t="s">
        <v>147</v>
      </c>
      <c r="G119" s="147">
        <v>13</v>
      </c>
      <c r="H119" s="262" t="s">
        <v>147</v>
      </c>
      <c r="I119" s="148">
        <v>5</v>
      </c>
      <c r="J119" s="183" t="s">
        <v>147</v>
      </c>
      <c r="K119" s="183" t="s">
        <v>147</v>
      </c>
    </row>
    <row r="120" spans="2:11" ht="13.7" customHeight="1" x14ac:dyDescent="0.2">
      <c r="B120" s="49">
        <v>118</v>
      </c>
      <c r="C120" s="86" t="s">
        <v>372</v>
      </c>
      <c r="D120" s="87" t="s">
        <v>373</v>
      </c>
      <c r="E120" s="262" t="s">
        <v>147</v>
      </c>
      <c r="F120" s="151">
        <v>12</v>
      </c>
      <c r="G120" s="147">
        <v>12</v>
      </c>
      <c r="H120" s="262" t="s">
        <v>147</v>
      </c>
      <c r="I120" s="148">
        <v>4</v>
      </c>
      <c r="J120" s="151">
        <v>12</v>
      </c>
      <c r="K120" s="151">
        <v>12</v>
      </c>
    </row>
    <row r="121" spans="2:11" ht="13.7" customHeight="1" x14ac:dyDescent="0.2">
      <c r="B121" s="50">
        <v>119</v>
      </c>
      <c r="C121" s="86" t="s">
        <v>374</v>
      </c>
      <c r="D121" s="87" t="s">
        <v>375</v>
      </c>
      <c r="E121" s="151">
        <v>11</v>
      </c>
      <c r="F121" s="151">
        <v>11</v>
      </c>
      <c r="G121" s="147">
        <v>11</v>
      </c>
      <c r="H121" s="262" t="s">
        <v>147</v>
      </c>
      <c r="I121" s="148">
        <v>3</v>
      </c>
      <c r="J121" s="151">
        <v>11</v>
      </c>
      <c r="K121" s="183" t="s">
        <v>147</v>
      </c>
    </row>
    <row r="122" spans="2:11" ht="13.7" customHeight="1" x14ac:dyDescent="0.2">
      <c r="B122" s="49">
        <v>120</v>
      </c>
      <c r="C122" s="86" t="s">
        <v>376</v>
      </c>
      <c r="D122" s="87" t="s">
        <v>377</v>
      </c>
      <c r="E122" s="262" t="s">
        <v>147</v>
      </c>
      <c r="F122" s="151">
        <v>12</v>
      </c>
      <c r="G122" s="147">
        <v>12</v>
      </c>
      <c r="H122" s="262" t="s">
        <v>147</v>
      </c>
      <c r="I122" s="148">
        <v>4</v>
      </c>
      <c r="J122" s="183" t="s">
        <v>147</v>
      </c>
      <c r="K122" s="183" t="s">
        <v>147</v>
      </c>
    </row>
    <row r="123" spans="2:11" ht="13.7" customHeight="1" x14ac:dyDescent="0.2">
      <c r="B123" s="50">
        <v>121</v>
      </c>
      <c r="C123" s="86" t="s">
        <v>378</v>
      </c>
      <c r="D123" s="87" t="s">
        <v>379</v>
      </c>
      <c r="E123" s="262" t="s">
        <v>147</v>
      </c>
      <c r="F123" s="262" t="s">
        <v>147</v>
      </c>
      <c r="G123" s="147">
        <v>12</v>
      </c>
      <c r="H123" s="262" t="s">
        <v>147</v>
      </c>
      <c r="I123" s="148">
        <v>4</v>
      </c>
      <c r="J123" s="183" t="s">
        <v>147</v>
      </c>
      <c r="K123" s="183" t="s">
        <v>147</v>
      </c>
    </row>
    <row r="124" spans="2:11" ht="13.7" customHeight="1" x14ac:dyDescent="0.2">
      <c r="B124" s="49">
        <v>122</v>
      </c>
      <c r="C124" s="86" t="s">
        <v>380</v>
      </c>
      <c r="D124" s="87" t="s">
        <v>381</v>
      </c>
      <c r="E124" s="262" t="s">
        <v>147</v>
      </c>
      <c r="F124" s="151">
        <v>11</v>
      </c>
      <c r="G124" s="147">
        <v>11</v>
      </c>
      <c r="H124" s="262" t="s">
        <v>147</v>
      </c>
      <c r="I124" s="148">
        <v>3</v>
      </c>
      <c r="J124" s="147">
        <v>11</v>
      </c>
      <c r="K124" s="183" t="s">
        <v>147</v>
      </c>
    </row>
    <row r="125" spans="2:11" ht="13.7" customHeight="1" x14ac:dyDescent="0.2">
      <c r="B125" s="50">
        <v>123</v>
      </c>
      <c r="C125" s="86" t="s">
        <v>382</v>
      </c>
      <c r="D125" s="87" t="s">
        <v>383</v>
      </c>
      <c r="E125" s="262" t="s">
        <v>147</v>
      </c>
      <c r="F125" s="262" t="s">
        <v>147</v>
      </c>
      <c r="G125" s="147">
        <v>13</v>
      </c>
      <c r="H125" s="262" t="s">
        <v>147</v>
      </c>
      <c r="I125" s="148">
        <v>5</v>
      </c>
      <c r="J125" s="183" t="s">
        <v>147</v>
      </c>
      <c r="K125" s="183" t="s">
        <v>147</v>
      </c>
    </row>
    <row r="126" spans="2:11" ht="13.7" customHeight="1" x14ac:dyDescent="0.2">
      <c r="B126" s="49">
        <v>124</v>
      </c>
      <c r="C126" s="86" t="s">
        <v>384</v>
      </c>
      <c r="D126" s="87" t="s">
        <v>385</v>
      </c>
      <c r="E126" s="262" t="s">
        <v>147</v>
      </c>
      <c r="F126" s="262" t="s">
        <v>147</v>
      </c>
      <c r="G126" s="262" t="s">
        <v>147</v>
      </c>
      <c r="H126" s="262" t="s">
        <v>147</v>
      </c>
      <c r="I126" s="183" t="s">
        <v>147</v>
      </c>
      <c r="J126" s="183" t="s">
        <v>147</v>
      </c>
      <c r="K126" s="183" t="s">
        <v>147</v>
      </c>
    </row>
    <row r="127" spans="2:11" ht="13.7" customHeight="1" x14ac:dyDescent="0.2">
      <c r="B127" s="50">
        <v>125</v>
      </c>
      <c r="C127" s="86" t="s">
        <v>386</v>
      </c>
      <c r="D127" s="87" t="s">
        <v>387</v>
      </c>
      <c r="E127" s="262" t="s">
        <v>147</v>
      </c>
      <c r="F127" s="151">
        <v>7</v>
      </c>
      <c r="G127" s="147">
        <v>7</v>
      </c>
      <c r="H127" s="262" t="s">
        <v>147</v>
      </c>
      <c r="I127" s="183" t="s">
        <v>147</v>
      </c>
      <c r="J127" s="151">
        <v>7</v>
      </c>
      <c r="K127" s="183" t="s">
        <v>147</v>
      </c>
    </row>
    <row r="128" spans="2:11" ht="13.7" customHeight="1" x14ac:dyDescent="0.2">
      <c r="B128" s="49">
        <v>126</v>
      </c>
      <c r="C128" s="86" t="s">
        <v>388</v>
      </c>
      <c r="D128" s="87" t="s">
        <v>389</v>
      </c>
      <c r="E128" s="262" t="s">
        <v>147</v>
      </c>
      <c r="F128" s="151">
        <v>5</v>
      </c>
      <c r="G128" s="147">
        <v>5</v>
      </c>
      <c r="H128" s="147">
        <v>5</v>
      </c>
      <c r="I128" s="183" t="s">
        <v>147</v>
      </c>
      <c r="J128" s="183" t="s">
        <v>147</v>
      </c>
      <c r="K128" s="183" t="s">
        <v>147</v>
      </c>
    </row>
    <row r="129" spans="2:11" ht="13.7" customHeight="1" x14ac:dyDescent="0.2">
      <c r="B129" s="50">
        <v>127</v>
      </c>
      <c r="C129" s="86" t="s">
        <v>390</v>
      </c>
      <c r="D129" s="87" t="s">
        <v>391</v>
      </c>
      <c r="E129" s="262" t="s">
        <v>147</v>
      </c>
      <c r="F129" s="151">
        <v>5</v>
      </c>
      <c r="G129" s="147">
        <v>5</v>
      </c>
      <c r="H129" s="147">
        <v>5</v>
      </c>
      <c r="I129" s="183" t="s">
        <v>147</v>
      </c>
      <c r="J129" s="183" t="s">
        <v>147</v>
      </c>
      <c r="K129" s="183" t="s">
        <v>147</v>
      </c>
    </row>
    <row r="130" spans="2:11" ht="13.7" customHeight="1" x14ac:dyDescent="0.2">
      <c r="B130" s="49">
        <v>128</v>
      </c>
      <c r="C130" s="86" t="s">
        <v>392</v>
      </c>
      <c r="D130" s="87" t="s">
        <v>393</v>
      </c>
      <c r="E130" s="152">
        <v>4</v>
      </c>
      <c r="F130" s="151">
        <v>4</v>
      </c>
      <c r="G130" s="147">
        <v>4</v>
      </c>
      <c r="H130" s="147">
        <v>5</v>
      </c>
      <c r="I130" s="183" t="s">
        <v>147</v>
      </c>
      <c r="J130" s="151">
        <v>4</v>
      </c>
      <c r="K130" s="183" t="s">
        <v>147</v>
      </c>
    </row>
    <row r="131" spans="2:11" ht="13.7" customHeight="1" x14ac:dyDescent="0.2">
      <c r="B131" s="50">
        <v>129</v>
      </c>
      <c r="C131" s="86" t="s">
        <v>394</v>
      </c>
      <c r="D131" s="87" t="s">
        <v>395</v>
      </c>
      <c r="E131" s="262" t="s">
        <v>147</v>
      </c>
      <c r="F131" s="151">
        <v>11</v>
      </c>
      <c r="G131" s="147">
        <v>11</v>
      </c>
      <c r="H131" s="262" t="s">
        <v>147</v>
      </c>
      <c r="I131" s="148">
        <v>3</v>
      </c>
      <c r="J131" s="183" t="s">
        <v>147</v>
      </c>
      <c r="K131" s="183" t="s">
        <v>147</v>
      </c>
    </row>
    <row r="132" spans="2:11" ht="13.7" customHeight="1" x14ac:dyDescent="0.2">
      <c r="B132" s="49">
        <v>130</v>
      </c>
      <c r="C132" s="86" t="s">
        <v>396</v>
      </c>
      <c r="D132" s="87" t="s">
        <v>397</v>
      </c>
      <c r="E132" s="151">
        <v>7</v>
      </c>
      <c r="F132" s="151">
        <v>7</v>
      </c>
      <c r="G132" s="147">
        <v>7</v>
      </c>
      <c r="H132" s="262" t="s">
        <v>147</v>
      </c>
      <c r="I132" s="148">
        <v>90</v>
      </c>
      <c r="J132" s="183" t="s">
        <v>147</v>
      </c>
      <c r="K132" s="183" t="s">
        <v>147</v>
      </c>
    </row>
    <row r="133" spans="2:11" ht="13.7" customHeight="1" x14ac:dyDescent="0.2">
      <c r="B133" s="50">
        <v>131</v>
      </c>
      <c r="C133" s="86" t="s">
        <v>398</v>
      </c>
      <c r="D133" s="87" t="s">
        <v>399</v>
      </c>
      <c r="E133" s="262" t="s">
        <v>147</v>
      </c>
      <c r="F133" s="262" t="s">
        <v>147</v>
      </c>
      <c r="G133" s="147">
        <v>13</v>
      </c>
      <c r="H133" s="262" t="s">
        <v>147</v>
      </c>
      <c r="I133" s="147">
        <v>5</v>
      </c>
      <c r="J133" s="183" t="s">
        <v>147</v>
      </c>
      <c r="K133" s="183" t="s">
        <v>147</v>
      </c>
    </row>
    <row r="134" spans="2:11" ht="13.7" customHeight="1" x14ac:dyDescent="0.2">
      <c r="B134" s="49">
        <v>132</v>
      </c>
      <c r="C134" s="86" t="s">
        <v>182</v>
      </c>
      <c r="D134" s="87" t="s">
        <v>400</v>
      </c>
      <c r="E134" s="262" t="s">
        <v>147</v>
      </c>
      <c r="F134" s="262" t="s">
        <v>147</v>
      </c>
      <c r="G134" s="147">
        <v>6</v>
      </c>
      <c r="H134" s="262" t="s">
        <v>147</v>
      </c>
      <c r="I134" s="183" t="s">
        <v>147</v>
      </c>
      <c r="J134" s="183" t="s">
        <v>147</v>
      </c>
      <c r="K134" s="183" t="s">
        <v>147</v>
      </c>
    </row>
    <row r="135" spans="2:11" ht="13.7" customHeight="1" x14ac:dyDescent="0.2">
      <c r="B135" s="50">
        <v>133</v>
      </c>
      <c r="C135" s="86" t="s">
        <v>401</v>
      </c>
      <c r="D135" s="87" t="s">
        <v>402</v>
      </c>
      <c r="E135" s="262" t="s">
        <v>147</v>
      </c>
      <c r="F135" s="151">
        <v>13</v>
      </c>
      <c r="G135" s="147">
        <v>13</v>
      </c>
      <c r="H135" s="262" t="s">
        <v>147</v>
      </c>
      <c r="I135" s="148">
        <v>5</v>
      </c>
      <c r="J135" s="183" t="s">
        <v>147</v>
      </c>
      <c r="K135" s="183" t="s">
        <v>147</v>
      </c>
    </row>
    <row r="136" spans="2:11" ht="13.7" customHeight="1" x14ac:dyDescent="0.2">
      <c r="B136" s="49">
        <v>134</v>
      </c>
      <c r="C136" s="86" t="s">
        <v>403</v>
      </c>
      <c r="D136" s="87" t="s">
        <v>404</v>
      </c>
      <c r="E136" s="262" t="s">
        <v>147</v>
      </c>
      <c r="F136" s="151">
        <v>13</v>
      </c>
      <c r="G136" s="147">
        <v>13</v>
      </c>
      <c r="H136" s="262" t="s">
        <v>147</v>
      </c>
      <c r="I136" s="148">
        <v>5</v>
      </c>
      <c r="J136" s="183" t="s">
        <v>147</v>
      </c>
      <c r="K136" s="183" t="s">
        <v>147</v>
      </c>
    </row>
    <row r="137" spans="2:11" ht="13.7" customHeight="1" x14ac:dyDescent="0.2">
      <c r="B137" s="50">
        <v>135</v>
      </c>
      <c r="C137" s="86" t="s">
        <v>405</v>
      </c>
      <c r="D137" s="87" t="s">
        <v>406</v>
      </c>
      <c r="E137" s="262" t="s">
        <v>147</v>
      </c>
      <c r="F137" s="151">
        <v>11</v>
      </c>
      <c r="G137" s="147">
        <v>11</v>
      </c>
      <c r="H137" s="262" t="s">
        <v>147</v>
      </c>
      <c r="I137" s="148">
        <v>3</v>
      </c>
      <c r="J137" s="151">
        <v>11</v>
      </c>
      <c r="K137" s="151">
        <v>11</v>
      </c>
    </row>
    <row r="138" spans="2:11" ht="13.7" customHeight="1" x14ac:dyDescent="0.2">
      <c r="B138" s="49">
        <v>136</v>
      </c>
      <c r="C138" s="86" t="s">
        <v>407</v>
      </c>
      <c r="D138" s="87" t="s">
        <v>408</v>
      </c>
      <c r="E138" s="262" t="s">
        <v>147</v>
      </c>
      <c r="F138" s="262" t="s">
        <v>147</v>
      </c>
      <c r="G138" s="147">
        <v>13</v>
      </c>
      <c r="H138" s="262" t="s">
        <v>147</v>
      </c>
      <c r="I138" s="147">
        <v>5</v>
      </c>
      <c r="J138" s="183" t="s">
        <v>147</v>
      </c>
      <c r="K138" s="183" t="s">
        <v>147</v>
      </c>
    </row>
    <row r="139" spans="2:11" ht="13.7" customHeight="1" x14ac:dyDescent="0.2">
      <c r="B139" s="50">
        <v>137</v>
      </c>
      <c r="C139" s="86" t="s">
        <v>409</v>
      </c>
      <c r="D139" s="87" t="s">
        <v>410</v>
      </c>
      <c r="E139" s="262" t="s">
        <v>147</v>
      </c>
      <c r="F139" s="151">
        <v>6</v>
      </c>
      <c r="G139" s="147">
        <v>6</v>
      </c>
      <c r="H139" s="262" t="s">
        <v>147</v>
      </c>
      <c r="I139" s="183" t="s">
        <v>147</v>
      </c>
      <c r="J139" s="151">
        <v>6</v>
      </c>
      <c r="K139" s="183" t="s">
        <v>147</v>
      </c>
    </row>
    <row r="140" spans="2:11" ht="13.7" customHeight="1" x14ac:dyDescent="0.2">
      <c r="B140" s="49">
        <v>138</v>
      </c>
      <c r="C140" s="86" t="s">
        <v>411</v>
      </c>
      <c r="D140" s="87" t="s">
        <v>412</v>
      </c>
      <c r="E140" s="262" t="s">
        <v>147</v>
      </c>
      <c r="F140" s="151">
        <v>13</v>
      </c>
      <c r="G140" s="147">
        <v>13</v>
      </c>
      <c r="H140" s="262" t="s">
        <v>147</v>
      </c>
      <c r="I140" s="148">
        <v>5</v>
      </c>
      <c r="J140" s="151">
        <v>13</v>
      </c>
      <c r="K140" s="183" t="s">
        <v>147</v>
      </c>
    </row>
    <row r="141" spans="2:11" ht="13.7" customHeight="1" x14ac:dyDescent="0.2">
      <c r="B141" s="50">
        <v>139</v>
      </c>
      <c r="C141" s="86" t="s">
        <v>413</v>
      </c>
      <c r="D141" s="87" t="s">
        <v>414</v>
      </c>
      <c r="E141" s="262" t="s">
        <v>147</v>
      </c>
      <c r="F141" s="262" t="s">
        <v>147</v>
      </c>
      <c r="G141" s="147">
        <v>13</v>
      </c>
      <c r="H141" s="262" t="s">
        <v>147</v>
      </c>
      <c r="I141" s="148">
        <v>5</v>
      </c>
      <c r="J141" s="183" t="s">
        <v>147</v>
      </c>
      <c r="K141" s="183" t="s">
        <v>147</v>
      </c>
    </row>
    <row r="142" spans="2:11" ht="13.7" customHeight="1" x14ac:dyDescent="0.2">
      <c r="B142" s="49">
        <v>140</v>
      </c>
      <c r="C142" s="86" t="s">
        <v>415</v>
      </c>
      <c r="D142" s="87" t="s">
        <v>416</v>
      </c>
      <c r="E142" s="262" t="s">
        <v>147</v>
      </c>
      <c r="F142" s="262" t="s">
        <v>147</v>
      </c>
      <c r="G142" s="147">
        <v>12</v>
      </c>
      <c r="H142" s="262" t="s">
        <v>147</v>
      </c>
      <c r="I142" s="148">
        <v>4</v>
      </c>
      <c r="J142" s="183" t="s">
        <v>147</v>
      </c>
      <c r="K142" s="183" t="s">
        <v>147</v>
      </c>
    </row>
    <row r="143" spans="2:11" ht="13.7" customHeight="1" x14ac:dyDescent="0.2">
      <c r="B143" s="50">
        <v>141</v>
      </c>
      <c r="C143" s="86" t="s">
        <v>417</v>
      </c>
      <c r="D143" s="87" t="s">
        <v>418</v>
      </c>
      <c r="E143" s="262" t="s">
        <v>147</v>
      </c>
      <c r="F143" s="147">
        <v>13</v>
      </c>
      <c r="G143" s="147">
        <v>13</v>
      </c>
      <c r="H143" s="262" t="s">
        <v>147</v>
      </c>
      <c r="I143" s="148">
        <v>5</v>
      </c>
      <c r="J143" s="183" t="s">
        <v>147</v>
      </c>
      <c r="K143" s="183" t="s">
        <v>147</v>
      </c>
    </row>
    <row r="144" spans="2:11" ht="13.7" customHeight="1" x14ac:dyDescent="0.2">
      <c r="B144" s="49">
        <v>142</v>
      </c>
      <c r="C144" s="86" t="s">
        <v>419</v>
      </c>
      <c r="D144" s="87" t="s">
        <v>420</v>
      </c>
      <c r="E144" s="262" t="s">
        <v>147</v>
      </c>
      <c r="F144" s="147">
        <v>13</v>
      </c>
      <c r="G144" s="147">
        <v>13</v>
      </c>
      <c r="H144" s="262" t="s">
        <v>147</v>
      </c>
      <c r="I144" s="148">
        <v>5</v>
      </c>
      <c r="J144" s="183" t="s">
        <v>147</v>
      </c>
      <c r="K144" s="183" t="s">
        <v>147</v>
      </c>
    </row>
    <row r="145" spans="2:11" ht="13.7" customHeight="1" x14ac:dyDescent="0.2">
      <c r="B145" s="50">
        <v>143</v>
      </c>
      <c r="C145" s="86" t="s">
        <v>421</v>
      </c>
      <c r="D145" s="87" t="s">
        <v>422</v>
      </c>
      <c r="E145" s="262" t="s">
        <v>147</v>
      </c>
      <c r="F145" s="262" t="s">
        <v>147</v>
      </c>
      <c r="G145" s="147">
        <v>13</v>
      </c>
      <c r="H145" s="262" t="s">
        <v>147</v>
      </c>
      <c r="I145" s="148">
        <v>5</v>
      </c>
      <c r="J145" s="183" t="s">
        <v>147</v>
      </c>
      <c r="K145" s="183" t="s">
        <v>147</v>
      </c>
    </row>
    <row r="146" spans="2:11" ht="13.7" customHeight="1" x14ac:dyDescent="0.2">
      <c r="B146" s="49">
        <v>144</v>
      </c>
      <c r="C146" s="86" t="s">
        <v>423</v>
      </c>
      <c r="D146" s="87" t="s">
        <v>424</v>
      </c>
      <c r="E146" s="151">
        <v>8</v>
      </c>
      <c r="F146" s="151">
        <v>8</v>
      </c>
      <c r="G146" s="147">
        <v>8</v>
      </c>
      <c r="H146" s="262" t="s">
        <v>147</v>
      </c>
      <c r="I146" s="147">
        <v>1</v>
      </c>
      <c r="J146" s="151">
        <v>8</v>
      </c>
      <c r="K146" s="151">
        <v>8</v>
      </c>
    </row>
    <row r="147" spans="2:11" ht="13.7" customHeight="1" x14ac:dyDescent="0.2">
      <c r="B147" s="50">
        <v>145</v>
      </c>
      <c r="C147" s="86" t="s">
        <v>229</v>
      </c>
      <c r="D147" s="87" t="s">
        <v>425</v>
      </c>
      <c r="E147" s="262" t="s">
        <v>147</v>
      </c>
      <c r="F147" s="262" t="s">
        <v>147</v>
      </c>
      <c r="G147" s="147">
        <v>9</v>
      </c>
      <c r="H147" s="262" t="s">
        <v>147</v>
      </c>
      <c r="I147" s="183" t="s">
        <v>147</v>
      </c>
      <c r="J147" s="183" t="s">
        <v>147</v>
      </c>
      <c r="K147" s="183" t="s">
        <v>147</v>
      </c>
    </row>
    <row r="148" spans="2:11" ht="13.7" customHeight="1" x14ac:dyDescent="0.2">
      <c r="B148" s="49">
        <v>146</v>
      </c>
      <c r="C148" s="86" t="s">
        <v>370</v>
      </c>
      <c r="D148" s="87" t="s">
        <v>426</v>
      </c>
      <c r="E148" s="262" t="s">
        <v>147</v>
      </c>
      <c r="F148" s="151">
        <v>13</v>
      </c>
      <c r="G148" s="147">
        <v>13</v>
      </c>
      <c r="H148" s="262" t="s">
        <v>147</v>
      </c>
      <c r="I148" s="148">
        <v>5</v>
      </c>
      <c r="J148" s="183" t="s">
        <v>147</v>
      </c>
      <c r="K148" s="183" t="s">
        <v>147</v>
      </c>
    </row>
    <row r="149" spans="2:11" ht="13.7" customHeight="1" x14ac:dyDescent="0.2">
      <c r="B149" s="50">
        <v>147</v>
      </c>
      <c r="C149" s="86" t="s">
        <v>427</v>
      </c>
      <c r="D149" s="87" t="s">
        <v>428</v>
      </c>
      <c r="E149" s="151">
        <v>7</v>
      </c>
      <c r="F149" s="151">
        <v>7</v>
      </c>
      <c r="G149" s="147">
        <v>7</v>
      </c>
      <c r="H149" s="262" t="s">
        <v>147</v>
      </c>
      <c r="I149" s="147">
        <v>90</v>
      </c>
      <c r="J149" s="183" t="s">
        <v>147</v>
      </c>
      <c r="K149" s="183" t="s">
        <v>147</v>
      </c>
    </row>
    <row r="150" spans="2:11" ht="13.7" customHeight="1" x14ac:dyDescent="0.2">
      <c r="B150" s="49">
        <v>148</v>
      </c>
      <c r="C150" s="86" t="s">
        <v>429</v>
      </c>
      <c r="D150" s="87" t="s">
        <v>430</v>
      </c>
      <c r="E150" s="262" t="s">
        <v>147</v>
      </c>
      <c r="F150" s="151">
        <v>4</v>
      </c>
      <c r="G150" s="147">
        <v>4</v>
      </c>
      <c r="H150" s="147">
        <v>5</v>
      </c>
      <c r="I150" s="183" t="s">
        <v>147</v>
      </c>
      <c r="J150" s="151">
        <v>4</v>
      </c>
      <c r="K150" s="183" t="s">
        <v>147</v>
      </c>
    </row>
    <row r="151" spans="2:11" ht="13.7" customHeight="1" x14ac:dyDescent="0.2">
      <c r="B151" s="50">
        <v>149</v>
      </c>
      <c r="C151" s="86" t="s">
        <v>431</v>
      </c>
      <c r="D151" s="87" t="s">
        <v>432</v>
      </c>
      <c r="E151" s="262" t="s">
        <v>147</v>
      </c>
      <c r="F151" s="262" t="s">
        <v>147</v>
      </c>
      <c r="G151" s="147">
        <v>11</v>
      </c>
      <c r="H151" s="262" t="s">
        <v>147</v>
      </c>
      <c r="I151" s="148">
        <v>3</v>
      </c>
      <c r="J151" s="183" t="s">
        <v>147</v>
      </c>
      <c r="K151" s="183" t="s">
        <v>147</v>
      </c>
    </row>
    <row r="152" spans="2:11" ht="13.7" customHeight="1" x14ac:dyDescent="0.2">
      <c r="B152" s="49">
        <v>150</v>
      </c>
      <c r="C152" s="86" t="s">
        <v>433</v>
      </c>
      <c r="D152" s="87" t="s">
        <v>434</v>
      </c>
      <c r="E152" s="262" t="s">
        <v>147</v>
      </c>
      <c r="F152" s="262" t="s">
        <v>147</v>
      </c>
      <c r="G152" s="147">
        <v>12</v>
      </c>
      <c r="H152" s="262" t="s">
        <v>147</v>
      </c>
      <c r="I152" s="148">
        <v>4</v>
      </c>
      <c r="J152" s="183" t="s">
        <v>147</v>
      </c>
      <c r="K152" s="183" t="s">
        <v>147</v>
      </c>
    </row>
    <row r="153" spans="2:11" ht="13.7" customHeight="1" x14ac:dyDescent="0.2">
      <c r="B153" s="50">
        <v>151</v>
      </c>
      <c r="C153" s="86" t="s">
        <v>435</v>
      </c>
      <c r="D153" s="87" t="s">
        <v>436</v>
      </c>
      <c r="E153" s="262" t="s">
        <v>147</v>
      </c>
      <c r="F153" s="262" t="s">
        <v>147</v>
      </c>
      <c r="G153" s="147">
        <v>13</v>
      </c>
      <c r="H153" s="262" t="s">
        <v>147</v>
      </c>
      <c r="I153" s="148">
        <v>5</v>
      </c>
      <c r="J153" s="183" t="s">
        <v>147</v>
      </c>
      <c r="K153" s="183" t="s">
        <v>147</v>
      </c>
    </row>
    <row r="154" spans="2:11" ht="13.7" customHeight="1" x14ac:dyDescent="0.2">
      <c r="B154" s="49">
        <v>152</v>
      </c>
      <c r="C154" s="86" t="s">
        <v>437</v>
      </c>
      <c r="D154" s="87" t="s">
        <v>438</v>
      </c>
      <c r="E154" s="262" t="s">
        <v>147</v>
      </c>
      <c r="F154" s="147">
        <v>13</v>
      </c>
      <c r="G154" s="147">
        <v>13</v>
      </c>
      <c r="H154" s="262" t="s">
        <v>147</v>
      </c>
      <c r="I154" s="148">
        <v>5</v>
      </c>
      <c r="J154" s="183" t="s">
        <v>147</v>
      </c>
      <c r="K154" s="183" t="s">
        <v>147</v>
      </c>
    </row>
    <row r="155" spans="2:11" ht="13.7" customHeight="1" x14ac:dyDescent="0.2">
      <c r="B155" s="50">
        <v>153</v>
      </c>
      <c r="C155" s="86" t="s">
        <v>439</v>
      </c>
      <c r="D155" s="87" t="s">
        <v>440</v>
      </c>
      <c r="E155" s="262" t="s">
        <v>147</v>
      </c>
      <c r="F155" s="151">
        <v>12</v>
      </c>
      <c r="G155" s="147">
        <v>12</v>
      </c>
      <c r="H155" s="262" t="s">
        <v>147</v>
      </c>
      <c r="I155" s="148">
        <v>4</v>
      </c>
      <c r="J155" s="183" t="s">
        <v>147</v>
      </c>
      <c r="K155" s="183" t="s">
        <v>147</v>
      </c>
    </row>
    <row r="156" spans="2:11" ht="13.7" customHeight="1" x14ac:dyDescent="0.2">
      <c r="B156" s="49">
        <v>154</v>
      </c>
      <c r="C156" s="86" t="s">
        <v>441</v>
      </c>
      <c r="D156" s="87" t="s">
        <v>442</v>
      </c>
      <c r="E156" s="262" t="s">
        <v>147</v>
      </c>
      <c r="F156" s="151">
        <v>12</v>
      </c>
      <c r="G156" s="147">
        <v>12</v>
      </c>
      <c r="H156" s="262" t="s">
        <v>147</v>
      </c>
      <c r="I156" s="147">
        <v>4</v>
      </c>
      <c r="J156" s="183" t="s">
        <v>147</v>
      </c>
      <c r="K156" s="183" t="s">
        <v>147</v>
      </c>
    </row>
    <row r="157" spans="2:11" ht="13.7" customHeight="1" x14ac:dyDescent="0.2">
      <c r="B157" s="50">
        <v>155</v>
      </c>
      <c r="C157" s="86" t="s">
        <v>443</v>
      </c>
      <c r="D157" s="87" t="s">
        <v>444</v>
      </c>
      <c r="E157" s="152">
        <v>3</v>
      </c>
      <c r="F157" s="151">
        <v>3</v>
      </c>
      <c r="G157" s="147">
        <v>3</v>
      </c>
      <c r="H157" s="147">
        <v>3</v>
      </c>
      <c r="I157" s="183" t="s">
        <v>147</v>
      </c>
      <c r="J157" s="152">
        <v>3</v>
      </c>
      <c r="K157" s="152">
        <v>3</v>
      </c>
    </row>
    <row r="158" spans="2:11" ht="13.7" customHeight="1" x14ac:dyDescent="0.2">
      <c r="B158" s="49">
        <v>156</v>
      </c>
      <c r="C158" s="86" t="s">
        <v>443</v>
      </c>
      <c r="D158" s="87" t="s">
        <v>445</v>
      </c>
      <c r="E158" s="152">
        <v>3</v>
      </c>
      <c r="F158" s="151">
        <v>3</v>
      </c>
      <c r="G158" s="147">
        <v>3</v>
      </c>
      <c r="H158" s="147">
        <v>4</v>
      </c>
      <c r="I158" s="183" t="s">
        <v>147</v>
      </c>
      <c r="J158" s="151">
        <v>3</v>
      </c>
      <c r="K158" s="152">
        <v>3</v>
      </c>
    </row>
    <row r="159" spans="2:11" ht="13.7" customHeight="1" x14ac:dyDescent="0.2">
      <c r="B159" s="50">
        <v>157</v>
      </c>
      <c r="C159" s="87" t="s">
        <v>446</v>
      </c>
      <c r="D159" s="87" t="s">
        <v>447</v>
      </c>
      <c r="E159" s="262" t="s">
        <v>147</v>
      </c>
      <c r="F159" s="147">
        <v>13</v>
      </c>
      <c r="G159" s="147">
        <v>13</v>
      </c>
      <c r="H159" s="262" t="s">
        <v>147</v>
      </c>
      <c r="I159" s="148">
        <v>5</v>
      </c>
      <c r="J159" s="183" t="s">
        <v>147</v>
      </c>
      <c r="K159" s="183" t="s">
        <v>147</v>
      </c>
    </row>
    <row r="160" spans="2:11" ht="13.7" customHeight="1" x14ac:dyDescent="0.2">
      <c r="B160" s="49">
        <v>158</v>
      </c>
      <c r="C160" s="87" t="s">
        <v>448</v>
      </c>
      <c r="D160" s="87" t="s">
        <v>449</v>
      </c>
      <c r="E160" s="147">
        <v>12</v>
      </c>
      <c r="F160" s="147">
        <v>12</v>
      </c>
      <c r="G160" s="147">
        <v>12</v>
      </c>
      <c r="H160" s="262" t="s">
        <v>147</v>
      </c>
      <c r="I160" s="148">
        <v>4</v>
      </c>
      <c r="J160" s="183" t="s">
        <v>147</v>
      </c>
      <c r="K160" s="183" t="s">
        <v>147</v>
      </c>
    </row>
    <row r="161" spans="2:11" ht="13.7" customHeight="1" x14ac:dyDescent="0.2">
      <c r="B161" s="50">
        <v>159</v>
      </c>
      <c r="C161" s="87" t="s">
        <v>450</v>
      </c>
      <c r="D161" s="87" t="s">
        <v>451</v>
      </c>
      <c r="E161" s="262" t="s">
        <v>147</v>
      </c>
      <c r="F161" s="262" t="s">
        <v>147</v>
      </c>
      <c r="G161" s="147">
        <v>12</v>
      </c>
      <c r="H161" s="262" t="s">
        <v>147</v>
      </c>
      <c r="I161" s="147">
        <v>4</v>
      </c>
      <c r="J161" s="151">
        <v>12</v>
      </c>
      <c r="K161" s="183" t="s">
        <v>147</v>
      </c>
    </row>
    <row r="162" spans="2:11" ht="13.7" customHeight="1" x14ac:dyDescent="0.2">
      <c r="B162" s="49">
        <v>160</v>
      </c>
      <c r="C162" s="87" t="s">
        <v>452</v>
      </c>
      <c r="D162" s="87" t="s">
        <v>453</v>
      </c>
      <c r="E162" s="151">
        <v>7</v>
      </c>
      <c r="F162" s="151">
        <v>7</v>
      </c>
      <c r="G162" s="147">
        <v>7</v>
      </c>
      <c r="H162" s="262" t="s">
        <v>147</v>
      </c>
      <c r="I162" s="148">
        <v>90</v>
      </c>
      <c r="J162" s="151">
        <v>7</v>
      </c>
      <c r="K162" s="183" t="s">
        <v>147</v>
      </c>
    </row>
    <row r="163" spans="2:11" ht="13.7" customHeight="1" x14ac:dyDescent="0.2">
      <c r="B163" s="50">
        <v>161</v>
      </c>
      <c r="C163" s="87" t="s">
        <v>454</v>
      </c>
      <c r="D163" s="87" t="s">
        <v>455</v>
      </c>
      <c r="E163" s="262" t="s">
        <v>147</v>
      </c>
      <c r="F163" s="151">
        <v>13</v>
      </c>
      <c r="G163" s="147">
        <v>13</v>
      </c>
      <c r="H163" s="262" t="s">
        <v>147</v>
      </c>
      <c r="I163" s="148">
        <v>5</v>
      </c>
      <c r="J163" s="183" t="s">
        <v>147</v>
      </c>
      <c r="K163" s="183" t="s">
        <v>147</v>
      </c>
    </row>
    <row r="164" spans="2:11" ht="13.7" customHeight="1" x14ac:dyDescent="0.2">
      <c r="B164" s="49">
        <v>162</v>
      </c>
      <c r="C164" s="87" t="s">
        <v>456</v>
      </c>
      <c r="D164" s="87" t="s">
        <v>457</v>
      </c>
      <c r="E164" s="262" t="s">
        <v>147</v>
      </c>
      <c r="F164" s="151">
        <v>11</v>
      </c>
      <c r="G164" s="147">
        <v>11</v>
      </c>
      <c r="H164" s="262" t="s">
        <v>147</v>
      </c>
      <c r="I164" s="148">
        <v>3</v>
      </c>
      <c r="J164" s="151">
        <v>11</v>
      </c>
      <c r="K164" s="183" t="s">
        <v>147</v>
      </c>
    </row>
    <row r="165" spans="2:11" ht="13.7" customHeight="1" x14ac:dyDescent="0.2">
      <c r="B165" s="50">
        <v>163</v>
      </c>
      <c r="C165" s="87" t="s">
        <v>458</v>
      </c>
      <c r="D165" s="87" t="s">
        <v>459</v>
      </c>
      <c r="E165" s="262" t="s">
        <v>147</v>
      </c>
      <c r="F165" s="151">
        <v>11</v>
      </c>
      <c r="G165" s="147">
        <v>11</v>
      </c>
      <c r="H165" s="262" t="s">
        <v>147</v>
      </c>
      <c r="I165" s="148">
        <v>3</v>
      </c>
      <c r="J165" s="151">
        <v>11</v>
      </c>
      <c r="K165" s="183" t="s">
        <v>147</v>
      </c>
    </row>
    <row r="166" spans="2:11" ht="13.7" customHeight="1" x14ac:dyDescent="0.2">
      <c r="B166" s="49">
        <v>164</v>
      </c>
      <c r="C166" s="87" t="s">
        <v>460</v>
      </c>
      <c r="D166" s="87" t="s">
        <v>461</v>
      </c>
      <c r="E166" s="262" t="s">
        <v>147</v>
      </c>
      <c r="F166" s="151">
        <v>11</v>
      </c>
      <c r="G166" s="147">
        <v>11</v>
      </c>
      <c r="H166" s="262" t="s">
        <v>147</v>
      </c>
      <c r="I166" s="148">
        <v>3</v>
      </c>
      <c r="J166" s="151">
        <v>11</v>
      </c>
      <c r="K166" s="183" t="s">
        <v>147</v>
      </c>
    </row>
    <row r="167" spans="2:11" ht="13.7" customHeight="1" x14ac:dyDescent="0.2">
      <c r="B167" s="50">
        <v>165</v>
      </c>
      <c r="C167" s="87" t="s">
        <v>462</v>
      </c>
      <c r="D167" s="87" t="s">
        <v>463</v>
      </c>
      <c r="E167" s="262" t="s">
        <v>147</v>
      </c>
      <c r="F167" s="262" t="s">
        <v>147</v>
      </c>
      <c r="G167" s="147">
        <v>13</v>
      </c>
      <c r="H167" s="262" t="s">
        <v>147</v>
      </c>
      <c r="I167" s="148">
        <v>5</v>
      </c>
      <c r="J167" s="183" t="s">
        <v>147</v>
      </c>
      <c r="K167" s="183" t="s">
        <v>147</v>
      </c>
    </row>
    <row r="168" spans="2:11" ht="13.7" customHeight="1" x14ac:dyDescent="0.2">
      <c r="B168" s="49">
        <v>166</v>
      </c>
      <c r="C168" s="87" t="s">
        <v>464</v>
      </c>
      <c r="D168" s="87" t="s">
        <v>465</v>
      </c>
      <c r="E168" s="262" t="s">
        <v>147</v>
      </c>
      <c r="F168" s="147">
        <v>12</v>
      </c>
      <c r="G168" s="147">
        <v>12</v>
      </c>
      <c r="H168" s="262" t="s">
        <v>147</v>
      </c>
      <c r="I168" s="148">
        <v>4</v>
      </c>
      <c r="J168" s="152">
        <v>12</v>
      </c>
      <c r="K168" s="183" t="s">
        <v>147</v>
      </c>
    </row>
    <row r="169" spans="2:11" ht="13.7" customHeight="1" x14ac:dyDescent="0.2">
      <c r="B169" s="50">
        <v>167</v>
      </c>
      <c r="C169" s="87" t="s">
        <v>466</v>
      </c>
      <c r="D169" s="87" t="s">
        <v>467</v>
      </c>
      <c r="E169" s="262" t="s">
        <v>147</v>
      </c>
      <c r="F169" s="151">
        <v>13</v>
      </c>
      <c r="G169" s="147">
        <v>13</v>
      </c>
      <c r="H169" s="262" t="s">
        <v>147</v>
      </c>
      <c r="I169" s="148">
        <v>5</v>
      </c>
      <c r="J169" s="183" t="s">
        <v>147</v>
      </c>
      <c r="K169" s="183" t="s">
        <v>147</v>
      </c>
    </row>
    <row r="170" spans="2:11" ht="13.7" customHeight="1" x14ac:dyDescent="0.2">
      <c r="B170" s="49">
        <v>168</v>
      </c>
      <c r="C170" s="87" t="s">
        <v>468</v>
      </c>
      <c r="D170" s="87" t="s">
        <v>469</v>
      </c>
      <c r="E170" s="262" t="s">
        <v>147</v>
      </c>
      <c r="F170" s="262" t="s">
        <v>147</v>
      </c>
      <c r="G170" s="147">
        <v>12</v>
      </c>
      <c r="H170" s="262" t="s">
        <v>147</v>
      </c>
      <c r="I170" s="148">
        <v>4</v>
      </c>
      <c r="J170" s="183" t="s">
        <v>147</v>
      </c>
      <c r="K170" s="183" t="s">
        <v>147</v>
      </c>
    </row>
    <row r="171" spans="2:11" ht="13.7" customHeight="1" x14ac:dyDescent="0.2">
      <c r="B171" s="50">
        <v>169</v>
      </c>
      <c r="C171" s="87" t="s">
        <v>470</v>
      </c>
      <c r="D171" s="87" t="s">
        <v>471</v>
      </c>
      <c r="E171" s="262" t="s">
        <v>147</v>
      </c>
      <c r="F171" s="151">
        <v>12</v>
      </c>
      <c r="G171" s="147">
        <v>12</v>
      </c>
      <c r="H171" s="262" t="s">
        <v>147</v>
      </c>
      <c r="I171" s="148">
        <v>4</v>
      </c>
      <c r="J171" s="183" t="s">
        <v>147</v>
      </c>
      <c r="K171" s="183" t="s">
        <v>147</v>
      </c>
    </row>
    <row r="172" spans="2:11" ht="13.7" customHeight="1" x14ac:dyDescent="0.2">
      <c r="B172" s="49">
        <v>170</v>
      </c>
      <c r="C172" s="87" t="s">
        <v>472</v>
      </c>
      <c r="D172" s="87" t="s">
        <v>473</v>
      </c>
      <c r="E172" s="262" t="s">
        <v>147</v>
      </c>
      <c r="F172" s="262" t="s">
        <v>147</v>
      </c>
      <c r="G172" s="147">
        <v>13</v>
      </c>
      <c r="H172" s="262" t="s">
        <v>147</v>
      </c>
      <c r="I172" s="148">
        <v>5</v>
      </c>
      <c r="J172" s="183" t="s">
        <v>147</v>
      </c>
      <c r="K172" s="183" t="s">
        <v>147</v>
      </c>
    </row>
    <row r="173" spans="2:11" ht="13.7" customHeight="1" x14ac:dyDescent="0.2">
      <c r="B173" s="50">
        <v>171</v>
      </c>
      <c r="C173" s="87" t="s">
        <v>474</v>
      </c>
      <c r="D173" s="87" t="s">
        <v>475</v>
      </c>
      <c r="E173" s="262" t="s">
        <v>147</v>
      </c>
      <c r="F173" s="262" t="s">
        <v>147</v>
      </c>
      <c r="G173" s="147">
        <v>13</v>
      </c>
      <c r="H173" s="262" t="s">
        <v>147</v>
      </c>
      <c r="I173" s="148">
        <v>5</v>
      </c>
      <c r="J173" s="183" t="s">
        <v>147</v>
      </c>
      <c r="K173" s="183" t="s">
        <v>147</v>
      </c>
    </row>
    <row r="174" spans="2:11" ht="13.7" customHeight="1" x14ac:dyDescent="0.2">
      <c r="B174" s="49">
        <v>172</v>
      </c>
      <c r="C174" s="87" t="s">
        <v>370</v>
      </c>
      <c r="D174" s="87" t="s">
        <v>476</v>
      </c>
      <c r="E174" s="262" t="s">
        <v>147</v>
      </c>
      <c r="F174" s="262" t="s">
        <v>147</v>
      </c>
      <c r="G174" s="147">
        <v>13</v>
      </c>
      <c r="H174" s="262" t="s">
        <v>147</v>
      </c>
      <c r="I174" s="148">
        <v>5</v>
      </c>
      <c r="J174" s="183" t="s">
        <v>147</v>
      </c>
      <c r="K174" s="183" t="s">
        <v>147</v>
      </c>
    </row>
    <row r="175" spans="2:11" ht="13.7" customHeight="1" x14ac:dyDescent="0.2">
      <c r="B175" s="50">
        <v>173</v>
      </c>
      <c r="C175" s="87" t="s">
        <v>182</v>
      </c>
      <c r="D175" s="87" t="s">
        <v>477</v>
      </c>
      <c r="E175" s="152">
        <v>5</v>
      </c>
      <c r="F175" s="151">
        <v>5</v>
      </c>
      <c r="G175" s="147">
        <v>5</v>
      </c>
      <c r="H175" s="147">
        <v>7</v>
      </c>
      <c r="I175" s="183" t="s">
        <v>147</v>
      </c>
      <c r="J175" s="151">
        <v>5</v>
      </c>
      <c r="K175" s="151">
        <v>5</v>
      </c>
    </row>
    <row r="176" spans="2:11" ht="13.7" customHeight="1" x14ac:dyDescent="0.2">
      <c r="B176" s="49">
        <v>174</v>
      </c>
      <c r="C176" s="87" t="s">
        <v>478</v>
      </c>
      <c r="D176" s="87" t="s">
        <v>479</v>
      </c>
      <c r="E176" s="262" t="s">
        <v>147</v>
      </c>
      <c r="F176" s="151">
        <v>8</v>
      </c>
      <c r="G176" s="147">
        <v>8</v>
      </c>
      <c r="H176" s="262" t="s">
        <v>147</v>
      </c>
      <c r="I176" s="148">
        <v>1</v>
      </c>
      <c r="J176" s="151">
        <v>8</v>
      </c>
      <c r="K176" s="151">
        <v>8</v>
      </c>
    </row>
    <row r="177" spans="2:11" ht="13.7" customHeight="1" x14ac:dyDescent="0.2">
      <c r="B177" s="50">
        <v>175</v>
      </c>
      <c r="C177" s="87" t="s">
        <v>480</v>
      </c>
      <c r="D177" s="87" t="s">
        <v>481</v>
      </c>
      <c r="E177" s="262" t="s">
        <v>147</v>
      </c>
      <c r="F177" s="147">
        <v>13</v>
      </c>
      <c r="G177" s="147">
        <v>13</v>
      </c>
      <c r="H177" s="262" t="s">
        <v>147</v>
      </c>
      <c r="I177" s="148">
        <v>5</v>
      </c>
      <c r="J177" s="183" t="s">
        <v>147</v>
      </c>
      <c r="K177" s="183" t="s">
        <v>147</v>
      </c>
    </row>
    <row r="178" spans="2:11" ht="13.7" customHeight="1" x14ac:dyDescent="0.2">
      <c r="B178" s="49">
        <v>176</v>
      </c>
      <c r="C178" s="87" t="s">
        <v>482</v>
      </c>
      <c r="D178" s="87" t="s">
        <v>483</v>
      </c>
      <c r="E178" s="151">
        <v>7</v>
      </c>
      <c r="F178" s="151">
        <v>7</v>
      </c>
      <c r="G178" s="147">
        <v>7</v>
      </c>
      <c r="H178" s="262" t="s">
        <v>147</v>
      </c>
      <c r="I178" s="148">
        <v>90</v>
      </c>
      <c r="J178" s="183" t="s">
        <v>147</v>
      </c>
      <c r="K178" s="183" t="s">
        <v>147</v>
      </c>
    </row>
    <row r="179" spans="2:11" ht="13.7" customHeight="1" x14ac:dyDescent="0.2">
      <c r="B179" s="50">
        <v>177</v>
      </c>
      <c r="C179" s="87" t="s">
        <v>482</v>
      </c>
      <c r="D179" s="87" t="s">
        <v>484</v>
      </c>
      <c r="E179" s="151">
        <v>9</v>
      </c>
      <c r="F179" s="151">
        <v>9</v>
      </c>
      <c r="G179" s="147">
        <v>9</v>
      </c>
      <c r="H179" s="262" t="s">
        <v>147</v>
      </c>
      <c r="I179" s="147">
        <v>2</v>
      </c>
      <c r="J179" s="183" t="s">
        <v>147</v>
      </c>
      <c r="K179" s="183" t="s">
        <v>147</v>
      </c>
    </row>
    <row r="180" spans="2:11" ht="13.7" customHeight="1" x14ac:dyDescent="0.2">
      <c r="B180" s="49">
        <v>178</v>
      </c>
      <c r="C180" s="87" t="s">
        <v>474</v>
      </c>
      <c r="D180" s="87" t="s">
        <v>485</v>
      </c>
      <c r="E180" s="262" t="s">
        <v>147</v>
      </c>
      <c r="F180" s="262" t="s">
        <v>147</v>
      </c>
      <c r="G180" s="147">
        <v>13</v>
      </c>
      <c r="H180" s="262" t="s">
        <v>147</v>
      </c>
      <c r="I180" s="148">
        <v>5</v>
      </c>
      <c r="J180" s="183" t="s">
        <v>147</v>
      </c>
      <c r="K180" s="183" t="s">
        <v>147</v>
      </c>
    </row>
    <row r="181" spans="2:11" ht="13.7" customHeight="1" x14ac:dyDescent="0.2">
      <c r="B181" s="50">
        <v>179</v>
      </c>
      <c r="C181" s="87" t="s">
        <v>486</v>
      </c>
      <c r="D181" s="87" t="s">
        <v>487</v>
      </c>
      <c r="E181" s="151">
        <v>5</v>
      </c>
      <c r="F181" s="151">
        <v>5</v>
      </c>
      <c r="G181" s="147">
        <v>5</v>
      </c>
      <c r="H181" s="147">
        <v>5</v>
      </c>
      <c r="I181" s="183" t="s">
        <v>147</v>
      </c>
      <c r="J181" s="183" t="s">
        <v>147</v>
      </c>
      <c r="K181" s="183" t="s">
        <v>147</v>
      </c>
    </row>
    <row r="182" spans="2:11" ht="13.7" customHeight="1" x14ac:dyDescent="0.2">
      <c r="B182" s="49">
        <v>180</v>
      </c>
      <c r="C182" s="87" t="s">
        <v>488</v>
      </c>
      <c r="D182" s="87" t="s">
        <v>489</v>
      </c>
      <c r="E182" s="262" t="s">
        <v>147</v>
      </c>
      <c r="F182" s="262" t="s">
        <v>147</v>
      </c>
      <c r="G182" s="147">
        <v>13</v>
      </c>
      <c r="H182" s="262" t="s">
        <v>147</v>
      </c>
      <c r="I182" s="148">
        <v>5</v>
      </c>
      <c r="J182" s="183" t="s">
        <v>147</v>
      </c>
      <c r="K182" s="183" t="s">
        <v>147</v>
      </c>
    </row>
    <row r="183" spans="2:11" ht="13.7" customHeight="1" x14ac:dyDescent="0.2">
      <c r="B183" s="50">
        <v>181</v>
      </c>
      <c r="C183" s="87" t="s">
        <v>209</v>
      </c>
      <c r="D183" s="87" t="s">
        <v>490</v>
      </c>
      <c r="E183" s="262" t="s">
        <v>147</v>
      </c>
      <c r="F183" s="262" t="s">
        <v>147</v>
      </c>
      <c r="G183" s="147">
        <v>12</v>
      </c>
      <c r="H183" s="262" t="s">
        <v>147</v>
      </c>
      <c r="I183" s="148">
        <v>4</v>
      </c>
      <c r="J183" s="183" t="s">
        <v>147</v>
      </c>
      <c r="K183" s="183" t="s">
        <v>147</v>
      </c>
    </row>
    <row r="184" spans="2:11" ht="13.7" customHeight="1" x14ac:dyDescent="0.2">
      <c r="B184" s="49">
        <v>182</v>
      </c>
      <c r="C184" s="87" t="s">
        <v>474</v>
      </c>
      <c r="D184" s="87" t="s">
        <v>491</v>
      </c>
      <c r="E184" s="262" t="s">
        <v>147</v>
      </c>
      <c r="F184" s="151">
        <v>13</v>
      </c>
      <c r="G184" s="147">
        <v>13</v>
      </c>
      <c r="H184" s="262" t="s">
        <v>147</v>
      </c>
      <c r="I184" s="148">
        <v>5</v>
      </c>
      <c r="J184" s="183" t="s">
        <v>147</v>
      </c>
      <c r="K184" s="183" t="s">
        <v>147</v>
      </c>
    </row>
    <row r="185" spans="2:11" ht="13.7" customHeight="1" x14ac:dyDescent="0.2">
      <c r="B185" s="50">
        <v>183</v>
      </c>
      <c r="C185" s="87" t="s">
        <v>492</v>
      </c>
      <c r="D185" s="87" t="s">
        <v>493</v>
      </c>
      <c r="E185" s="262" t="s">
        <v>147</v>
      </c>
      <c r="F185" s="151">
        <v>13</v>
      </c>
      <c r="G185" s="147">
        <v>13</v>
      </c>
      <c r="H185" s="262" t="s">
        <v>147</v>
      </c>
      <c r="I185" s="148">
        <v>5</v>
      </c>
      <c r="J185" s="183" t="s">
        <v>147</v>
      </c>
      <c r="K185" s="183" t="s">
        <v>147</v>
      </c>
    </row>
    <row r="186" spans="2:11" ht="13.7" customHeight="1" x14ac:dyDescent="0.2">
      <c r="B186" s="49">
        <v>184</v>
      </c>
      <c r="C186" s="87" t="s">
        <v>494</v>
      </c>
      <c r="D186" s="87" t="s">
        <v>495</v>
      </c>
      <c r="E186" s="262" t="s">
        <v>147</v>
      </c>
      <c r="F186" s="262" t="s">
        <v>147</v>
      </c>
      <c r="G186" s="147">
        <v>12</v>
      </c>
      <c r="H186" s="262" t="s">
        <v>147</v>
      </c>
      <c r="I186" s="147">
        <v>4</v>
      </c>
      <c r="J186" s="151">
        <v>12</v>
      </c>
      <c r="K186" s="183" t="s">
        <v>147</v>
      </c>
    </row>
    <row r="187" spans="2:11" ht="13.7" customHeight="1" x14ac:dyDescent="0.2">
      <c r="B187" s="50">
        <v>185</v>
      </c>
      <c r="C187" s="87" t="s">
        <v>496</v>
      </c>
      <c r="D187" s="87" t="s">
        <v>497</v>
      </c>
      <c r="E187" s="262" t="s">
        <v>147</v>
      </c>
      <c r="F187" s="151">
        <v>13</v>
      </c>
      <c r="G187" s="147">
        <v>13</v>
      </c>
      <c r="H187" s="262" t="s">
        <v>147</v>
      </c>
      <c r="I187" s="148">
        <v>5</v>
      </c>
      <c r="J187" s="183" t="s">
        <v>147</v>
      </c>
      <c r="K187" s="183" t="s">
        <v>147</v>
      </c>
    </row>
    <row r="188" spans="2:11" ht="13.7" customHeight="1" x14ac:dyDescent="0.2">
      <c r="B188" s="49">
        <v>186</v>
      </c>
      <c r="C188" s="87" t="s">
        <v>498</v>
      </c>
      <c r="D188" s="87" t="s">
        <v>499</v>
      </c>
      <c r="E188" s="262" t="s">
        <v>147</v>
      </c>
      <c r="F188" s="262" t="s">
        <v>147</v>
      </c>
      <c r="G188" s="147">
        <v>7</v>
      </c>
      <c r="H188" s="262" t="s">
        <v>147</v>
      </c>
      <c r="I188" s="148">
        <v>90</v>
      </c>
      <c r="J188" s="151">
        <v>7</v>
      </c>
      <c r="K188" s="183" t="s">
        <v>147</v>
      </c>
    </row>
    <row r="189" spans="2:11" ht="13.7" customHeight="1" x14ac:dyDescent="0.2">
      <c r="B189" s="50">
        <v>187</v>
      </c>
      <c r="C189" s="87" t="s">
        <v>500</v>
      </c>
      <c r="D189" s="87" t="s">
        <v>501</v>
      </c>
      <c r="E189" s="262" t="s">
        <v>147</v>
      </c>
      <c r="F189" s="147">
        <v>13</v>
      </c>
      <c r="G189" s="147">
        <v>13</v>
      </c>
      <c r="H189" s="262" t="s">
        <v>147</v>
      </c>
      <c r="I189" s="148">
        <v>5</v>
      </c>
      <c r="J189" s="183" t="s">
        <v>147</v>
      </c>
      <c r="K189" s="183" t="s">
        <v>147</v>
      </c>
    </row>
    <row r="190" spans="2:11" ht="13.7" customHeight="1" x14ac:dyDescent="0.2">
      <c r="B190" s="49">
        <v>188</v>
      </c>
      <c r="C190" s="87" t="s">
        <v>502</v>
      </c>
      <c r="D190" s="87" t="s">
        <v>503</v>
      </c>
      <c r="E190" s="151">
        <v>7</v>
      </c>
      <c r="F190" s="151">
        <v>7</v>
      </c>
      <c r="G190" s="147">
        <v>7</v>
      </c>
      <c r="H190" s="262" t="s">
        <v>147</v>
      </c>
      <c r="I190" s="148">
        <v>90</v>
      </c>
      <c r="J190" s="183" t="s">
        <v>147</v>
      </c>
      <c r="K190" s="183" t="s">
        <v>147</v>
      </c>
    </row>
    <row r="191" spans="2:11" ht="13.7" customHeight="1" x14ac:dyDescent="0.2">
      <c r="B191" s="50">
        <v>189</v>
      </c>
      <c r="C191" s="87" t="s">
        <v>504</v>
      </c>
      <c r="D191" s="87" t="s">
        <v>505</v>
      </c>
      <c r="E191" s="262" t="s">
        <v>147</v>
      </c>
      <c r="F191" s="262" t="s">
        <v>147</v>
      </c>
      <c r="G191" s="147">
        <v>13</v>
      </c>
      <c r="H191" s="262" t="s">
        <v>147</v>
      </c>
      <c r="I191" s="148">
        <v>5</v>
      </c>
      <c r="J191" s="183" t="s">
        <v>147</v>
      </c>
      <c r="K191" s="183" t="s">
        <v>147</v>
      </c>
    </row>
    <row r="192" spans="2:11" ht="13.7" customHeight="1" x14ac:dyDescent="0.2">
      <c r="B192" s="49">
        <v>190</v>
      </c>
      <c r="C192" s="87" t="s">
        <v>506</v>
      </c>
      <c r="D192" s="87" t="s">
        <v>507</v>
      </c>
      <c r="E192" s="262" t="s">
        <v>147</v>
      </c>
      <c r="F192" s="262" t="s">
        <v>147</v>
      </c>
      <c r="G192" s="147">
        <v>13</v>
      </c>
      <c r="H192" s="262" t="s">
        <v>147</v>
      </c>
      <c r="I192" s="147">
        <v>5</v>
      </c>
      <c r="J192" s="183" t="s">
        <v>147</v>
      </c>
      <c r="K192" s="183" t="s">
        <v>147</v>
      </c>
    </row>
    <row r="193" spans="2:11" ht="13.7" customHeight="1" x14ac:dyDescent="0.2">
      <c r="B193" s="50">
        <v>191</v>
      </c>
      <c r="C193" s="87" t="s">
        <v>508</v>
      </c>
      <c r="D193" s="87" t="s">
        <v>509</v>
      </c>
      <c r="E193" s="152">
        <v>11</v>
      </c>
      <c r="F193" s="151">
        <v>11</v>
      </c>
      <c r="G193" s="147">
        <v>11</v>
      </c>
      <c r="H193" s="262" t="s">
        <v>147</v>
      </c>
      <c r="I193" s="147">
        <v>3</v>
      </c>
      <c r="J193" s="151">
        <v>11</v>
      </c>
      <c r="K193" s="183" t="s">
        <v>147</v>
      </c>
    </row>
    <row r="194" spans="2:11" ht="13.7" customHeight="1" x14ac:dyDescent="0.2">
      <c r="B194" s="49">
        <v>192</v>
      </c>
      <c r="C194" s="87" t="s">
        <v>510</v>
      </c>
      <c r="D194" s="87" t="s">
        <v>511</v>
      </c>
      <c r="E194" s="151">
        <v>3</v>
      </c>
      <c r="F194" s="151">
        <v>3</v>
      </c>
      <c r="G194" s="147">
        <v>3</v>
      </c>
      <c r="H194" s="147">
        <v>3</v>
      </c>
      <c r="I194" s="183" t="s">
        <v>147</v>
      </c>
      <c r="J194" s="151">
        <v>3</v>
      </c>
      <c r="K194" s="183" t="s">
        <v>147</v>
      </c>
    </row>
    <row r="195" spans="2:11" ht="13.7" customHeight="1" x14ac:dyDescent="0.2">
      <c r="B195" s="50">
        <v>193</v>
      </c>
      <c r="C195" s="87" t="s">
        <v>512</v>
      </c>
      <c r="D195" s="87" t="s">
        <v>513</v>
      </c>
      <c r="E195" s="151">
        <v>5</v>
      </c>
      <c r="F195" s="151">
        <v>5</v>
      </c>
      <c r="G195" s="147">
        <v>5</v>
      </c>
      <c r="H195" s="147">
        <v>6</v>
      </c>
      <c r="I195" s="183" t="s">
        <v>147</v>
      </c>
      <c r="J195" s="147">
        <v>5</v>
      </c>
      <c r="K195" s="147">
        <v>5</v>
      </c>
    </row>
    <row r="196" spans="2:11" ht="13.7" customHeight="1" x14ac:dyDescent="0.2">
      <c r="B196" s="49">
        <v>194</v>
      </c>
      <c r="C196" s="87" t="s">
        <v>514</v>
      </c>
      <c r="D196" s="87" t="s">
        <v>515</v>
      </c>
      <c r="E196" s="262" t="s">
        <v>147</v>
      </c>
      <c r="F196" s="151">
        <v>12</v>
      </c>
      <c r="G196" s="147">
        <v>12</v>
      </c>
      <c r="H196" s="262" t="s">
        <v>147</v>
      </c>
      <c r="I196" s="148">
        <v>4</v>
      </c>
      <c r="J196" s="151">
        <v>12</v>
      </c>
      <c r="K196" s="183" t="s">
        <v>147</v>
      </c>
    </row>
    <row r="197" spans="2:11" ht="13.7" customHeight="1" x14ac:dyDescent="0.2">
      <c r="B197" s="50">
        <v>195</v>
      </c>
      <c r="C197" s="87" t="s">
        <v>516</v>
      </c>
      <c r="D197" s="87" t="s">
        <v>517</v>
      </c>
      <c r="E197" s="262" t="s">
        <v>147</v>
      </c>
      <c r="F197" s="262" t="s">
        <v>147</v>
      </c>
      <c r="G197" s="147">
        <v>12</v>
      </c>
      <c r="H197" s="262" t="s">
        <v>147</v>
      </c>
      <c r="I197" s="148">
        <v>4</v>
      </c>
      <c r="J197" s="183" t="s">
        <v>147</v>
      </c>
      <c r="K197" s="183" t="s">
        <v>147</v>
      </c>
    </row>
    <row r="198" spans="2:11" ht="13.7" customHeight="1" x14ac:dyDescent="0.2">
      <c r="B198" s="49">
        <v>196</v>
      </c>
      <c r="C198" s="87" t="s">
        <v>441</v>
      </c>
      <c r="D198" s="87" t="s">
        <v>518</v>
      </c>
      <c r="E198" s="262" t="s">
        <v>147</v>
      </c>
      <c r="F198" s="151">
        <v>12</v>
      </c>
      <c r="G198" s="147">
        <v>12</v>
      </c>
      <c r="H198" s="262" t="s">
        <v>147</v>
      </c>
      <c r="I198" s="148">
        <v>4</v>
      </c>
      <c r="J198" s="183" t="s">
        <v>147</v>
      </c>
      <c r="K198" s="183" t="s">
        <v>147</v>
      </c>
    </row>
    <row r="199" spans="2:11" ht="13.7" customHeight="1" x14ac:dyDescent="0.2">
      <c r="B199" s="50">
        <v>197</v>
      </c>
      <c r="C199" s="87" t="s">
        <v>519</v>
      </c>
      <c r="D199" s="87" t="s">
        <v>520</v>
      </c>
      <c r="E199" s="262" t="s">
        <v>147</v>
      </c>
      <c r="F199" s="262" t="s">
        <v>147</v>
      </c>
      <c r="G199" s="147">
        <v>12</v>
      </c>
      <c r="H199" s="262" t="s">
        <v>147</v>
      </c>
      <c r="I199" s="148">
        <v>4</v>
      </c>
      <c r="J199" s="183" t="s">
        <v>147</v>
      </c>
      <c r="K199" s="183" t="s">
        <v>147</v>
      </c>
    </row>
    <row r="200" spans="2:11" ht="13.7" customHeight="1" x14ac:dyDescent="0.2">
      <c r="B200" s="49">
        <v>198</v>
      </c>
      <c r="C200" s="87" t="s">
        <v>209</v>
      </c>
      <c r="D200" s="87" t="s">
        <v>521</v>
      </c>
      <c r="E200" s="262" t="s">
        <v>147</v>
      </c>
      <c r="F200" s="262" t="s">
        <v>147</v>
      </c>
      <c r="G200" s="147">
        <v>12</v>
      </c>
      <c r="H200" s="262" t="s">
        <v>147</v>
      </c>
      <c r="I200" s="148">
        <v>4</v>
      </c>
      <c r="J200" s="183" t="s">
        <v>147</v>
      </c>
      <c r="K200" s="183" t="s">
        <v>147</v>
      </c>
    </row>
    <row r="201" spans="2:11" ht="13.7" customHeight="1" x14ac:dyDescent="0.2">
      <c r="B201" s="50">
        <v>199</v>
      </c>
      <c r="C201" s="87" t="s">
        <v>519</v>
      </c>
      <c r="D201" s="87" t="s">
        <v>522</v>
      </c>
      <c r="E201" s="262" t="s">
        <v>147</v>
      </c>
      <c r="F201" s="262" t="s">
        <v>147</v>
      </c>
      <c r="G201" s="147">
        <v>12</v>
      </c>
      <c r="H201" s="262" t="s">
        <v>147</v>
      </c>
      <c r="I201" s="148">
        <v>4</v>
      </c>
      <c r="J201" s="183" t="s">
        <v>147</v>
      </c>
      <c r="K201" s="183" t="s">
        <v>147</v>
      </c>
    </row>
    <row r="202" spans="2:11" ht="13.7" customHeight="1" x14ac:dyDescent="0.2">
      <c r="B202" s="49">
        <v>200</v>
      </c>
      <c r="C202" s="87" t="s">
        <v>441</v>
      </c>
      <c r="D202" s="87" t="s">
        <v>523</v>
      </c>
      <c r="E202" s="262" t="s">
        <v>147</v>
      </c>
      <c r="F202" s="151">
        <v>12</v>
      </c>
      <c r="G202" s="147">
        <v>12</v>
      </c>
      <c r="H202" s="262" t="s">
        <v>147</v>
      </c>
      <c r="I202" s="148">
        <v>4</v>
      </c>
      <c r="J202" s="183" t="s">
        <v>147</v>
      </c>
      <c r="K202" s="183" t="s">
        <v>147</v>
      </c>
    </row>
    <row r="203" spans="2:11" ht="13.7" customHeight="1" x14ac:dyDescent="0.2">
      <c r="B203" s="50">
        <v>201</v>
      </c>
      <c r="C203" s="87" t="s">
        <v>524</v>
      </c>
      <c r="D203" s="87" t="s">
        <v>525</v>
      </c>
      <c r="E203" s="262" t="s">
        <v>147</v>
      </c>
      <c r="F203" s="151">
        <v>12</v>
      </c>
      <c r="G203" s="147">
        <v>12</v>
      </c>
      <c r="H203" s="262" t="s">
        <v>147</v>
      </c>
      <c r="I203" s="148">
        <v>4</v>
      </c>
      <c r="J203" s="183" t="s">
        <v>147</v>
      </c>
      <c r="K203" s="183" t="s">
        <v>147</v>
      </c>
    </row>
    <row r="204" spans="2:11" ht="13.7" customHeight="1" x14ac:dyDescent="0.2">
      <c r="B204" s="49">
        <v>202</v>
      </c>
      <c r="C204" s="87" t="s">
        <v>526</v>
      </c>
      <c r="D204" s="87" t="s">
        <v>527</v>
      </c>
      <c r="E204" s="262" t="s">
        <v>147</v>
      </c>
      <c r="F204" s="262" t="s">
        <v>147</v>
      </c>
      <c r="G204" s="147">
        <v>12</v>
      </c>
      <c r="H204" s="262" t="s">
        <v>147</v>
      </c>
      <c r="I204" s="148">
        <v>4</v>
      </c>
      <c r="J204" s="183" t="s">
        <v>147</v>
      </c>
      <c r="K204" s="183" t="s">
        <v>147</v>
      </c>
    </row>
    <row r="205" spans="2:11" ht="13.7" customHeight="1" x14ac:dyDescent="0.2">
      <c r="B205" s="50">
        <v>203</v>
      </c>
      <c r="C205" s="87" t="s">
        <v>526</v>
      </c>
      <c r="D205" s="87" t="s">
        <v>528</v>
      </c>
      <c r="E205" s="262" t="s">
        <v>147</v>
      </c>
      <c r="F205" s="262" t="s">
        <v>147</v>
      </c>
      <c r="G205" s="147">
        <v>12</v>
      </c>
      <c r="H205" s="262" t="s">
        <v>147</v>
      </c>
      <c r="I205" s="148">
        <v>4</v>
      </c>
      <c r="J205" s="183" t="s">
        <v>147</v>
      </c>
      <c r="K205" s="183" t="s">
        <v>147</v>
      </c>
    </row>
    <row r="206" spans="2:11" ht="13.7" customHeight="1" x14ac:dyDescent="0.2">
      <c r="B206" s="49">
        <v>204</v>
      </c>
      <c r="C206" s="87" t="s">
        <v>519</v>
      </c>
      <c r="D206" s="87" t="s">
        <v>529</v>
      </c>
      <c r="E206" s="262" t="s">
        <v>147</v>
      </c>
      <c r="F206" s="262" t="s">
        <v>147</v>
      </c>
      <c r="G206" s="147">
        <v>12</v>
      </c>
      <c r="H206" s="262" t="s">
        <v>147</v>
      </c>
      <c r="I206" s="148">
        <v>4</v>
      </c>
      <c r="J206" s="183" t="s">
        <v>147</v>
      </c>
      <c r="K206" s="183" t="s">
        <v>147</v>
      </c>
    </row>
    <row r="207" spans="2:11" ht="13.7" customHeight="1" x14ac:dyDescent="0.2">
      <c r="B207" s="50">
        <v>205</v>
      </c>
      <c r="C207" s="87" t="s">
        <v>530</v>
      </c>
      <c r="D207" s="87" t="s">
        <v>531</v>
      </c>
      <c r="E207" s="262" t="s">
        <v>147</v>
      </c>
      <c r="F207" s="262" t="s">
        <v>147</v>
      </c>
      <c r="G207" s="147">
        <v>12</v>
      </c>
      <c r="H207" s="262" t="s">
        <v>147</v>
      </c>
      <c r="I207" s="148">
        <v>4</v>
      </c>
      <c r="J207" s="183" t="s">
        <v>147</v>
      </c>
      <c r="K207" s="183" t="s">
        <v>147</v>
      </c>
    </row>
    <row r="208" spans="2:11" ht="13.7" customHeight="1" x14ac:dyDescent="0.2">
      <c r="B208" s="49">
        <v>206</v>
      </c>
      <c r="C208" s="87" t="s">
        <v>532</v>
      </c>
      <c r="D208" s="87" t="s">
        <v>533</v>
      </c>
      <c r="E208" s="152">
        <v>8</v>
      </c>
      <c r="F208" s="151">
        <v>8</v>
      </c>
      <c r="G208" s="147">
        <v>8</v>
      </c>
      <c r="H208" s="262" t="s">
        <v>147</v>
      </c>
      <c r="I208" s="148">
        <v>1</v>
      </c>
      <c r="J208" s="151">
        <v>8</v>
      </c>
      <c r="K208" s="151">
        <v>8</v>
      </c>
    </row>
    <row r="209" spans="2:11" ht="13.7" customHeight="1" x14ac:dyDescent="0.2">
      <c r="B209" s="50">
        <v>207</v>
      </c>
      <c r="C209" s="87" t="s">
        <v>534</v>
      </c>
      <c r="D209" s="87" t="s">
        <v>535</v>
      </c>
      <c r="E209" s="262" t="s">
        <v>147</v>
      </c>
      <c r="F209" s="147">
        <v>12</v>
      </c>
      <c r="G209" s="147">
        <v>12</v>
      </c>
      <c r="H209" s="262" t="s">
        <v>147</v>
      </c>
      <c r="I209" s="147">
        <v>4</v>
      </c>
      <c r="J209" s="183" t="s">
        <v>147</v>
      </c>
      <c r="K209" s="183" t="s">
        <v>147</v>
      </c>
    </row>
    <row r="210" spans="2:11" ht="13.7" customHeight="1" x14ac:dyDescent="0.2">
      <c r="B210" s="49">
        <v>208</v>
      </c>
      <c r="C210" s="87" t="s">
        <v>536</v>
      </c>
      <c r="D210" s="87" t="s">
        <v>537</v>
      </c>
      <c r="E210" s="262" t="s">
        <v>147</v>
      </c>
      <c r="F210" s="262" t="s">
        <v>147</v>
      </c>
      <c r="G210" s="147">
        <v>12</v>
      </c>
      <c r="H210" s="262" t="s">
        <v>147</v>
      </c>
      <c r="I210" s="147">
        <v>4</v>
      </c>
      <c r="J210" s="183" t="s">
        <v>147</v>
      </c>
      <c r="K210" s="183" t="s">
        <v>147</v>
      </c>
    </row>
    <row r="211" spans="2:11" ht="13.7" customHeight="1" x14ac:dyDescent="0.2">
      <c r="B211" s="50">
        <v>209</v>
      </c>
      <c r="C211" s="87" t="s">
        <v>160</v>
      </c>
      <c r="D211" s="87" t="s">
        <v>538</v>
      </c>
      <c r="E211" s="262" t="s">
        <v>147</v>
      </c>
      <c r="F211" s="151">
        <v>505</v>
      </c>
      <c r="G211" s="151">
        <v>505</v>
      </c>
      <c r="H211" s="151">
        <v>505</v>
      </c>
      <c r="I211" s="183" t="s">
        <v>147</v>
      </c>
      <c r="J211" s="152">
        <v>4</v>
      </c>
      <c r="K211" s="152">
        <v>4</v>
      </c>
    </row>
    <row r="212" spans="2:11" ht="13.7" customHeight="1" x14ac:dyDescent="0.2">
      <c r="B212" s="49">
        <v>210</v>
      </c>
      <c r="C212" s="87" t="s">
        <v>539</v>
      </c>
      <c r="D212" s="87" t="s">
        <v>540</v>
      </c>
      <c r="E212" s="152">
        <v>7</v>
      </c>
      <c r="F212" s="151">
        <v>7</v>
      </c>
      <c r="G212" s="147">
        <v>7</v>
      </c>
      <c r="H212" s="262" t="s">
        <v>147</v>
      </c>
      <c r="I212" s="148">
        <v>90</v>
      </c>
      <c r="J212" s="151">
        <v>7</v>
      </c>
      <c r="K212" s="151">
        <v>7</v>
      </c>
    </row>
    <row r="213" spans="2:11" ht="13.7" customHeight="1" x14ac:dyDescent="0.2">
      <c r="B213" s="50">
        <v>211</v>
      </c>
      <c r="C213" s="87" t="s">
        <v>541</v>
      </c>
      <c r="D213" s="87" t="s">
        <v>542</v>
      </c>
      <c r="E213" s="152">
        <v>5</v>
      </c>
      <c r="F213" s="151">
        <v>5</v>
      </c>
      <c r="G213" s="147">
        <v>5</v>
      </c>
      <c r="H213" s="147">
        <v>6</v>
      </c>
      <c r="I213" s="183" t="s">
        <v>147</v>
      </c>
      <c r="J213" s="151">
        <v>5</v>
      </c>
      <c r="K213" s="151">
        <v>5</v>
      </c>
    </row>
    <row r="214" spans="2:11" ht="13.7" customHeight="1" x14ac:dyDescent="0.2">
      <c r="B214" s="49">
        <v>212</v>
      </c>
      <c r="C214" s="87" t="s">
        <v>543</v>
      </c>
      <c r="D214" s="87" t="s">
        <v>544</v>
      </c>
      <c r="E214" s="262" t="s">
        <v>147</v>
      </c>
      <c r="F214" s="262" t="s">
        <v>147</v>
      </c>
      <c r="G214" s="147">
        <v>10</v>
      </c>
      <c r="H214" s="262" t="s">
        <v>147</v>
      </c>
      <c r="I214" s="148">
        <v>201</v>
      </c>
      <c r="J214" s="183" t="s">
        <v>147</v>
      </c>
      <c r="K214" s="183" t="s">
        <v>147</v>
      </c>
    </row>
    <row r="215" spans="2:11" ht="13.7" customHeight="1" x14ac:dyDescent="0.2">
      <c r="B215" s="50">
        <v>213</v>
      </c>
      <c r="C215" s="87" t="s">
        <v>472</v>
      </c>
      <c r="D215" s="87" t="s">
        <v>545</v>
      </c>
      <c r="E215" s="262" t="s">
        <v>147</v>
      </c>
      <c r="F215" s="151">
        <v>13</v>
      </c>
      <c r="G215" s="147">
        <v>13</v>
      </c>
      <c r="H215" s="262" t="s">
        <v>147</v>
      </c>
      <c r="I215" s="148">
        <v>5</v>
      </c>
      <c r="J215" s="183" t="s">
        <v>147</v>
      </c>
      <c r="K215" s="183" t="s">
        <v>147</v>
      </c>
    </row>
    <row r="216" spans="2:11" ht="13.7" customHeight="1" x14ac:dyDescent="0.2">
      <c r="B216" s="49">
        <v>214</v>
      </c>
      <c r="C216" s="87" t="s">
        <v>546</v>
      </c>
      <c r="D216" s="87" t="s">
        <v>547</v>
      </c>
      <c r="E216" s="151">
        <v>11</v>
      </c>
      <c r="F216" s="151">
        <v>11</v>
      </c>
      <c r="G216" s="147">
        <v>11</v>
      </c>
      <c r="H216" s="262" t="s">
        <v>147</v>
      </c>
      <c r="I216" s="148">
        <v>3</v>
      </c>
      <c r="J216" s="151">
        <v>11</v>
      </c>
      <c r="K216" s="151">
        <v>11</v>
      </c>
    </row>
    <row r="217" spans="2:11" ht="13.7" customHeight="1" x14ac:dyDescent="0.2">
      <c r="B217" s="50">
        <v>215</v>
      </c>
      <c r="C217" s="87" t="s">
        <v>548</v>
      </c>
      <c r="D217" s="87" t="s">
        <v>549</v>
      </c>
      <c r="E217" s="262" t="s">
        <v>147</v>
      </c>
      <c r="F217" s="151">
        <v>11</v>
      </c>
      <c r="G217" s="147">
        <v>11</v>
      </c>
      <c r="H217" s="262" t="s">
        <v>147</v>
      </c>
      <c r="I217" s="148">
        <v>3</v>
      </c>
      <c r="J217" s="151">
        <v>11</v>
      </c>
      <c r="K217" s="151">
        <v>11</v>
      </c>
    </row>
    <row r="218" spans="2:11" ht="13.7" customHeight="1" x14ac:dyDescent="0.2">
      <c r="B218" s="49">
        <v>216</v>
      </c>
      <c r="C218" s="87" t="s">
        <v>550</v>
      </c>
      <c r="D218" s="87" t="s">
        <v>551</v>
      </c>
      <c r="E218" s="262" t="s">
        <v>147</v>
      </c>
      <c r="F218" s="262" t="s">
        <v>147</v>
      </c>
      <c r="G218" s="147">
        <v>13</v>
      </c>
      <c r="H218" s="262" t="s">
        <v>147</v>
      </c>
      <c r="I218" s="148">
        <v>5</v>
      </c>
      <c r="J218" s="183" t="s">
        <v>147</v>
      </c>
      <c r="K218" s="183" t="s">
        <v>147</v>
      </c>
    </row>
    <row r="219" spans="2:11" ht="13.7" customHeight="1" x14ac:dyDescent="0.2">
      <c r="B219" s="50">
        <v>217</v>
      </c>
      <c r="C219" s="87" t="s">
        <v>552</v>
      </c>
      <c r="D219" s="87" t="s">
        <v>553</v>
      </c>
      <c r="E219" s="262" t="s">
        <v>147</v>
      </c>
      <c r="F219" s="262" t="s">
        <v>147</v>
      </c>
      <c r="G219" s="147">
        <v>13</v>
      </c>
      <c r="H219" s="262" t="s">
        <v>147</v>
      </c>
      <c r="I219" s="148">
        <v>5</v>
      </c>
      <c r="J219" s="183" t="s">
        <v>147</v>
      </c>
      <c r="K219" s="183" t="s">
        <v>147</v>
      </c>
    </row>
    <row r="220" spans="2:11" ht="13.7" customHeight="1" x14ac:dyDescent="0.2">
      <c r="B220" s="49">
        <v>218</v>
      </c>
      <c r="C220" s="87" t="s">
        <v>474</v>
      </c>
      <c r="D220" s="87" t="s">
        <v>554</v>
      </c>
      <c r="E220" s="262" t="s">
        <v>147</v>
      </c>
      <c r="F220" s="262" t="s">
        <v>147</v>
      </c>
      <c r="G220" s="147">
        <v>13</v>
      </c>
      <c r="H220" s="262" t="s">
        <v>147</v>
      </c>
      <c r="I220" s="148">
        <v>5</v>
      </c>
      <c r="J220" s="183" t="s">
        <v>147</v>
      </c>
      <c r="K220" s="183" t="s">
        <v>147</v>
      </c>
    </row>
    <row r="221" spans="2:11" ht="13.7" customHeight="1" x14ac:dyDescent="0.2">
      <c r="B221" s="50">
        <v>219</v>
      </c>
      <c r="C221" s="87" t="s">
        <v>555</v>
      </c>
      <c r="D221" s="87" t="s">
        <v>556</v>
      </c>
      <c r="E221" s="262" t="s">
        <v>147</v>
      </c>
      <c r="F221" s="262" t="s">
        <v>147</v>
      </c>
      <c r="G221" s="147">
        <v>13</v>
      </c>
      <c r="H221" s="262" t="s">
        <v>147</v>
      </c>
      <c r="I221" s="148">
        <v>5</v>
      </c>
      <c r="J221" s="183" t="s">
        <v>147</v>
      </c>
      <c r="K221" s="183" t="s">
        <v>147</v>
      </c>
    </row>
    <row r="222" spans="2:11" ht="13.7" customHeight="1" x14ac:dyDescent="0.2">
      <c r="B222" s="49">
        <v>220</v>
      </c>
      <c r="C222" s="87" t="s">
        <v>557</v>
      </c>
      <c r="D222" s="87" t="s">
        <v>558</v>
      </c>
      <c r="E222" s="262" t="s">
        <v>147</v>
      </c>
      <c r="F222" s="262" t="s">
        <v>147</v>
      </c>
      <c r="G222" s="147">
        <v>13</v>
      </c>
      <c r="H222" s="262" t="s">
        <v>147</v>
      </c>
      <c r="I222" s="148">
        <v>5</v>
      </c>
      <c r="J222" s="183" t="s">
        <v>147</v>
      </c>
      <c r="K222" s="183" t="s">
        <v>147</v>
      </c>
    </row>
    <row r="223" spans="2:11" ht="13.7" customHeight="1" x14ac:dyDescent="0.2">
      <c r="B223" s="50">
        <v>221</v>
      </c>
      <c r="C223" s="87" t="s">
        <v>219</v>
      </c>
      <c r="D223" s="87" t="s">
        <v>559</v>
      </c>
      <c r="E223" s="262" t="s">
        <v>147</v>
      </c>
      <c r="F223" s="262" t="s">
        <v>147</v>
      </c>
      <c r="G223" s="147">
        <v>12</v>
      </c>
      <c r="H223" s="262" t="s">
        <v>147</v>
      </c>
      <c r="I223" s="148">
        <v>4</v>
      </c>
      <c r="J223" s="183" t="s">
        <v>147</v>
      </c>
      <c r="K223" s="183" t="s">
        <v>147</v>
      </c>
    </row>
    <row r="224" spans="2:11" ht="13.7" customHeight="1" x14ac:dyDescent="0.2">
      <c r="B224" s="49">
        <v>222</v>
      </c>
      <c r="C224" s="87" t="s">
        <v>370</v>
      </c>
      <c r="D224" s="87" t="s">
        <v>560</v>
      </c>
      <c r="E224" s="262" t="s">
        <v>147</v>
      </c>
      <c r="F224" s="262" t="s">
        <v>147</v>
      </c>
      <c r="G224" s="147">
        <v>13</v>
      </c>
      <c r="H224" s="262" t="s">
        <v>147</v>
      </c>
      <c r="I224" s="148">
        <v>5</v>
      </c>
      <c r="J224" s="183" t="s">
        <v>147</v>
      </c>
      <c r="K224" s="183" t="s">
        <v>147</v>
      </c>
    </row>
    <row r="225" spans="2:11" ht="13.7" customHeight="1" x14ac:dyDescent="0.2">
      <c r="B225" s="50">
        <v>223</v>
      </c>
      <c r="C225" s="87" t="s">
        <v>561</v>
      </c>
      <c r="D225" s="87" t="s">
        <v>562</v>
      </c>
      <c r="E225" s="262" t="s">
        <v>147</v>
      </c>
      <c r="F225" s="151">
        <v>12</v>
      </c>
      <c r="G225" s="147">
        <v>12</v>
      </c>
      <c r="H225" s="262" t="s">
        <v>147</v>
      </c>
      <c r="I225" s="148">
        <v>4</v>
      </c>
      <c r="J225" s="183" t="s">
        <v>147</v>
      </c>
      <c r="K225" s="183" t="s">
        <v>147</v>
      </c>
    </row>
    <row r="226" spans="2:11" ht="13.7" customHeight="1" x14ac:dyDescent="0.2">
      <c r="B226" s="49">
        <v>224</v>
      </c>
      <c r="C226" s="87" t="s">
        <v>563</v>
      </c>
      <c r="D226" s="87" t="s">
        <v>564</v>
      </c>
      <c r="E226" s="262" t="s">
        <v>147</v>
      </c>
      <c r="F226" s="151">
        <v>13</v>
      </c>
      <c r="G226" s="147">
        <v>13</v>
      </c>
      <c r="H226" s="262" t="s">
        <v>147</v>
      </c>
      <c r="I226" s="148">
        <v>5</v>
      </c>
      <c r="J226" s="151">
        <v>13</v>
      </c>
      <c r="K226" s="183" t="s">
        <v>147</v>
      </c>
    </row>
    <row r="227" spans="2:11" ht="13.7" customHeight="1" x14ac:dyDescent="0.2">
      <c r="B227" s="50">
        <v>225</v>
      </c>
      <c r="C227" s="87" t="s">
        <v>565</v>
      </c>
      <c r="D227" s="87" t="s">
        <v>566</v>
      </c>
      <c r="E227" s="151">
        <v>9</v>
      </c>
      <c r="F227" s="151">
        <v>9</v>
      </c>
      <c r="G227" s="147">
        <v>9</v>
      </c>
      <c r="H227" s="262" t="s">
        <v>147</v>
      </c>
      <c r="I227" s="148">
        <v>2</v>
      </c>
      <c r="J227" s="151">
        <v>9</v>
      </c>
      <c r="K227" s="151">
        <v>9</v>
      </c>
    </row>
    <row r="228" spans="2:11" ht="13.7" customHeight="1" x14ac:dyDescent="0.2">
      <c r="B228" s="49">
        <v>226</v>
      </c>
      <c r="C228" s="87" t="s">
        <v>567</v>
      </c>
      <c r="D228" s="87" t="s">
        <v>568</v>
      </c>
      <c r="E228" s="262" t="s">
        <v>147</v>
      </c>
      <c r="F228" s="262" t="s">
        <v>147</v>
      </c>
      <c r="G228" s="262" t="s">
        <v>147</v>
      </c>
      <c r="H228" s="262" t="s">
        <v>147</v>
      </c>
      <c r="I228" s="148">
        <v>201</v>
      </c>
      <c r="J228" s="183" t="s">
        <v>147</v>
      </c>
      <c r="K228" s="183" t="s">
        <v>147</v>
      </c>
    </row>
    <row r="229" spans="2:11" ht="13.7" customHeight="1" x14ac:dyDescent="0.2">
      <c r="B229" s="50">
        <v>227</v>
      </c>
      <c r="C229" s="87" t="s">
        <v>569</v>
      </c>
      <c r="D229" s="87" t="s">
        <v>570</v>
      </c>
      <c r="E229" s="262" t="s">
        <v>147</v>
      </c>
      <c r="F229" s="262" t="s">
        <v>147</v>
      </c>
      <c r="G229" s="147">
        <v>12</v>
      </c>
      <c r="H229" s="262" t="s">
        <v>147</v>
      </c>
      <c r="I229" s="148">
        <v>4</v>
      </c>
      <c r="J229" s="183" t="s">
        <v>147</v>
      </c>
      <c r="K229" s="183" t="s">
        <v>147</v>
      </c>
    </row>
    <row r="230" spans="2:11" ht="13.7" customHeight="1" x14ac:dyDescent="0.2">
      <c r="B230" s="49">
        <v>228</v>
      </c>
      <c r="C230" s="87" t="s">
        <v>571</v>
      </c>
      <c r="D230" s="87" t="s">
        <v>572</v>
      </c>
      <c r="E230" s="262" t="s">
        <v>147</v>
      </c>
      <c r="F230" s="262" t="s">
        <v>147</v>
      </c>
      <c r="G230" s="147">
        <v>13</v>
      </c>
      <c r="H230" s="262" t="s">
        <v>147</v>
      </c>
      <c r="I230" s="148">
        <v>5</v>
      </c>
      <c r="J230" s="183" t="s">
        <v>147</v>
      </c>
      <c r="K230" s="183" t="s">
        <v>147</v>
      </c>
    </row>
    <row r="231" spans="2:11" ht="13.7" customHeight="1" x14ac:dyDescent="0.2">
      <c r="B231" s="50">
        <v>229</v>
      </c>
      <c r="C231" s="87" t="s">
        <v>573</v>
      </c>
      <c r="D231" s="87" t="s">
        <v>574</v>
      </c>
      <c r="E231" s="262" t="s">
        <v>147</v>
      </c>
      <c r="F231" s="262" t="s">
        <v>147</v>
      </c>
      <c r="G231" s="147">
        <v>13</v>
      </c>
      <c r="H231" s="262" t="s">
        <v>147</v>
      </c>
      <c r="I231" s="148">
        <v>5</v>
      </c>
      <c r="J231" s="183" t="s">
        <v>147</v>
      </c>
      <c r="K231" s="183" t="s">
        <v>147</v>
      </c>
    </row>
    <row r="232" spans="2:11" ht="13.7" customHeight="1" x14ac:dyDescent="0.2">
      <c r="B232" s="49">
        <v>230</v>
      </c>
      <c r="C232" s="87" t="s">
        <v>575</v>
      </c>
      <c r="D232" s="87" t="s">
        <v>576</v>
      </c>
      <c r="E232" s="151">
        <v>7</v>
      </c>
      <c r="F232" s="151">
        <v>7</v>
      </c>
      <c r="G232" s="147">
        <v>7</v>
      </c>
      <c r="H232" s="262" t="s">
        <v>147</v>
      </c>
      <c r="I232" s="148">
        <v>90</v>
      </c>
      <c r="J232" s="183" t="s">
        <v>147</v>
      </c>
      <c r="K232" s="183" t="s">
        <v>147</v>
      </c>
    </row>
    <row r="233" spans="2:11" ht="13.7" customHeight="1" x14ac:dyDescent="0.2">
      <c r="B233" s="50">
        <v>231</v>
      </c>
      <c r="C233" s="87" t="s">
        <v>530</v>
      </c>
      <c r="D233" s="87" t="s">
        <v>577</v>
      </c>
      <c r="E233" s="262" t="s">
        <v>147</v>
      </c>
      <c r="F233" s="262" t="s">
        <v>147</v>
      </c>
      <c r="G233" s="147">
        <v>12</v>
      </c>
      <c r="H233" s="262" t="s">
        <v>147</v>
      </c>
      <c r="I233" s="148">
        <v>4</v>
      </c>
      <c r="J233" s="183" t="s">
        <v>147</v>
      </c>
      <c r="K233" s="183" t="s">
        <v>147</v>
      </c>
    </row>
    <row r="234" spans="2:11" ht="13.7" customHeight="1" x14ac:dyDescent="0.2">
      <c r="B234" s="49">
        <v>232</v>
      </c>
      <c r="C234" s="87" t="s">
        <v>578</v>
      </c>
      <c r="D234" s="87" t="s">
        <v>579</v>
      </c>
      <c r="E234" s="262" t="s">
        <v>147</v>
      </c>
      <c r="F234" s="262" t="s">
        <v>147</v>
      </c>
      <c r="G234" s="147">
        <v>12</v>
      </c>
      <c r="H234" s="262" t="s">
        <v>147</v>
      </c>
      <c r="I234" s="148">
        <v>4</v>
      </c>
      <c r="J234" s="183" t="s">
        <v>147</v>
      </c>
      <c r="K234" s="183" t="s">
        <v>147</v>
      </c>
    </row>
    <row r="235" spans="2:11" ht="13.7" customHeight="1" x14ac:dyDescent="0.2">
      <c r="B235" s="50">
        <v>233</v>
      </c>
      <c r="C235" s="87" t="s">
        <v>580</v>
      </c>
      <c r="D235" s="87" t="s">
        <v>581</v>
      </c>
      <c r="E235" s="262" t="s">
        <v>147</v>
      </c>
      <c r="F235" s="262" t="s">
        <v>147</v>
      </c>
      <c r="G235" s="147">
        <v>10</v>
      </c>
      <c r="H235" s="262" t="s">
        <v>147</v>
      </c>
      <c r="I235" s="148">
        <v>201</v>
      </c>
      <c r="J235" s="183" t="s">
        <v>147</v>
      </c>
      <c r="K235" s="183" t="s">
        <v>147</v>
      </c>
    </row>
    <row r="236" spans="2:11" ht="13.7" customHeight="1" x14ac:dyDescent="0.2">
      <c r="B236" s="49">
        <v>234</v>
      </c>
      <c r="C236" s="87" t="s">
        <v>582</v>
      </c>
      <c r="D236" s="87" t="s">
        <v>583</v>
      </c>
      <c r="E236" s="262" t="s">
        <v>147</v>
      </c>
      <c r="F236" s="151">
        <v>13</v>
      </c>
      <c r="G236" s="147">
        <v>13</v>
      </c>
      <c r="H236" s="262" t="s">
        <v>147</v>
      </c>
      <c r="I236" s="147">
        <v>5</v>
      </c>
      <c r="J236" s="183" t="s">
        <v>147</v>
      </c>
      <c r="K236" s="183" t="s">
        <v>147</v>
      </c>
    </row>
    <row r="237" spans="2:11" ht="13.7" customHeight="1" x14ac:dyDescent="0.2">
      <c r="B237" s="50">
        <v>235</v>
      </c>
      <c r="C237" s="87" t="s">
        <v>219</v>
      </c>
      <c r="D237" s="87" t="s">
        <v>584</v>
      </c>
      <c r="E237" s="262" t="s">
        <v>147</v>
      </c>
      <c r="F237" s="262" t="s">
        <v>147</v>
      </c>
      <c r="G237" s="147">
        <v>12</v>
      </c>
      <c r="H237" s="262" t="s">
        <v>147</v>
      </c>
      <c r="I237" s="148">
        <v>4</v>
      </c>
      <c r="J237" s="183" t="s">
        <v>147</v>
      </c>
      <c r="K237" s="183" t="s">
        <v>147</v>
      </c>
    </row>
    <row r="238" spans="2:11" ht="13.7" customHeight="1" x14ac:dyDescent="0.2">
      <c r="B238" s="49">
        <v>236</v>
      </c>
      <c r="C238" s="87" t="s">
        <v>160</v>
      </c>
      <c r="D238" s="87" t="s">
        <v>585</v>
      </c>
      <c r="E238" s="262" t="s">
        <v>147</v>
      </c>
      <c r="F238" s="151">
        <v>505</v>
      </c>
      <c r="G238" s="151">
        <v>505</v>
      </c>
      <c r="H238" s="151">
        <v>505</v>
      </c>
      <c r="I238" s="183" t="s">
        <v>147</v>
      </c>
      <c r="J238" s="152">
        <v>4</v>
      </c>
      <c r="K238" s="152">
        <v>4</v>
      </c>
    </row>
    <row r="239" spans="2:11" ht="13.7" customHeight="1" x14ac:dyDescent="0.2">
      <c r="B239" s="50">
        <v>237</v>
      </c>
      <c r="C239" s="87" t="s">
        <v>586</v>
      </c>
      <c r="D239" s="87" t="s">
        <v>587</v>
      </c>
      <c r="E239" s="262" t="s">
        <v>147</v>
      </c>
      <c r="F239" s="151">
        <v>13</v>
      </c>
      <c r="G239" s="147">
        <v>13</v>
      </c>
      <c r="H239" s="262" t="s">
        <v>147</v>
      </c>
      <c r="I239" s="148">
        <v>5</v>
      </c>
      <c r="J239" s="183" t="s">
        <v>147</v>
      </c>
      <c r="K239" s="183" t="s">
        <v>147</v>
      </c>
    </row>
    <row r="240" spans="2:11" ht="13.7" customHeight="1" x14ac:dyDescent="0.2">
      <c r="B240" s="49">
        <v>238</v>
      </c>
      <c r="C240" s="87" t="s">
        <v>588</v>
      </c>
      <c r="D240" s="87" t="s">
        <v>589</v>
      </c>
      <c r="E240" s="152">
        <v>5</v>
      </c>
      <c r="F240" s="151">
        <v>5</v>
      </c>
      <c r="G240" s="147">
        <v>5</v>
      </c>
      <c r="H240" s="147">
        <v>4</v>
      </c>
      <c r="I240" s="183" t="s">
        <v>147</v>
      </c>
      <c r="J240" s="152">
        <v>5</v>
      </c>
      <c r="K240" s="152">
        <v>5</v>
      </c>
    </row>
    <row r="241" spans="2:11" ht="13.7" customHeight="1" x14ac:dyDescent="0.2">
      <c r="B241" s="50">
        <v>239</v>
      </c>
      <c r="C241" s="87" t="s">
        <v>590</v>
      </c>
      <c r="D241" s="87" t="s">
        <v>591</v>
      </c>
      <c r="E241" s="262" t="s">
        <v>147</v>
      </c>
      <c r="F241" s="262" t="s">
        <v>147</v>
      </c>
      <c r="G241" s="147">
        <v>12</v>
      </c>
      <c r="H241" s="262" t="s">
        <v>147</v>
      </c>
      <c r="I241" s="148">
        <v>4</v>
      </c>
      <c r="J241" s="183" t="s">
        <v>147</v>
      </c>
      <c r="K241" s="183" t="s">
        <v>147</v>
      </c>
    </row>
    <row r="242" spans="2:11" ht="13.7" customHeight="1" x14ac:dyDescent="0.2">
      <c r="B242" s="49">
        <v>240</v>
      </c>
      <c r="C242" s="87" t="s">
        <v>592</v>
      </c>
      <c r="D242" s="87" t="s">
        <v>593</v>
      </c>
      <c r="E242" s="151">
        <v>12</v>
      </c>
      <c r="F242" s="151">
        <v>12</v>
      </c>
      <c r="G242" s="147">
        <v>12</v>
      </c>
      <c r="H242" s="262" t="s">
        <v>147</v>
      </c>
      <c r="I242" s="148">
        <v>4</v>
      </c>
      <c r="J242" s="151">
        <v>12</v>
      </c>
      <c r="K242" s="183" t="s">
        <v>147</v>
      </c>
    </row>
    <row r="243" spans="2:11" ht="13.7" customHeight="1" x14ac:dyDescent="0.2">
      <c r="B243" s="49">
        <v>241</v>
      </c>
      <c r="C243" s="87" t="s">
        <v>594</v>
      </c>
      <c r="D243" s="87" t="s">
        <v>595</v>
      </c>
      <c r="E243" s="152">
        <v>4</v>
      </c>
      <c r="F243" s="151">
        <v>4</v>
      </c>
      <c r="G243" s="147">
        <v>4</v>
      </c>
      <c r="H243" s="147">
        <v>6</v>
      </c>
      <c r="I243" s="183" t="s">
        <v>147</v>
      </c>
      <c r="J243" s="152">
        <v>4</v>
      </c>
      <c r="K243" s="152">
        <v>4</v>
      </c>
    </row>
    <row r="244" spans="2:11" ht="13.7" customHeight="1" x14ac:dyDescent="0.2">
      <c r="B244" s="50">
        <v>242</v>
      </c>
      <c r="C244" s="87" t="s">
        <v>596</v>
      </c>
      <c r="D244" s="87" t="s">
        <v>597</v>
      </c>
      <c r="E244" s="262" t="s">
        <v>147</v>
      </c>
      <c r="F244" s="262" t="s">
        <v>147</v>
      </c>
      <c r="G244" s="147">
        <v>13</v>
      </c>
      <c r="H244" s="262" t="s">
        <v>147</v>
      </c>
      <c r="I244" s="148">
        <v>5</v>
      </c>
      <c r="J244" s="183" t="s">
        <v>147</v>
      </c>
      <c r="K244" s="183" t="s">
        <v>147</v>
      </c>
    </row>
    <row r="245" spans="2:11" ht="13.7" customHeight="1" x14ac:dyDescent="0.2">
      <c r="B245" s="50">
        <v>243</v>
      </c>
      <c r="C245" s="87" t="s">
        <v>519</v>
      </c>
      <c r="D245" s="87" t="s">
        <v>598</v>
      </c>
      <c r="E245" s="262" t="s">
        <v>147</v>
      </c>
      <c r="F245" s="262" t="s">
        <v>147</v>
      </c>
      <c r="G245" s="147">
        <v>12</v>
      </c>
      <c r="H245" s="262" t="s">
        <v>147</v>
      </c>
      <c r="I245" s="147">
        <v>4</v>
      </c>
      <c r="J245" s="183" t="s">
        <v>147</v>
      </c>
      <c r="K245" s="183" t="s">
        <v>147</v>
      </c>
    </row>
    <row r="246" spans="2:11" ht="13.7" customHeight="1" x14ac:dyDescent="0.2">
      <c r="B246" s="49">
        <v>244</v>
      </c>
      <c r="C246" s="87" t="s">
        <v>599</v>
      </c>
      <c r="D246" s="87" t="s">
        <v>600</v>
      </c>
      <c r="E246" s="262" t="s">
        <v>147</v>
      </c>
      <c r="F246" s="262" t="s">
        <v>147</v>
      </c>
      <c r="G246" s="147">
        <v>9</v>
      </c>
      <c r="H246" s="262" t="s">
        <v>147</v>
      </c>
      <c r="I246" s="183" t="s">
        <v>147</v>
      </c>
      <c r="J246" s="183" t="s">
        <v>147</v>
      </c>
      <c r="K246" s="183" t="s">
        <v>147</v>
      </c>
    </row>
    <row r="247" spans="2:11" ht="13.7" customHeight="1" x14ac:dyDescent="0.2">
      <c r="B247" s="50">
        <v>245</v>
      </c>
      <c r="C247" s="87" t="s">
        <v>601</v>
      </c>
      <c r="D247" s="87" t="s">
        <v>602</v>
      </c>
      <c r="E247" s="262" t="s">
        <v>147</v>
      </c>
      <c r="F247" s="151">
        <v>7</v>
      </c>
      <c r="G247" s="148">
        <v>7</v>
      </c>
      <c r="H247" s="262" t="s">
        <v>147</v>
      </c>
      <c r="I247" s="148">
        <v>90</v>
      </c>
      <c r="J247" s="183" t="s">
        <v>147</v>
      </c>
      <c r="K247" s="183" t="s">
        <v>147</v>
      </c>
    </row>
    <row r="248" spans="2:11" ht="13.7" customHeight="1" x14ac:dyDescent="0.2">
      <c r="B248" s="49">
        <v>246</v>
      </c>
      <c r="C248" s="87" t="s">
        <v>603</v>
      </c>
      <c r="D248" s="87" t="s">
        <v>604</v>
      </c>
      <c r="E248" s="262" t="s">
        <v>147</v>
      </c>
      <c r="F248" s="151">
        <v>7</v>
      </c>
      <c r="G248" s="147">
        <v>7</v>
      </c>
      <c r="H248" s="262" t="s">
        <v>147</v>
      </c>
      <c r="I248" s="148">
        <v>90</v>
      </c>
      <c r="J248" s="183" t="s">
        <v>147</v>
      </c>
      <c r="K248" s="183" t="s">
        <v>147</v>
      </c>
    </row>
    <row r="249" spans="2:11" ht="13.7" customHeight="1" x14ac:dyDescent="0.2">
      <c r="B249" s="50">
        <v>247</v>
      </c>
      <c r="C249" s="87" t="s">
        <v>605</v>
      </c>
      <c r="D249" s="87" t="s">
        <v>606</v>
      </c>
      <c r="E249" s="262" t="s">
        <v>147</v>
      </c>
      <c r="F249" s="262" t="s">
        <v>147</v>
      </c>
      <c r="G249" s="147">
        <v>13</v>
      </c>
      <c r="H249" s="262" t="s">
        <v>147</v>
      </c>
      <c r="I249" s="148">
        <v>5</v>
      </c>
      <c r="J249" s="183" t="s">
        <v>147</v>
      </c>
      <c r="K249" s="183" t="s">
        <v>147</v>
      </c>
    </row>
    <row r="250" spans="2:11" ht="13.7" customHeight="1" x14ac:dyDescent="0.2">
      <c r="B250" s="49">
        <v>248</v>
      </c>
      <c r="C250" s="87" t="s">
        <v>370</v>
      </c>
      <c r="D250" s="87" t="s">
        <v>607</v>
      </c>
      <c r="E250" s="262" t="s">
        <v>147</v>
      </c>
      <c r="F250" s="262" t="s">
        <v>147</v>
      </c>
      <c r="G250" s="147">
        <v>13</v>
      </c>
      <c r="H250" s="262" t="s">
        <v>147</v>
      </c>
      <c r="I250" s="148">
        <v>5</v>
      </c>
      <c r="J250" s="183" t="s">
        <v>147</v>
      </c>
      <c r="K250" s="183" t="s">
        <v>147</v>
      </c>
    </row>
    <row r="251" spans="2:11" ht="13.7" customHeight="1" x14ac:dyDescent="0.2">
      <c r="B251" s="50">
        <v>249</v>
      </c>
      <c r="C251" s="87" t="s">
        <v>608</v>
      </c>
      <c r="D251" s="87" t="s">
        <v>609</v>
      </c>
      <c r="E251" s="262" t="s">
        <v>147</v>
      </c>
      <c r="F251" s="262" t="s">
        <v>147</v>
      </c>
      <c r="G251" s="147">
        <v>13</v>
      </c>
      <c r="H251" s="262" t="s">
        <v>147</v>
      </c>
      <c r="I251" s="148">
        <v>5</v>
      </c>
      <c r="J251" s="183" t="s">
        <v>147</v>
      </c>
      <c r="K251" s="183" t="s">
        <v>147</v>
      </c>
    </row>
    <row r="252" spans="2:11" ht="13.7" customHeight="1" x14ac:dyDescent="0.2">
      <c r="B252" s="49">
        <v>250</v>
      </c>
      <c r="C252" s="87" t="s">
        <v>610</v>
      </c>
      <c r="D252" s="87" t="s">
        <v>611</v>
      </c>
      <c r="E252" s="262" t="s">
        <v>147</v>
      </c>
      <c r="F252" s="262" t="s">
        <v>147</v>
      </c>
      <c r="G252" s="147">
        <v>13</v>
      </c>
      <c r="H252" s="262" t="s">
        <v>147</v>
      </c>
      <c r="I252" s="148">
        <v>5</v>
      </c>
      <c r="J252" s="183" t="s">
        <v>147</v>
      </c>
      <c r="K252" s="183" t="s">
        <v>147</v>
      </c>
    </row>
    <row r="253" spans="2:11" ht="13.7" customHeight="1" x14ac:dyDescent="0.2">
      <c r="B253" s="49">
        <v>251</v>
      </c>
      <c r="C253" s="87" t="s">
        <v>612</v>
      </c>
      <c r="D253" s="87" t="s">
        <v>613</v>
      </c>
      <c r="E253" s="151">
        <v>11</v>
      </c>
      <c r="F253" s="148">
        <v>11</v>
      </c>
      <c r="G253" s="147">
        <v>11</v>
      </c>
      <c r="H253" s="262" t="s">
        <v>147</v>
      </c>
      <c r="I253" s="148">
        <v>3</v>
      </c>
      <c r="J253" s="152">
        <v>11</v>
      </c>
      <c r="K253" s="152">
        <v>11</v>
      </c>
    </row>
    <row r="254" spans="2:11" ht="13.7" customHeight="1" x14ac:dyDescent="0.2">
      <c r="C254" s="77"/>
      <c r="D254" s="77"/>
      <c r="E254" s="78"/>
      <c r="F254" s="78"/>
      <c r="G254" s="78"/>
      <c r="H254" s="78"/>
      <c r="I254" s="78"/>
      <c r="J254" s="78"/>
    </row>
    <row r="255" spans="2:11" ht="13.7" customHeight="1" x14ac:dyDescent="0.2">
      <c r="C255" s="77"/>
      <c r="D255" s="77"/>
      <c r="E255" s="78"/>
      <c r="F255" s="78"/>
      <c r="G255" s="78"/>
      <c r="H255" s="78"/>
      <c r="I255" s="78"/>
      <c r="J255" s="78"/>
    </row>
    <row r="256" spans="2:11" ht="13.7" customHeight="1" x14ac:dyDescent="0.2">
      <c r="C256" s="77"/>
      <c r="D256" s="77"/>
      <c r="E256" s="78"/>
      <c r="F256" s="78"/>
      <c r="G256" s="78"/>
      <c r="H256" s="78"/>
      <c r="I256" s="78"/>
      <c r="J256" s="78"/>
    </row>
    <row r="257" spans="3:10" ht="13.7" customHeight="1" x14ac:dyDescent="0.2">
      <c r="C257" s="77"/>
      <c r="D257" s="77"/>
      <c r="E257" s="78"/>
      <c r="F257" s="78"/>
      <c r="G257" s="78"/>
      <c r="H257" s="78"/>
      <c r="I257" s="78"/>
      <c r="J257" s="78"/>
    </row>
    <row r="258" spans="3:10" ht="13.7" customHeight="1" x14ac:dyDescent="0.2">
      <c r="C258" s="77"/>
      <c r="D258" s="77"/>
      <c r="E258" s="78"/>
      <c r="F258" s="78"/>
      <c r="G258" s="78"/>
      <c r="H258" s="78"/>
      <c r="I258" s="78"/>
      <c r="J258" s="78"/>
    </row>
    <row r="259" spans="3:10" ht="13.7" customHeight="1" x14ac:dyDescent="0.2">
      <c r="C259" s="77"/>
      <c r="D259" s="77"/>
      <c r="E259" s="78"/>
      <c r="F259" s="78"/>
      <c r="G259" s="78"/>
      <c r="H259" s="78"/>
      <c r="I259" s="78"/>
      <c r="J259" s="78"/>
    </row>
    <row r="260" spans="3:10" ht="13.7" customHeight="1" x14ac:dyDescent="0.2">
      <c r="C260" s="77"/>
      <c r="D260" s="77"/>
      <c r="E260" s="78"/>
      <c r="F260" s="78"/>
      <c r="G260" s="78"/>
      <c r="H260" s="78"/>
      <c r="I260" s="78"/>
      <c r="J260" s="78"/>
    </row>
    <row r="261" spans="3:10" ht="13.7" customHeight="1" x14ac:dyDescent="0.2">
      <c r="C261" s="77"/>
      <c r="D261" s="77"/>
      <c r="E261" s="78"/>
      <c r="F261" s="78"/>
      <c r="G261" s="78"/>
      <c r="H261" s="78"/>
      <c r="I261" s="78"/>
      <c r="J261" s="78"/>
    </row>
    <row r="262" spans="3:10" ht="13.7" customHeight="1" x14ac:dyDescent="0.2">
      <c r="C262" s="77"/>
      <c r="D262" s="77"/>
      <c r="E262" s="78"/>
      <c r="F262" s="78"/>
      <c r="G262" s="78"/>
      <c r="H262" s="78"/>
      <c r="I262" s="78"/>
      <c r="J262" s="78"/>
    </row>
    <row r="263" spans="3:10" ht="13.7" customHeight="1" x14ac:dyDescent="0.2">
      <c r="C263" s="77"/>
      <c r="D263" s="77"/>
      <c r="E263" s="78"/>
      <c r="F263" s="78"/>
      <c r="G263" s="78"/>
      <c r="H263" s="78"/>
      <c r="I263" s="78"/>
      <c r="J263" s="78"/>
    </row>
    <row r="264" spans="3:10" ht="13.7" customHeight="1" x14ac:dyDescent="0.2">
      <c r="C264" s="77"/>
      <c r="D264" s="77"/>
      <c r="E264" s="78"/>
      <c r="F264" s="78"/>
      <c r="G264" s="78"/>
      <c r="H264" s="78"/>
      <c r="I264" s="78"/>
      <c r="J264" s="78"/>
    </row>
    <row r="265" spans="3:10" ht="13.7" customHeight="1" x14ac:dyDescent="0.2">
      <c r="C265" s="77"/>
      <c r="D265" s="77"/>
      <c r="E265" s="78"/>
      <c r="F265" s="78"/>
      <c r="G265" s="78"/>
      <c r="H265" s="78"/>
      <c r="I265" s="78"/>
      <c r="J265" s="78"/>
    </row>
    <row r="266" spans="3:10" ht="13.7" customHeight="1" x14ac:dyDescent="0.2">
      <c r="C266" s="77"/>
      <c r="D266" s="77"/>
      <c r="E266" s="78"/>
      <c r="F266" s="78"/>
      <c r="G266" s="78"/>
      <c r="H266" s="78"/>
      <c r="I266" s="78"/>
      <c r="J266" s="78"/>
    </row>
    <row r="267" spans="3:10" ht="13.7" customHeight="1" x14ac:dyDescent="0.2">
      <c r="C267" s="77"/>
      <c r="D267" s="77"/>
      <c r="E267" s="78"/>
      <c r="F267" s="78"/>
      <c r="G267" s="78"/>
      <c r="H267" s="78"/>
      <c r="I267" s="78"/>
      <c r="J267" s="78"/>
    </row>
    <row r="268" spans="3:10" ht="13.7" customHeight="1" x14ac:dyDescent="0.2">
      <c r="C268" s="77"/>
      <c r="D268" s="77"/>
      <c r="E268" s="78"/>
      <c r="F268" s="78"/>
      <c r="G268" s="78"/>
      <c r="H268" s="78"/>
      <c r="I268" s="78"/>
      <c r="J268" s="78"/>
    </row>
    <row r="269" spans="3:10" ht="13.7" customHeight="1" x14ac:dyDescent="0.2">
      <c r="C269" s="77"/>
      <c r="D269" s="77"/>
      <c r="E269" s="78"/>
      <c r="F269" s="78"/>
      <c r="G269" s="78"/>
      <c r="H269" s="78"/>
      <c r="I269" s="78"/>
      <c r="J269" s="78"/>
    </row>
    <row r="270" spans="3:10" ht="13.7" customHeight="1" x14ac:dyDescent="0.2">
      <c r="C270" s="77"/>
      <c r="D270" s="77"/>
      <c r="E270" s="78"/>
      <c r="F270" s="78"/>
      <c r="G270" s="78"/>
      <c r="H270" s="78"/>
      <c r="I270" s="78"/>
      <c r="J270" s="78"/>
    </row>
    <row r="271" spans="3:10" ht="13.7" customHeight="1" x14ac:dyDescent="0.2">
      <c r="C271" s="77"/>
      <c r="D271" s="77"/>
      <c r="E271" s="78"/>
      <c r="F271" s="78"/>
      <c r="G271" s="78"/>
      <c r="H271" s="78"/>
      <c r="I271" s="78"/>
      <c r="J271" s="78"/>
    </row>
    <row r="272" spans="3:10" ht="13.7" customHeight="1" x14ac:dyDescent="0.2">
      <c r="C272" s="77"/>
      <c r="D272" s="77"/>
      <c r="E272" s="78"/>
      <c r="F272" s="78"/>
      <c r="G272" s="78"/>
      <c r="H272" s="78"/>
      <c r="I272" s="78"/>
      <c r="J272" s="78"/>
    </row>
    <row r="273" spans="3:10" ht="13.7" customHeight="1" x14ac:dyDescent="0.2">
      <c r="C273" s="77"/>
      <c r="D273" s="77"/>
      <c r="E273" s="78"/>
      <c r="F273" s="78"/>
      <c r="G273" s="78"/>
      <c r="H273" s="78"/>
      <c r="I273" s="78"/>
      <c r="J273" s="78"/>
    </row>
    <row r="274" spans="3:10" ht="13.7" customHeight="1" x14ac:dyDescent="0.2">
      <c r="C274" s="77"/>
      <c r="D274" s="77"/>
      <c r="E274" s="78"/>
      <c r="F274" s="78"/>
      <c r="G274" s="78"/>
      <c r="H274" s="78"/>
      <c r="I274" s="78"/>
      <c r="J274" s="78"/>
    </row>
    <row r="275" spans="3:10" ht="13.7" customHeight="1" x14ac:dyDescent="0.2">
      <c r="C275" s="77"/>
      <c r="D275" s="77"/>
      <c r="E275" s="78"/>
      <c r="F275" s="78"/>
      <c r="G275" s="78"/>
      <c r="H275" s="78"/>
      <c r="I275" s="78"/>
      <c r="J275" s="78"/>
    </row>
    <row r="276" spans="3:10" ht="13.7" customHeight="1" x14ac:dyDescent="0.2">
      <c r="C276" s="77"/>
      <c r="D276" s="77"/>
      <c r="E276" s="78"/>
      <c r="F276" s="78"/>
      <c r="G276" s="78"/>
      <c r="H276" s="78"/>
      <c r="I276" s="78"/>
      <c r="J276" s="78"/>
    </row>
    <row r="277" spans="3:10" ht="13.7" customHeight="1" x14ac:dyDescent="0.2">
      <c r="C277" s="77"/>
      <c r="D277" s="77"/>
      <c r="E277" s="78"/>
      <c r="F277" s="78"/>
      <c r="G277" s="78"/>
      <c r="H277" s="78"/>
      <c r="I277" s="78"/>
      <c r="J277" s="78"/>
    </row>
    <row r="278" spans="3:10" ht="13.7" customHeight="1" x14ac:dyDescent="0.2">
      <c r="C278" s="77"/>
      <c r="D278" s="77"/>
      <c r="E278" s="78"/>
      <c r="F278" s="78"/>
      <c r="G278" s="78"/>
      <c r="H278" s="78"/>
      <c r="I278" s="78"/>
      <c r="J278" s="78"/>
    </row>
    <row r="279" spans="3:10" ht="13.7" customHeight="1" x14ac:dyDescent="0.2">
      <c r="C279" s="77"/>
      <c r="D279" s="77"/>
      <c r="E279" s="78"/>
      <c r="F279" s="78"/>
      <c r="G279" s="78"/>
      <c r="H279" s="78"/>
      <c r="I279" s="78"/>
      <c r="J279" s="78"/>
    </row>
    <row r="280" spans="3:10" ht="13.7" customHeight="1" x14ac:dyDescent="0.2">
      <c r="C280" s="77"/>
      <c r="D280" s="77"/>
      <c r="E280" s="78"/>
      <c r="F280" s="78"/>
      <c r="G280" s="78"/>
      <c r="H280" s="78"/>
      <c r="I280" s="78"/>
      <c r="J280" s="78"/>
    </row>
    <row r="281" spans="3:10" ht="13.7" customHeight="1" x14ac:dyDescent="0.2">
      <c r="C281" s="77"/>
      <c r="D281" s="77"/>
      <c r="E281" s="78"/>
      <c r="F281" s="78"/>
      <c r="G281" s="78"/>
      <c r="H281" s="78"/>
      <c r="I281" s="78"/>
      <c r="J281" s="78"/>
    </row>
    <row r="282" spans="3:10" ht="13.7" customHeight="1" x14ac:dyDescent="0.2">
      <c r="C282" s="77"/>
      <c r="D282" s="77"/>
      <c r="E282" s="78"/>
      <c r="F282" s="78"/>
      <c r="G282" s="78"/>
      <c r="H282" s="78"/>
      <c r="I282" s="78"/>
      <c r="J282" s="78"/>
    </row>
    <row r="283" spans="3:10" ht="13.7" customHeight="1" x14ac:dyDescent="0.2">
      <c r="C283" s="77"/>
      <c r="D283" s="77"/>
      <c r="E283" s="78"/>
      <c r="F283" s="78"/>
      <c r="G283" s="78"/>
      <c r="H283" s="78"/>
      <c r="I283" s="78"/>
      <c r="J283" s="78"/>
    </row>
    <row r="284" spans="3:10" ht="13.7" customHeight="1" x14ac:dyDescent="0.2">
      <c r="C284" s="77"/>
      <c r="D284" s="77"/>
      <c r="E284" s="78"/>
      <c r="F284" s="78"/>
      <c r="G284" s="78"/>
      <c r="H284" s="78"/>
      <c r="I284" s="78"/>
      <c r="J284" s="78"/>
    </row>
    <row r="285" spans="3:10" ht="13.7" customHeight="1" x14ac:dyDescent="0.2">
      <c r="C285" s="77"/>
      <c r="D285" s="77"/>
      <c r="E285" s="78"/>
      <c r="F285" s="78"/>
      <c r="G285" s="78"/>
      <c r="H285" s="78"/>
      <c r="I285" s="78"/>
      <c r="J285" s="78"/>
    </row>
    <row r="286" spans="3:10" ht="13.7" customHeight="1" x14ac:dyDescent="0.2">
      <c r="C286" s="77"/>
      <c r="D286" s="77"/>
      <c r="E286" s="78"/>
      <c r="F286" s="78"/>
      <c r="G286" s="78"/>
      <c r="H286" s="78"/>
      <c r="I286" s="78"/>
      <c r="J286" s="78"/>
    </row>
    <row r="287" spans="3:10" ht="13.7" customHeight="1" x14ac:dyDescent="0.2">
      <c r="C287" s="77"/>
      <c r="D287" s="77"/>
      <c r="E287" s="78"/>
      <c r="F287" s="78"/>
      <c r="G287" s="78"/>
      <c r="H287" s="78"/>
      <c r="I287" s="78"/>
      <c r="J287" s="78"/>
    </row>
    <row r="288" spans="3:10" ht="13.7" customHeight="1" x14ac:dyDescent="0.2">
      <c r="C288" s="77"/>
      <c r="D288" s="77"/>
      <c r="E288" s="78"/>
      <c r="F288" s="78"/>
      <c r="G288" s="78"/>
      <c r="H288" s="78"/>
      <c r="I288" s="78"/>
      <c r="J288" s="78"/>
    </row>
    <row r="289" spans="3:10" ht="13.7" customHeight="1" x14ac:dyDescent="0.2">
      <c r="C289" s="77"/>
      <c r="D289" s="77"/>
      <c r="E289" s="78"/>
      <c r="F289" s="78"/>
      <c r="G289" s="78"/>
      <c r="H289" s="78"/>
      <c r="I289" s="78"/>
      <c r="J289" s="78"/>
    </row>
    <row r="290" spans="3:10" ht="13.7" customHeight="1" x14ac:dyDescent="0.2">
      <c r="C290" s="77"/>
      <c r="D290" s="77"/>
      <c r="E290" s="78"/>
      <c r="F290" s="78"/>
      <c r="G290" s="78"/>
      <c r="H290" s="78"/>
      <c r="I290" s="78"/>
      <c r="J290" s="78"/>
    </row>
    <row r="291" spans="3:10" ht="13.7" customHeight="1" x14ac:dyDescent="0.2">
      <c r="C291" s="77"/>
      <c r="D291" s="77"/>
      <c r="E291" s="78"/>
      <c r="F291" s="78"/>
      <c r="G291" s="78"/>
      <c r="H291" s="78"/>
      <c r="I291" s="78"/>
      <c r="J291" s="78"/>
    </row>
    <row r="292" spans="3:10" ht="13.7" customHeight="1" x14ac:dyDescent="0.2">
      <c r="C292" s="77"/>
      <c r="D292" s="77"/>
      <c r="E292" s="78"/>
      <c r="F292" s="78"/>
      <c r="G292" s="78"/>
      <c r="H292" s="78"/>
      <c r="I292" s="78"/>
      <c r="J292" s="78"/>
    </row>
    <row r="293" spans="3:10" ht="13.7" customHeight="1" x14ac:dyDescent="0.2">
      <c r="C293" s="77"/>
      <c r="D293" s="77"/>
      <c r="E293" s="78"/>
      <c r="F293" s="78"/>
      <c r="G293" s="78"/>
      <c r="H293" s="78"/>
      <c r="I293" s="78"/>
      <c r="J293" s="78"/>
    </row>
    <row r="294" spans="3:10" ht="13.7" customHeight="1" x14ac:dyDescent="0.2">
      <c r="C294" s="77"/>
      <c r="D294" s="77"/>
      <c r="E294" s="78"/>
      <c r="F294" s="78"/>
      <c r="G294" s="78"/>
      <c r="H294" s="78"/>
      <c r="I294" s="78"/>
      <c r="J294" s="78"/>
    </row>
    <row r="295" spans="3:10" ht="13.7" customHeight="1" x14ac:dyDescent="0.2">
      <c r="C295" s="77"/>
      <c r="D295" s="77"/>
      <c r="E295" s="78"/>
      <c r="F295" s="78"/>
      <c r="G295" s="78"/>
      <c r="H295" s="78"/>
      <c r="I295" s="78"/>
      <c r="J295" s="78"/>
    </row>
    <row r="296" spans="3:10" ht="13.7" customHeight="1" x14ac:dyDescent="0.2">
      <c r="C296" s="77"/>
      <c r="D296" s="77"/>
      <c r="E296" s="78"/>
      <c r="F296" s="78"/>
      <c r="G296" s="78"/>
      <c r="H296" s="78"/>
      <c r="I296" s="78"/>
      <c r="J296" s="78"/>
    </row>
    <row r="297" spans="3:10" ht="13.7" customHeight="1" x14ac:dyDescent="0.2">
      <c r="C297" s="77"/>
      <c r="D297" s="77"/>
      <c r="E297" s="78"/>
      <c r="F297" s="78"/>
      <c r="G297" s="78"/>
      <c r="H297" s="78"/>
      <c r="I297" s="78"/>
      <c r="J297" s="78"/>
    </row>
    <row r="298" spans="3:10" ht="13.7" customHeight="1" x14ac:dyDescent="0.2">
      <c r="C298" s="77"/>
      <c r="D298" s="77"/>
      <c r="E298" s="78"/>
      <c r="F298" s="78"/>
      <c r="G298" s="78"/>
      <c r="H298" s="78"/>
      <c r="I298" s="78"/>
      <c r="J298" s="78"/>
    </row>
    <row r="299" spans="3:10" ht="13.7" customHeight="1" x14ac:dyDescent="0.2">
      <c r="C299" s="77"/>
      <c r="D299" s="77"/>
      <c r="E299" s="78"/>
      <c r="F299" s="78"/>
      <c r="G299" s="78"/>
      <c r="H299" s="78"/>
      <c r="I299" s="78"/>
      <c r="J299" s="78"/>
    </row>
    <row r="300" spans="3:10" ht="13.7" customHeight="1" x14ac:dyDescent="0.2">
      <c r="C300" s="77"/>
      <c r="D300" s="77"/>
      <c r="E300" s="78"/>
      <c r="F300" s="78"/>
      <c r="G300" s="78"/>
      <c r="H300" s="78"/>
      <c r="I300" s="78"/>
      <c r="J300" s="78"/>
    </row>
    <row r="301" spans="3:10" ht="13.7" customHeight="1" x14ac:dyDescent="0.2">
      <c r="C301" s="77"/>
      <c r="D301" s="77"/>
      <c r="E301" s="78"/>
      <c r="F301" s="78"/>
      <c r="G301" s="78"/>
      <c r="H301" s="78"/>
      <c r="I301" s="78"/>
      <c r="J301" s="78"/>
    </row>
    <row r="302" spans="3:10" ht="13.7" customHeight="1" x14ac:dyDescent="0.2">
      <c r="C302" s="77"/>
      <c r="D302" s="77"/>
      <c r="E302" s="78"/>
      <c r="F302" s="78"/>
      <c r="G302" s="78"/>
      <c r="H302" s="78"/>
      <c r="I302" s="78"/>
      <c r="J302" s="78"/>
    </row>
    <row r="303" spans="3:10" ht="13.7" customHeight="1" x14ac:dyDescent="0.2">
      <c r="C303" s="77"/>
      <c r="D303" s="77"/>
      <c r="E303" s="78"/>
      <c r="F303" s="78"/>
      <c r="G303" s="78"/>
      <c r="H303" s="78"/>
      <c r="I303" s="78"/>
      <c r="J303" s="78"/>
    </row>
    <row r="304" spans="3:10" ht="13.7" customHeight="1" x14ac:dyDescent="0.2">
      <c r="C304" s="77"/>
      <c r="D304" s="77"/>
      <c r="E304" s="78"/>
      <c r="F304" s="78"/>
      <c r="G304" s="78"/>
      <c r="H304" s="78"/>
      <c r="I304" s="78"/>
      <c r="J304" s="78"/>
    </row>
    <row r="305" spans="3:10" ht="13.7" customHeight="1" x14ac:dyDescent="0.2">
      <c r="C305" s="77"/>
      <c r="D305" s="77"/>
      <c r="E305" s="78"/>
      <c r="F305" s="78"/>
      <c r="G305" s="78"/>
      <c r="H305" s="78"/>
      <c r="I305" s="78"/>
      <c r="J305" s="78"/>
    </row>
    <row r="306" spans="3:10" ht="13.7" customHeight="1" x14ac:dyDescent="0.2">
      <c r="C306" s="77"/>
      <c r="D306" s="77"/>
      <c r="E306" s="78"/>
      <c r="F306" s="78"/>
      <c r="G306" s="78"/>
      <c r="H306" s="78"/>
      <c r="I306" s="78"/>
      <c r="J306" s="78"/>
    </row>
    <row r="307" spans="3:10" ht="13.7" customHeight="1" x14ac:dyDescent="0.2">
      <c r="C307" s="77"/>
      <c r="D307" s="77"/>
      <c r="E307" s="78"/>
      <c r="F307" s="78"/>
      <c r="G307" s="78"/>
      <c r="H307" s="78"/>
      <c r="I307" s="78"/>
      <c r="J307" s="78"/>
    </row>
    <row r="308" spans="3:10" ht="13.7" customHeight="1" x14ac:dyDescent="0.2">
      <c r="C308" s="77"/>
      <c r="D308" s="77"/>
      <c r="E308" s="78"/>
      <c r="F308" s="78"/>
      <c r="G308" s="78"/>
      <c r="H308" s="78"/>
      <c r="I308" s="78"/>
      <c r="J308" s="78"/>
    </row>
    <row r="309" spans="3:10" ht="13.7" customHeight="1" x14ac:dyDescent="0.2">
      <c r="C309" s="77"/>
      <c r="D309" s="77"/>
      <c r="E309" s="78"/>
      <c r="F309" s="78"/>
      <c r="G309" s="78"/>
      <c r="H309" s="78"/>
      <c r="I309" s="78"/>
      <c r="J309" s="78"/>
    </row>
    <row r="310" spans="3:10" ht="13.7" customHeight="1" x14ac:dyDescent="0.2">
      <c r="C310" s="77"/>
      <c r="D310" s="77"/>
      <c r="E310" s="78"/>
      <c r="F310" s="78"/>
      <c r="G310" s="78"/>
      <c r="H310" s="78"/>
      <c r="I310" s="78"/>
      <c r="J310" s="78"/>
    </row>
    <row r="311" spans="3:10" ht="13.7" customHeight="1" x14ac:dyDescent="0.2">
      <c r="C311" s="77"/>
      <c r="D311" s="77"/>
      <c r="E311" s="78"/>
      <c r="F311" s="78"/>
      <c r="G311" s="78"/>
      <c r="H311" s="78"/>
      <c r="I311" s="78"/>
      <c r="J311" s="78"/>
    </row>
    <row r="312" spans="3:10" ht="13.7" customHeight="1" x14ac:dyDescent="0.2">
      <c r="C312" s="77"/>
      <c r="D312" s="77"/>
      <c r="E312" s="78"/>
      <c r="F312" s="78"/>
      <c r="G312" s="78"/>
      <c r="H312" s="78"/>
      <c r="I312" s="78"/>
      <c r="J312" s="78"/>
    </row>
    <row r="313" spans="3:10" ht="13.7" customHeight="1" x14ac:dyDescent="0.2">
      <c r="C313" s="77"/>
      <c r="D313" s="77"/>
      <c r="E313" s="78"/>
      <c r="F313" s="78"/>
      <c r="G313" s="78"/>
      <c r="H313" s="78"/>
      <c r="I313" s="78"/>
      <c r="J313" s="78"/>
    </row>
    <row r="314" spans="3:10" ht="13.7" customHeight="1" x14ac:dyDescent="0.2">
      <c r="C314" s="77"/>
      <c r="D314" s="77"/>
      <c r="E314" s="78"/>
      <c r="F314" s="78"/>
      <c r="G314" s="78"/>
      <c r="H314" s="78"/>
      <c r="I314" s="78"/>
      <c r="J314" s="78"/>
    </row>
    <row r="315" spans="3:10" ht="13.7" customHeight="1" x14ac:dyDescent="0.2">
      <c r="C315" s="77"/>
      <c r="D315" s="77"/>
      <c r="E315" s="78"/>
      <c r="F315" s="78"/>
      <c r="G315" s="78"/>
      <c r="H315" s="78"/>
      <c r="I315" s="78"/>
      <c r="J315" s="78"/>
    </row>
    <row r="316" spans="3:10" ht="13.7" customHeight="1" x14ac:dyDescent="0.2">
      <c r="C316" s="77"/>
      <c r="D316" s="77"/>
      <c r="E316" s="78"/>
      <c r="F316" s="78"/>
      <c r="G316" s="78"/>
      <c r="H316" s="78"/>
      <c r="I316" s="78"/>
      <c r="J316" s="78"/>
    </row>
    <row r="317" spans="3:10" ht="13.7" customHeight="1" x14ac:dyDescent="0.2">
      <c r="C317" s="77"/>
      <c r="D317" s="77"/>
      <c r="E317" s="78"/>
      <c r="F317" s="78"/>
      <c r="G317" s="78"/>
      <c r="H317" s="78"/>
      <c r="I317" s="78"/>
      <c r="J317" s="78"/>
    </row>
    <row r="318" spans="3:10" ht="13.7" customHeight="1" x14ac:dyDescent="0.2">
      <c r="C318" s="77"/>
      <c r="D318" s="77"/>
      <c r="E318" s="78"/>
      <c r="F318" s="78"/>
      <c r="G318" s="78"/>
      <c r="H318" s="78"/>
      <c r="I318" s="78"/>
      <c r="J318" s="78"/>
    </row>
    <row r="319" spans="3:10" ht="13.7" customHeight="1" x14ac:dyDescent="0.2">
      <c r="C319" s="77"/>
      <c r="D319" s="77"/>
      <c r="E319" s="78"/>
      <c r="F319" s="78"/>
      <c r="G319" s="78"/>
      <c r="H319" s="78"/>
      <c r="I319" s="78"/>
      <c r="J319" s="78"/>
    </row>
    <row r="320" spans="3:10" ht="13.7" customHeight="1" x14ac:dyDescent="0.2">
      <c r="C320" s="77"/>
      <c r="D320" s="77"/>
      <c r="E320" s="78"/>
      <c r="F320" s="78"/>
      <c r="G320" s="78"/>
      <c r="H320" s="78"/>
      <c r="I320" s="78"/>
      <c r="J320" s="78"/>
    </row>
    <row r="321" spans="3:10" ht="13.7" customHeight="1" x14ac:dyDescent="0.2">
      <c r="C321" s="77"/>
      <c r="D321" s="77"/>
      <c r="E321" s="78"/>
      <c r="F321" s="78"/>
      <c r="G321" s="78"/>
      <c r="H321" s="78"/>
      <c r="I321" s="78"/>
      <c r="J321" s="78"/>
    </row>
    <row r="322" spans="3:10" ht="13.7" customHeight="1" x14ac:dyDescent="0.2">
      <c r="C322" s="77"/>
      <c r="D322" s="77"/>
      <c r="E322" s="78"/>
      <c r="F322" s="78"/>
      <c r="G322" s="78"/>
      <c r="H322" s="78"/>
      <c r="I322" s="78"/>
      <c r="J322" s="78"/>
    </row>
    <row r="323" spans="3:10" ht="13.7" customHeight="1" x14ac:dyDescent="0.2">
      <c r="C323" s="77"/>
      <c r="D323" s="77"/>
      <c r="E323" s="78"/>
      <c r="F323" s="78"/>
      <c r="G323" s="78"/>
      <c r="H323" s="78"/>
      <c r="I323" s="78"/>
      <c r="J323" s="78"/>
    </row>
    <row r="324" spans="3:10" ht="13.7" customHeight="1" x14ac:dyDescent="0.2">
      <c r="C324" s="77"/>
      <c r="D324" s="77"/>
      <c r="E324" s="78"/>
      <c r="F324" s="78"/>
      <c r="G324" s="78"/>
      <c r="H324" s="78"/>
      <c r="I324" s="78"/>
      <c r="J324" s="78"/>
    </row>
    <row r="325" spans="3:10" ht="13.7" customHeight="1" x14ac:dyDescent="0.2">
      <c r="C325" s="77"/>
      <c r="D325" s="77"/>
      <c r="E325" s="78"/>
      <c r="F325" s="78"/>
      <c r="G325" s="78"/>
      <c r="H325" s="78"/>
      <c r="I325" s="78"/>
      <c r="J325" s="78"/>
    </row>
    <row r="326" spans="3:10" ht="13.7" customHeight="1" x14ac:dyDescent="0.2">
      <c r="C326" s="77"/>
      <c r="D326" s="77"/>
      <c r="E326" s="78"/>
      <c r="F326" s="78"/>
      <c r="G326" s="78"/>
      <c r="H326" s="78"/>
      <c r="I326" s="78"/>
      <c r="J326" s="78"/>
    </row>
    <row r="327" spans="3:10" ht="13.7" customHeight="1" x14ac:dyDescent="0.2">
      <c r="C327" s="77"/>
      <c r="D327" s="77"/>
      <c r="E327" s="78"/>
      <c r="F327" s="78"/>
      <c r="G327" s="78"/>
      <c r="H327" s="78"/>
      <c r="I327" s="78"/>
      <c r="J327" s="78"/>
    </row>
    <row r="328" spans="3:10" ht="13.7" customHeight="1" x14ac:dyDescent="0.2">
      <c r="C328" s="77"/>
      <c r="D328" s="77"/>
      <c r="E328" s="78"/>
      <c r="F328" s="78"/>
      <c r="G328" s="78"/>
      <c r="H328" s="78"/>
      <c r="I328" s="78"/>
      <c r="J328" s="78"/>
    </row>
    <row r="329" spans="3:10" ht="13.7" customHeight="1" x14ac:dyDescent="0.2">
      <c r="C329" s="77"/>
      <c r="D329" s="77"/>
      <c r="E329" s="78"/>
      <c r="F329" s="78"/>
      <c r="G329" s="78"/>
      <c r="H329" s="78"/>
      <c r="I329" s="78"/>
      <c r="J329" s="78"/>
    </row>
    <row r="330" spans="3:10" ht="13.7" customHeight="1" x14ac:dyDescent="0.2">
      <c r="C330" s="77"/>
      <c r="D330" s="77"/>
      <c r="E330" s="78"/>
      <c r="F330" s="78"/>
      <c r="G330" s="78"/>
      <c r="H330" s="78"/>
      <c r="I330" s="78"/>
      <c r="J330" s="78"/>
    </row>
    <row r="331" spans="3:10" ht="13.7" customHeight="1" x14ac:dyDescent="0.2">
      <c r="C331" s="77"/>
      <c r="D331" s="77"/>
      <c r="E331" s="78"/>
      <c r="F331" s="78"/>
      <c r="G331" s="78"/>
      <c r="H331" s="78"/>
      <c r="I331" s="78"/>
      <c r="J331" s="78"/>
    </row>
    <row r="332" spans="3:10" ht="13.7" customHeight="1" x14ac:dyDescent="0.2">
      <c r="C332" s="77"/>
      <c r="D332" s="77"/>
      <c r="E332" s="78"/>
      <c r="F332" s="78"/>
      <c r="G332" s="78"/>
      <c r="H332" s="78"/>
      <c r="I332" s="78"/>
      <c r="J332" s="78"/>
    </row>
    <row r="333" spans="3:10" ht="13.7" customHeight="1" x14ac:dyDescent="0.2">
      <c r="C333" s="77"/>
      <c r="D333" s="77"/>
      <c r="E333" s="78"/>
      <c r="F333" s="78"/>
      <c r="G333" s="78"/>
      <c r="H333" s="78"/>
      <c r="I333" s="78"/>
      <c r="J333" s="78"/>
    </row>
    <row r="334" spans="3:10" ht="13.7" customHeight="1" x14ac:dyDescent="0.2">
      <c r="C334" s="77"/>
      <c r="D334" s="77"/>
      <c r="E334" s="78"/>
      <c r="F334" s="78"/>
      <c r="G334" s="78"/>
      <c r="H334" s="78"/>
      <c r="I334" s="78"/>
      <c r="J334" s="78"/>
    </row>
    <row r="335" spans="3:10" ht="13.7" customHeight="1" x14ac:dyDescent="0.2">
      <c r="C335" s="77"/>
      <c r="D335" s="77"/>
      <c r="E335" s="78"/>
      <c r="F335" s="78"/>
      <c r="G335" s="78"/>
      <c r="H335" s="78"/>
      <c r="I335" s="78"/>
      <c r="J335" s="78"/>
    </row>
    <row r="336" spans="3:10" ht="13.7" customHeight="1" x14ac:dyDescent="0.2">
      <c r="C336" s="77"/>
      <c r="D336" s="77"/>
      <c r="E336" s="78"/>
      <c r="F336" s="78"/>
      <c r="G336" s="78"/>
      <c r="H336" s="78"/>
      <c r="I336" s="78"/>
      <c r="J336" s="78"/>
    </row>
    <row r="337" spans="3:10" ht="13.7" customHeight="1" x14ac:dyDescent="0.2">
      <c r="C337" s="77"/>
      <c r="D337" s="77"/>
      <c r="E337" s="78"/>
      <c r="F337" s="78"/>
      <c r="G337" s="78"/>
      <c r="H337" s="78"/>
      <c r="I337" s="78"/>
      <c r="J337" s="78"/>
    </row>
    <row r="338" spans="3:10" ht="13.7" customHeight="1" x14ac:dyDescent="0.2">
      <c r="C338" s="77"/>
      <c r="D338" s="77"/>
      <c r="E338" s="78"/>
      <c r="F338" s="78"/>
      <c r="G338" s="78"/>
      <c r="H338" s="78"/>
      <c r="I338" s="78"/>
      <c r="J338" s="78"/>
    </row>
    <row r="339" spans="3:10" ht="13.7" customHeight="1" x14ac:dyDescent="0.2">
      <c r="C339" s="77"/>
      <c r="D339" s="77"/>
      <c r="E339" s="78"/>
      <c r="F339" s="78"/>
      <c r="G339" s="78"/>
      <c r="H339" s="78"/>
      <c r="I339" s="78"/>
      <c r="J339" s="78"/>
    </row>
    <row r="340" spans="3:10" ht="13.7" customHeight="1" x14ac:dyDescent="0.2">
      <c r="C340" s="77"/>
      <c r="D340" s="77"/>
      <c r="E340" s="78"/>
      <c r="F340" s="78"/>
      <c r="G340" s="78"/>
      <c r="H340" s="78"/>
      <c r="I340" s="78"/>
      <c r="J340" s="78"/>
    </row>
    <row r="341" spans="3:10" ht="13.7" customHeight="1" x14ac:dyDescent="0.2">
      <c r="C341" s="77"/>
      <c r="D341" s="77"/>
      <c r="E341" s="78"/>
      <c r="F341" s="78"/>
      <c r="G341" s="78"/>
      <c r="H341" s="78"/>
      <c r="I341" s="78"/>
      <c r="J341" s="78"/>
    </row>
    <row r="342" spans="3:10" ht="13.7" customHeight="1" x14ac:dyDescent="0.2">
      <c r="C342" s="77"/>
      <c r="D342" s="77"/>
      <c r="E342" s="78"/>
      <c r="F342" s="78"/>
      <c r="G342" s="78"/>
      <c r="H342" s="78"/>
      <c r="I342" s="78"/>
      <c r="J342" s="78"/>
    </row>
    <row r="343" spans="3:10" ht="13.7" customHeight="1" x14ac:dyDescent="0.2">
      <c r="C343" s="77"/>
      <c r="D343" s="77"/>
      <c r="E343" s="78"/>
      <c r="F343" s="78"/>
      <c r="G343" s="78"/>
      <c r="H343" s="78"/>
      <c r="I343" s="78"/>
      <c r="J343" s="78"/>
    </row>
    <row r="344" spans="3:10" ht="13.7" customHeight="1" x14ac:dyDescent="0.2">
      <c r="C344" s="77"/>
      <c r="D344" s="77"/>
      <c r="E344" s="78"/>
      <c r="F344" s="78"/>
      <c r="G344" s="78"/>
      <c r="H344" s="78"/>
      <c r="I344" s="78"/>
      <c r="J344" s="78"/>
    </row>
    <row r="345" spans="3:10" ht="13.7" customHeight="1" x14ac:dyDescent="0.2">
      <c r="C345" s="77"/>
      <c r="D345" s="77"/>
      <c r="E345" s="78"/>
      <c r="F345" s="78"/>
      <c r="G345" s="78"/>
      <c r="H345" s="78"/>
      <c r="I345" s="78"/>
      <c r="J345" s="78"/>
    </row>
    <row r="346" spans="3:10" ht="13.7" customHeight="1" x14ac:dyDescent="0.2">
      <c r="C346" s="77"/>
      <c r="D346" s="77"/>
      <c r="E346" s="78"/>
      <c r="F346" s="78"/>
      <c r="G346" s="78"/>
      <c r="H346" s="78"/>
      <c r="I346" s="78"/>
      <c r="J346" s="78"/>
    </row>
    <row r="347" spans="3:10" ht="13.7" customHeight="1" x14ac:dyDescent="0.2">
      <c r="C347" s="77"/>
      <c r="D347" s="77"/>
      <c r="E347" s="78"/>
      <c r="F347" s="78"/>
      <c r="G347" s="78"/>
      <c r="H347" s="78"/>
      <c r="I347" s="78"/>
      <c r="J347" s="78"/>
    </row>
    <row r="348" spans="3:10" ht="13.7" customHeight="1" x14ac:dyDescent="0.2">
      <c r="C348" s="77"/>
      <c r="D348" s="77"/>
      <c r="E348" s="78"/>
      <c r="F348" s="78"/>
      <c r="G348" s="78"/>
      <c r="H348" s="78"/>
      <c r="I348" s="78"/>
      <c r="J348" s="78"/>
    </row>
    <row r="349" spans="3:10" ht="13.7" customHeight="1" x14ac:dyDescent="0.2">
      <c r="C349" s="77"/>
      <c r="D349" s="77"/>
      <c r="E349" s="78"/>
      <c r="F349" s="78"/>
      <c r="G349" s="78"/>
      <c r="H349" s="78"/>
      <c r="I349" s="78"/>
      <c r="J349" s="78"/>
    </row>
    <row r="350" spans="3:10" ht="13.7" customHeight="1" x14ac:dyDescent="0.2">
      <c r="C350" s="77"/>
      <c r="D350" s="77"/>
      <c r="E350" s="78"/>
      <c r="F350" s="78"/>
      <c r="G350" s="78"/>
      <c r="H350" s="78"/>
      <c r="I350" s="78"/>
      <c r="J350" s="78"/>
    </row>
    <row r="351" spans="3:10" ht="13.7" customHeight="1" x14ac:dyDescent="0.2">
      <c r="C351" s="77"/>
      <c r="D351" s="77"/>
      <c r="E351" s="78"/>
      <c r="F351" s="78"/>
      <c r="G351" s="78"/>
      <c r="H351" s="78"/>
      <c r="I351" s="78"/>
      <c r="J351" s="78"/>
    </row>
    <row r="352" spans="3:10" ht="13.7" customHeight="1" x14ac:dyDescent="0.2">
      <c r="C352" s="77"/>
      <c r="D352" s="77"/>
      <c r="E352" s="78"/>
      <c r="F352" s="78"/>
      <c r="G352" s="78"/>
      <c r="H352" s="78"/>
      <c r="I352" s="78"/>
      <c r="J352" s="78"/>
    </row>
    <row r="353" spans="3:10" ht="13.7" customHeight="1" x14ac:dyDescent="0.2">
      <c r="C353" s="77"/>
      <c r="D353" s="77"/>
      <c r="E353" s="78"/>
      <c r="F353" s="78"/>
      <c r="G353" s="78"/>
      <c r="H353" s="78"/>
      <c r="I353" s="78"/>
      <c r="J353" s="78"/>
    </row>
    <row r="354" spans="3:10" ht="13.7" customHeight="1" x14ac:dyDescent="0.2">
      <c r="C354" s="77"/>
      <c r="D354" s="77"/>
      <c r="E354" s="78"/>
      <c r="F354" s="78"/>
      <c r="G354" s="78"/>
      <c r="H354" s="78"/>
      <c r="I354" s="78"/>
      <c r="J354" s="78"/>
    </row>
    <row r="355" spans="3:10" ht="13.7" customHeight="1" x14ac:dyDescent="0.2">
      <c r="C355" s="77"/>
      <c r="D355" s="77"/>
      <c r="E355" s="78"/>
      <c r="F355" s="78"/>
      <c r="G355" s="78"/>
      <c r="H355" s="78"/>
      <c r="I355" s="78"/>
      <c r="J355" s="78"/>
    </row>
    <row r="356" spans="3:10" ht="13.7" customHeight="1" x14ac:dyDescent="0.2">
      <c r="C356" s="77"/>
      <c r="D356" s="77"/>
      <c r="E356" s="78"/>
      <c r="F356" s="78"/>
      <c r="G356" s="78"/>
      <c r="H356" s="78"/>
      <c r="I356" s="78"/>
      <c r="J356" s="78"/>
    </row>
    <row r="357" spans="3:10" ht="13.7" customHeight="1" x14ac:dyDescent="0.2">
      <c r="C357" s="77"/>
      <c r="D357" s="77"/>
      <c r="E357" s="78"/>
      <c r="F357" s="78"/>
      <c r="G357" s="78"/>
      <c r="H357" s="78"/>
      <c r="I357" s="78"/>
      <c r="J357" s="78"/>
    </row>
    <row r="358" spans="3:10" ht="13.7" customHeight="1" x14ac:dyDescent="0.2">
      <c r="C358" s="77"/>
      <c r="D358" s="77"/>
      <c r="E358" s="78"/>
      <c r="F358" s="78"/>
      <c r="G358" s="78"/>
      <c r="H358" s="78"/>
      <c r="I358" s="78"/>
      <c r="J358" s="78"/>
    </row>
    <row r="359" spans="3:10" ht="13.7" customHeight="1" x14ac:dyDescent="0.2">
      <c r="C359" s="77"/>
      <c r="D359" s="77"/>
      <c r="E359" s="78"/>
      <c r="F359" s="78"/>
      <c r="G359" s="78"/>
      <c r="H359" s="78"/>
      <c r="I359" s="78"/>
      <c r="J359" s="78"/>
    </row>
    <row r="360" spans="3:10" ht="13.7" customHeight="1" x14ac:dyDescent="0.2">
      <c r="C360" s="77"/>
      <c r="D360" s="77"/>
      <c r="E360" s="78"/>
      <c r="F360" s="78"/>
      <c r="G360" s="78"/>
      <c r="H360" s="78"/>
      <c r="I360" s="78"/>
      <c r="J360" s="78"/>
    </row>
    <row r="361" spans="3:10" ht="13.7" customHeight="1" x14ac:dyDescent="0.2">
      <c r="C361" s="77"/>
      <c r="D361" s="77"/>
      <c r="E361" s="78"/>
      <c r="F361" s="78"/>
      <c r="G361" s="78"/>
      <c r="H361" s="78"/>
      <c r="I361" s="78"/>
      <c r="J361" s="78"/>
    </row>
    <row r="362" spans="3:10" ht="13.7" customHeight="1" x14ac:dyDescent="0.2">
      <c r="C362" s="77"/>
      <c r="D362" s="77"/>
      <c r="E362" s="78"/>
      <c r="F362" s="78"/>
      <c r="G362" s="78"/>
      <c r="H362" s="78"/>
      <c r="I362" s="78"/>
      <c r="J362" s="78"/>
    </row>
    <row r="363" spans="3:10" ht="13.7" customHeight="1" x14ac:dyDescent="0.2">
      <c r="C363" s="77"/>
      <c r="D363" s="77"/>
      <c r="E363" s="78"/>
      <c r="F363" s="78"/>
      <c r="G363" s="78"/>
      <c r="H363" s="78"/>
      <c r="I363" s="78"/>
      <c r="J363" s="78"/>
    </row>
    <row r="364" spans="3:10" ht="13.7" customHeight="1" x14ac:dyDescent="0.2">
      <c r="C364" s="77"/>
      <c r="D364" s="77"/>
      <c r="E364" s="78"/>
      <c r="F364" s="78"/>
      <c r="G364" s="78"/>
      <c r="H364" s="78"/>
      <c r="I364" s="78"/>
      <c r="J364" s="78"/>
    </row>
    <row r="365" spans="3:10" ht="13.7" customHeight="1" x14ac:dyDescent="0.2">
      <c r="C365" s="77"/>
      <c r="D365" s="77"/>
      <c r="E365" s="78"/>
      <c r="F365" s="78"/>
      <c r="G365" s="78"/>
      <c r="H365" s="78"/>
      <c r="I365" s="78"/>
      <c r="J365" s="78"/>
    </row>
    <row r="366" spans="3:10" ht="13.7" customHeight="1" x14ac:dyDescent="0.2">
      <c r="C366" s="77"/>
      <c r="D366" s="77"/>
      <c r="E366" s="78"/>
      <c r="F366" s="78"/>
      <c r="G366" s="78"/>
      <c r="H366" s="78"/>
      <c r="I366" s="78"/>
      <c r="J366" s="78"/>
    </row>
    <row r="367" spans="3:10" ht="13.7" customHeight="1" x14ac:dyDescent="0.2">
      <c r="C367" s="77"/>
      <c r="D367" s="77"/>
      <c r="E367" s="78"/>
      <c r="F367" s="78"/>
      <c r="G367" s="78"/>
      <c r="H367" s="78"/>
      <c r="I367" s="78"/>
      <c r="J367" s="78"/>
    </row>
    <row r="368" spans="3:10" ht="13.7" customHeight="1" x14ac:dyDescent="0.2">
      <c r="C368" s="77"/>
      <c r="D368" s="77"/>
      <c r="E368" s="78"/>
      <c r="F368" s="78"/>
      <c r="G368" s="78"/>
      <c r="H368" s="78"/>
      <c r="I368" s="78"/>
      <c r="J368" s="78"/>
    </row>
    <row r="369" spans="3:10" ht="13.7" customHeight="1" x14ac:dyDescent="0.2">
      <c r="C369" s="77"/>
      <c r="D369" s="77"/>
      <c r="E369" s="78"/>
      <c r="F369" s="78"/>
      <c r="G369" s="78"/>
      <c r="H369" s="78"/>
      <c r="I369" s="78"/>
      <c r="J369" s="78"/>
    </row>
  </sheetData>
  <autoFilter ref="A2:K253" xr:uid="{00000000-0009-0000-0000-00000A000000}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S37"/>
  <sheetViews>
    <sheetView workbookViewId="0">
      <selection activeCell="B1" sqref="B1:C37"/>
    </sheetView>
  </sheetViews>
  <sheetFormatPr defaultRowHeight="12.75" x14ac:dyDescent="0.2"/>
  <cols>
    <col min="1" max="1" width="53.28515625" customWidth="1"/>
  </cols>
  <sheetData>
    <row r="1" spans="1:19" x14ac:dyDescent="0.2">
      <c r="A1" s="126" t="s">
        <v>615</v>
      </c>
      <c r="B1" s="200">
        <v>2024</v>
      </c>
      <c r="E1" s="200">
        <v>2023</v>
      </c>
      <c r="G1" s="200">
        <v>2022</v>
      </c>
      <c r="I1" s="246">
        <v>2021</v>
      </c>
      <c r="K1" s="246">
        <v>2020</v>
      </c>
      <c r="M1" s="246">
        <v>2019</v>
      </c>
      <c r="O1" s="246">
        <v>2018</v>
      </c>
      <c r="P1" s="246">
        <v>2017</v>
      </c>
      <c r="Q1" s="247">
        <v>2016</v>
      </c>
    </row>
    <row r="2" spans="1:19" x14ac:dyDescent="0.2">
      <c r="A2" s="51" t="s">
        <v>616</v>
      </c>
      <c r="B2" s="227">
        <v>51.45</v>
      </c>
      <c r="C2" s="191">
        <v>0.01</v>
      </c>
      <c r="D2" s="204">
        <f t="shared" ref="D2:D35" si="0">B2/E2-1</f>
        <v>6.5217391304347894E-2</v>
      </c>
      <c r="E2" s="211">
        <v>48.3</v>
      </c>
      <c r="F2" s="191">
        <v>0.01</v>
      </c>
      <c r="G2" s="207">
        <v>46.45</v>
      </c>
      <c r="H2" s="191">
        <v>0.01</v>
      </c>
      <c r="I2" s="194">
        <v>43</v>
      </c>
      <c r="J2" s="191">
        <v>0.01</v>
      </c>
      <c r="K2" s="190">
        <v>43</v>
      </c>
      <c r="L2" s="191">
        <v>0.01</v>
      </c>
      <c r="M2" s="179">
        <v>41</v>
      </c>
      <c r="N2" s="75">
        <v>0.01</v>
      </c>
      <c r="O2" s="179">
        <v>40</v>
      </c>
      <c r="P2" s="51">
        <v>19.45</v>
      </c>
      <c r="Q2" s="51">
        <v>18.7</v>
      </c>
      <c r="S2" s="73" t="s">
        <v>617</v>
      </c>
    </row>
    <row r="3" spans="1:19" x14ac:dyDescent="0.2">
      <c r="A3" s="51" t="s">
        <v>618</v>
      </c>
      <c r="B3" s="74"/>
      <c r="D3" s="204" t="e">
        <f t="shared" si="0"/>
        <v>#DIV/0!</v>
      </c>
      <c r="E3" s="74"/>
      <c r="G3" s="74"/>
      <c r="I3" s="74"/>
      <c r="K3" s="74"/>
      <c r="M3" s="74"/>
      <c r="O3" s="74"/>
      <c r="P3" s="74"/>
      <c r="Q3" s="74">
        <v>1E-3</v>
      </c>
    </row>
    <row r="4" spans="1:19" x14ac:dyDescent="0.2">
      <c r="A4" s="51" t="s">
        <v>619</v>
      </c>
      <c r="B4" s="74"/>
      <c r="D4" s="204" t="e">
        <f t="shared" si="0"/>
        <v>#DIV/0!</v>
      </c>
      <c r="E4" s="74"/>
      <c r="G4" s="74"/>
      <c r="I4" s="74"/>
      <c r="K4" s="74"/>
      <c r="M4" s="74"/>
      <c r="O4" s="74"/>
      <c r="P4" s="74"/>
      <c r="Q4" s="74">
        <v>2E-3</v>
      </c>
    </row>
    <row r="5" spans="1:19" x14ac:dyDescent="0.2">
      <c r="A5" s="51" t="s">
        <v>620</v>
      </c>
      <c r="B5" s="227">
        <v>170.35</v>
      </c>
      <c r="D5" s="204">
        <f t="shared" si="0"/>
        <v>9.9032258064515988E-2</v>
      </c>
      <c r="E5" s="211">
        <v>155</v>
      </c>
      <c r="G5" s="207">
        <v>147.5</v>
      </c>
      <c r="I5" s="190">
        <v>143.44999999999999</v>
      </c>
      <c r="K5" s="190">
        <v>136.6</v>
      </c>
      <c r="M5" s="179">
        <v>129.4</v>
      </c>
      <c r="O5" s="179">
        <v>124.1</v>
      </c>
      <c r="P5" s="51">
        <v>120</v>
      </c>
      <c r="Q5" s="51">
        <v>18.600000000000001</v>
      </c>
    </row>
    <row r="6" spans="1:19" x14ac:dyDescent="0.2">
      <c r="A6" s="76" t="s">
        <v>614</v>
      </c>
      <c r="B6" s="225"/>
      <c r="D6" s="204" t="e">
        <f t="shared" si="0"/>
        <v>#DIV/0!</v>
      </c>
      <c r="E6" s="76"/>
      <c r="G6" s="76"/>
      <c r="I6" s="76"/>
      <c r="K6" s="76"/>
      <c r="M6" s="76"/>
      <c r="O6" s="76"/>
      <c r="P6" s="76"/>
      <c r="Q6" s="76"/>
    </row>
    <row r="7" spans="1:19" x14ac:dyDescent="0.2">
      <c r="A7" s="51" t="s">
        <v>621</v>
      </c>
      <c r="B7" s="227">
        <v>117.7</v>
      </c>
      <c r="C7" s="227">
        <v>2.4</v>
      </c>
      <c r="D7" s="204">
        <f t="shared" si="0"/>
        <v>6.5158371040723972E-2</v>
      </c>
      <c r="E7" s="179">
        <v>110.5</v>
      </c>
      <c r="F7" s="179">
        <v>2.246</v>
      </c>
      <c r="G7" s="179">
        <v>106.21</v>
      </c>
      <c r="H7" s="179">
        <v>2.16</v>
      </c>
      <c r="I7" s="190">
        <v>103.32</v>
      </c>
      <c r="J7" s="190">
        <v>2.1</v>
      </c>
      <c r="K7" s="190">
        <v>98.4</v>
      </c>
      <c r="L7" s="190">
        <v>2</v>
      </c>
      <c r="M7" s="179">
        <v>93.2</v>
      </c>
      <c r="N7" s="51">
        <v>1.9</v>
      </c>
      <c r="O7" s="179">
        <v>89.35</v>
      </c>
      <c r="P7" s="51">
        <v>86.4</v>
      </c>
      <c r="Q7" s="51">
        <v>83.15</v>
      </c>
      <c r="R7" s="51">
        <v>1.7</v>
      </c>
    </row>
    <row r="8" spans="1:19" x14ac:dyDescent="0.2">
      <c r="A8" s="51" t="s">
        <v>622</v>
      </c>
      <c r="B8" s="227">
        <v>117.7</v>
      </c>
      <c r="C8" s="227">
        <v>2.4</v>
      </c>
      <c r="D8" s="204">
        <f t="shared" si="0"/>
        <v>6.5158371040723972E-2</v>
      </c>
      <c r="E8" s="179">
        <v>110.5</v>
      </c>
      <c r="F8" s="179">
        <v>2.246</v>
      </c>
      <c r="G8" s="179">
        <v>106.21</v>
      </c>
      <c r="H8" s="179">
        <v>2.16</v>
      </c>
      <c r="I8" s="190">
        <v>103.32</v>
      </c>
      <c r="J8" s="190">
        <v>2.1</v>
      </c>
      <c r="K8" s="190">
        <v>98.4</v>
      </c>
      <c r="L8" s="190">
        <v>2</v>
      </c>
      <c r="M8" s="179">
        <v>93.2</v>
      </c>
      <c r="N8" s="51">
        <v>1.9</v>
      </c>
      <c r="O8" s="179">
        <v>89.35</v>
      </c>
      <c r="P8" s="51">
        <v>86.4</v>
      </c>
      <c r="Q8" s="51">
        <v>83.15</v>
      </c>
      <c r="R8" s="51">
        <v>1.7</v>
      </c>
    </row>
    <row r="9" spans="1:19" x14ac:dyDescent="0.2">
      <c r="A9" s="51" t="s">
        <v>623</v>
      </c>
      <c r="B9" s="226">
        <v>19</v>
      </c>
      <c r="D9" s="204">
        <f t="shared" si="0"/>
        <v>0</v>
      </c>
      <c r="E9" s="210">
        <v>19</v>
      </c>
      <c r="G9" s="179">
        <v>18.25</v>
      </c>
      <c r="I9" s="190">
        <v>17.75</v>
      </c>
      <c r="K9" s="190">
        <v>16.899999999999999</v>
      </c>
      <c r="M9" s="51">
        <v>16</v>
      </c>
      <c r="O9" s="51">
        <v>16</v>
      </c>
      <c r="P9" s="51">
        <v>14.85</v>
      </c>
      <c r="Q9" s="51">
        <v>14.85</v>
      </c>
    </row>
    <row r="10" spans="1:19" ht="15" x14ac:dyDescent="0.2">
      <c r="A10" s="51" t="s">
        <v>624</v>
      </c>
      <c r="B10" s="233">
        <v>69.349999999999994</v>
      </c>
      <c r="D10" s="204">
        <f t="shared" si="0"/>
        <v>6.5284178187404063E-2</v>
      </c>
      <c r="E10" s="210">
        <v>65.099999999999994</v>
      </c>
      <c r="G10" s="179">
        <v>62.61</v>
      </c>
      <c r="I10" s="190">
        <v>60.9</v>
      </c>
      <c r="K10" s="190">
        <v>58</v>
      </c>
      <c r="M10" s="51">
        <v>55</v>
      </c>
      <c r="O10" s="51">
        <v>55</v>
      </c>
      <c r="P10" s="51">
        <v>53.2</v>
      </c>
      <c r="Q10" s="51">
        <v>51.2</v>
      </c>
      <c r="S10" s="234" t="s">
        <v>625</v>
      </c>
    </row>
    <row r="11" spans="1:19" x14ac:dyDescent="0.2">
      <c r="A11" s="149" t="s">
        <v>626</v>
      </c>
      <c r="B11" s="210">
        <v>19.8</v>
      </c>
      <c r="D11" s="204">
        <f t="shared" si="0"/>
        <v>0</v>
      </c>
      <c r="E11" s="210">
        <v>19.8</v>
      </c>
      <c r="G11" s="179">
        <v>19</v>
      </c>
      <c r="I11" s="190">
        <v>18.48</v>
      </c>
      <c r="K11" s="190">
        <v>17.600000000000001</v>
      </c>
      <c r="M11" s="51">
        <v>16.7</v>
      </c>
      <c r="O11" s="51">
        <v>16</v>
      </c>
      <c r="P11" s="51">
        <v>15.45</v>
      </c>
      <c r="Q11" s="51">
        <v>14.85</v>
      </c>
    </row>
    <row r="12" spans="1:19" x14ac:dyDescent="0.2">
      <c r="A12" s="51" t="s">
        <v>627</v>
      </c>
      <c r="B12" s="51"/>
      <c r="D12" s="204" t="e">
        <f t="shared" si="0"/>
        <v>#DIV/0!</v>
      </c>
      <c r="E12" s="51"/>
      <c r="G12" s="51"/>
      <c r="I12" s="51"/>
      <c r="K12" s="51"/>
      <c r="M12" s="51"/>
      <c r="O12" s="51"/>
      <c r="P12" s="51"/>
      <c r="Q12" s="51"/>
    </row>
    <row r="13" spans="1:19" x14ac:dyDescent="0.2">
      <c r="A13" s="51" t="s">
        <v>628</v>
      </c>
      <c r="B13" s="51"/>
      <c r="D13" s="204" t="e">
        <f t="shared" si="0"/>
        <v>#DIV/0!</v>
      </c>
      <c r="E13" s="51"/>
      <c r="G13" s="51"/>
      <c r="I13" s="51"/>
      <c r="K13" s="51"/>
      <c r="M13" s="51"/>
      <c r="O13" s="51"/>
      <c r="P13" s="51"/>
      <c r="Q13" s="51"/>
    </row>
    <row r="14" spans="1:19" x14ac:dyDescent="0.2">
      <c r="A14" s="51" t="s">
        <v>629</v>
      </c>
      <c r="B14" s="51"/>
      <c r="D14" s="204" t="e">
        <f t="shared" si="0"/>
        <v>#DIV/0!</v>
      </c>
      <c r="E14" s="51"/>
      <c r="G14" s="51"/>
      <c r="I14" s="51"/>
      <c r="K14" s="51"/>
      <c r="M14" s="51"/>
      <c r="O14" s="51"/>
      <c r="P14" s="51"/>
      <c r="Q14" s="51"/>
    </row>
    <row r="15" spans="1:19" x14ac:dyDescent="0.2">
      <c r="A15" s="51" t="s">
        <v>630</v>
      </c>
      <c r="B15" s="51"/>
      <c r="D15" s="204" t="e">
        <f t="shared" si="0"/>
        <v>#DIV/0!</v>
      </c>
      <c r="E15" s="51"/>
      <c r="G15" s="51"/>
      <c r="I15" s="51"/>
      <c r="K15" s="51"/>
      <c r="M15" s="51"/>
      <c r="O15" s="51"/>
      <c r="P15" s="51"/>
      <c r="Q15" s="51"/>
    </row>
    <row r="16" spans="1:19" x14ac:dyDescent="0.2">
      <c r="A16" s="51" t="s">
        <v>631</v>
      </c>
      <c r="B16" s="51"/>
      <c r="D16" s="204" t="e">
        <f t="shared" si="0"/>
        <v>#DIV/0!</v>
      </c>
      <c r="E16" s="51"/>
      <c r="G16" s="51"/>
      <c r="I16" s="51"/>
      <c r="K16" s="51"/>
      <c r="M16" s="51"/>
      <c r="O16" s="51"/>
      <c r="P16" s="51"/>
      <c r="Q16" s="51"/>
    </row>
    <row r="17" spans="1:18" x14ac:dyDescent="0.2">
      <c r="A17" s="51" t="s">
        <v>632</v>
      </c>
      <c r="B17" s="51"/>
      <c r="D17" s="204" t="e">
        <f t="shared" si="0"/>
        <v>#DIV/0!</v>
      </c>
      <c r="E17" s="51"/>
      <c r="G17" s="51"/>
      <c r="I17" s="51"/>
      <c r="K17" s="51"/>
      <c r="M17" s="51"/>
      <c r="O17" s="51"/>
      <c r="P17" s="51"/>
      <c r="Q17" s="51"/>
    </row>
    <row r="18" spans="1:18" x14ac:dyDescent="0.2">
      <c r="A18" s="51" t="s">
        <v>633</v>
      </c>
      <c r="B18" s="51"/>
      <c r="D18" s="204" t="e">
        <f t="shared" si="0"/>
        <v>#DIV/0!</v>
      </c>
      <c r="E18" s="51"/>
      <c r="G18" s="51"/>
      <c r="I18" s="51"/>
      <c r="K18" s="51"/>
      <c r="M18" s="51"/>
      <c r="O18" s="51"/>
      <c r="P18" s="51"/>
      <c r="Q18" s="51"/>
    </row>
    <row r="19" spans="1:18" x14ac:dyDescent="0.2">
      <c r="A19" s="51" t="s">
        <v>634</v>
      </c>
      <c r="B19" s="51"/>
      <c r="C19" s="75"/>
      <c r="D19" s="204" t="e">
        <f t="shared" si="0"/>
        <v>#DIV/0!</v>
      </c>
      <c r="E19" s="51"/>
      <c r="F19" s="75"/>
      <c r="G19" s="51"/>
      <c r="H19" s="75"/>
      <c r="I19" s="51"/>
      <c r="J19" s="75"/>
      <c r="K19" s="51"/>
      <c r="L19" s="75"/>
      <c r="M19" s="51"/>
      <c r="N19" s="75"/>
      <c r="O19" s="51"/>
      <c r="P19" s="51"/>
      <c r="Q19" s="51"/>
      <c r="R19" s="75"/>
    </row>
    <row r="20" spans="1:18" x14ac:dyDescent="0.2">
      <c r="A20" s="51" t="s">
        <v>635</v>
      </c>
      <c r="B20" s="228">
        <v>7.25</v>
      </c>
      <c r="D20" s="204">
        <f t="shared" si="0"/>
        <v>6.6176470588235281E-2</v>
      </c>
      <c r="E20" s="179">
        <v>6.8</v>
      </c>
      <c r="G20" s="179">
        <v>6.16</v>
      </c>
      <c r="I20" s="190">
        <v>5.99</v>
      </c>
      <c r="K20" s="190">
        <v>5.7</v>
      </c>
      <c r="M20" s="179">
        <v>5.4</v>
      </c>
      <c r="O20" s="179">
        <v>5.2</v>
      </c>
      <c r="P20" s="51">
        <v>5</v>
      </c>
      <c r="Q20" s="51">
        <v>5</v>
      </c>
    </row>
    <row r="21" spans="1:18" x14ac:dyDescent="0.2">
      <c r="A21" s="51"/>
      <c r="B21" s="51"/>
      <c r="D21" s="204" t="e">
        <f t="shared" si="0"/>
        <v>#DIV/0!</v>
      </c>
      <c r="E21" s="51"/>
      <c r="G21" s="51"/>
      <c r="I21" s="51"/>
      <c r="K21" s="51"/>
      <c r="M21" s="51"/>
      <c r="O21" s="51"/>
      <c r="P21" s="51"/>
      <c r="Q21" s="51"/>
    </row>
    <row r="22" spans="1:18" x14ac:dyDescent="0.2">
      <c r="A22" s="51" t="s">
        <v>636</v>
      </c>
      <c r="B22" s="229">
        <v>257.45</v>
      </c>
      <c r="C22" s="73"/>
      <c r="D22" s="204">
        <f t="shared" si="0"/>
        <v>6.5163425734381386E-2</v>
      </c>
      <c r="E22" s="211">
        <v>241.7</v>
      </c>
      <c r="F22" s="73"/>
      <c r="G22" s="207">
        <v>232.4</v>
      </c>
      <c r="H22" s="73"/>
      <c r="I22" s="190">
        <v>226.05</v>
      </c>
      <c r="K22" s="190">
        <v>215.25</v>
      </c>
      <c r="M22" s="179">
        <v>203.85</v>
      </c>
      <c r="O22" s="179">
        <v>195.43</v>
      </c>
      <c r="P22" s="51">
        <v>189</v>
      </c>
      <c r="Q22" s="51">
        <v>182</v>
      </c>
    </row>
    <row r="23" spans="1:18" x14ac:dyDescent="0.2">
      <c r="A23" s="51" t="s">
        <v>637</v>
      </c>
      <c r="B23" s="51"/>
      <c r="D23" s="204" t="e">
        <f t="shared" si="0"/>
        <v>#DIV/0!</v>
      </c>
      <c r="E23" s="51"/>
      <c r="G23" s="51"/>
      <c r="I23" s="51"/>
      <c r="K23" s="51"/>
      <c r="M23" s="51"/>
      <c r="O23" s="51"/>
      <c r="P23" s="51"/>
      <c r="Q23" s="51"/>
    </row>
    <row r="24" spans="1:18" x14ac:dyDescent="0.2">
      <c r="A24" s="51" t="s">
        <v>638</v>
      </c>
      <c r="B24" s="51"/>
      <c r="D24" s="204" t="e">
        <f t="shared" si="0"/>
        <v>#DIV/0!</v>
      </c>
      <c r="E24" s="51"/>
      <c r="G24" s="51"/>
      <c r="I24" s="51"/>
      <c r="K24" s="51"/>
      <c r="M24" s="51"/>
      <c r="O24" s="51"/>
      <c r="P24" s="51"/>
      <c r="Q24" s="51"/>
    </row>
    <row r="25" spans="1:18" x14ac:dyDescent="0.2">
      <c r="A25" s="51" t="s">
        <v>639</v>
      </c>
      <c r="B25" s="51"/>
      <c r="D25" s="204" t="e">
        <f t="shared" si="0"/>
        <v>#DIV/0!</v>
      </c>
      <c r="E25" s="51"/>
      <c r="G25" s="51"/>
      <c r="I25" s="51"/>
      <c r="K25" s="51"/>
      <c r="M25" s="51"/>
      <c r="O25" s="51"/>
      <c r="P25" s="51"/>
      <c r="Q25" s="51"/>
    </row>
    <row r="26" spans="1:18" x14ac:dyDescent="0.2">
      <c r="A26" s="123" t="s">
        <v>640</v>
      </c>
      <c r="B26" s="123"/>
      <c r="D26" s="204" t="e">
        <f t="shared" si="0"/>
        <v>#DIV/0!</v>
      </c>
      <c r="E26" s="123"/>
      <c r="G26" s="123"/>
      <c r="I26" s="123"/>
      <c r="K26" s="123"/>
      <c r="M26" s="123"/>
      <c r="O26" s="123"/>
      <c r="P26" s="123"/>
      <c r="Q26" s="51"/>
    </row>
    <row r="27" spans="1:18" x14ac:dyDescent="0.2">
      <c r="A27" s="124" t="s">
        <v>641</v>
      </c>
      <c r="B27" s="230">
        <v>95.35</v>
      </c>
      <c r="C27" s="189">
        <v>0.01</v>
      </c>
      <c r="D27" s="204">
        <f t="shared" si="0"/>
        <v>6.5363128491620071E-2</v>
      </c>
      <c r="E27" s="180">
        <v>89.5</v>
      </c>
      <c r="F27" s="189">
        <v>0.01</v>
      </c>
      <c r="G27" s="180">
        <v>86.03</v>
      </c>
      <c r="H27" s="189">
        <v>0.01</v>
      </c>
      <c r="I27" s="188">
        <v>83.69</v>
      </c>
      <c r="J27" s="189">
        <v>0.01</v>
      </c>
      <c r="K27" s="188">
        <v>79.7</v>
      </c>
      <c r="L27" s="189">
        <v>0.01</v>
      </c>
      <c r="M27" s="180">
        <v>75.5</v>
      </c>
      <c r="N27" s="125">
        <v>0.01</v>
      </c>
      <c r="O27" s="180">
        <v>72.400000000000006</v>
      </c>
      <c r="P27" s="51">
        <v>70</v>
      </c>
      <c r="Q27">
        <v>67.349999999999994</v>
      </c>
      <c r="R27" s="75">
        <v>0.01</v>
      </c>
    </row>
    <row r="28" spans="1:18" x14ac:dyDescent="0.2">
      <c r="B28" s="230">
        <v>95.35</v>
      </c>
      <c r="C28" s="189">
        <v>0.01</v>
      </c>
      <c r="D28" s="204">
        <f t="shared" si="0"/>
        <v>6.5363128491620071E-2</v>
      </c>
      <c r="E28" s="180">
        <v>89.5</v>
      </c>
      <c r="F28" s="189">
        <v>0.01</v>
      </c>
      <c r="G28" s="180">
        <v>86.03</v>
      </c>
      <c r="H28" s="189">
        <v>0.01</v>
      </c>
      <c r="I28" s="188">
        <v>83.69</v>
      </c>
      <c r="J28" s="189">
        <v>0.01</v>
      </c>
      <c r="K28" s="188">
        <v>79.7</v>
      </c>
      <c r="L28" s="189">
        <v>0.01</v>
      </c>
      <c r="M28" s="180">
        <v>75.5</v>
      </c>
      <c r="N28" s="125">
        <v>0.01</v>
      </c>
      <c r="O28" s="180">
        <v>72.400000000000006</v>
      </c>
      <c r="P28" s="51">
        <v>70</v>
      </c>
      <c r="Q28">
        <v>67.349999999999994</v>
      </c>
      <c r="R28" s="75">
        <v>0.01</v>
      </c>
    </row>
    <row r="29" spans="1:18" x14ac:dyDescent="0.2">
      <c r="B29" s="230">
        <v>95.35</v>
      </c>
      <c r="C29" s="189">
        <v>0.01</v>
      </c>
      <c r="D29" s="204">
        <f t="shared" si="0"/>
        <v>6.5363128491620071E-2</v>
      </c>
      <c r="E29" s="180">
        <v>89.5</v>
      </c>
      <c r="F29" s="189">
        <v>0.01</v>
      </c>
      <c r="G29" s="180">
        <v>86.03</v>
      </c>
      <c r="H29" s="189">
        <v>0.01</v>
      </c>
      <c r="I29" s="188">
        <v>83.69</v>
      </c>
      <c r="J29" s="189">
        <v>0.01</v>
      </c>
      <c r="K29" s="188">
        <v>79.7</v>
      </c>
      <c r="L29" s="189">
        <v>0.01</v>
      </c>
      <c r="M29" s="180">
        <v>75.5</v>
      </c>
      <c r="N29" s="125">
        <v>0.01</v>
      </c>
      <c r="O29" s="180">
        <v>72.400000000000006</v>
      </c>
      <c r="P29" s="51">
        <v>70</v>
      </c>
      <c r="Q29">
        <v>67.349999999999994</v>
      </c>
      <c r="R29" s="75">
        <v>0.01</v>
      </c>
    </row>
    <row r="30" spans="1:18" x14ac:dyDescent="0.2">
      <c r="B30" s="230">
        <v>95.35</v>
      </c>
      <c r="C30" s="189">
        <v>0.01</v>
      </c>
      <c r="D30" s="204">
        <f t="shared" si="0"/>
        <v>6.5363128491620071E-2</v>
      </c>
      <c r="E30" s="180">
        <v>89.5</v>
      </c>
      <c r="F30" s="189">
        <v>0.01</v>
      </c>
      <c r="G30" s="180">
        <v>86.03</v>
      </c>
      <c r="H30" s="189">
        <v>0.01</v>
      </c>
      <c r="I30" s="188">
        <v>83.69</v>
      </c>
      <c r="J30" s="189">
        <v>0.01</v>
      </c>
      <c r="K30" s="188">
        <v>79.7</v>
      </c>
      <c r="L30" s="189">
        <v>0.01</v>
      </c>
      <c r="M30" s="180">
        <v>75.5</v>
      </c>
      <c r="N30" s="125">
        <v>0.01</v>
      </c>
      <c r="O30" s="180">
        <v>72.400000000000006</v>
      </c>
      <c r="P30" s="51">
        <v>70</v>
      </c>
      <c r="Q30">
        <v>67.349999999999994</v>
      </c>
      <c r="R30" s="75">
        <v>0.01</v>
      </c>
    </row>
    <row r="31" spans="1:18" x14ac:dyDescent="0.2">
      <c r="B31" s="230">
        <v>95.35</v>
      </c>
      <c r="C31" s="189">
        <v>0.01</v>
      </c>
      <c r="D31" s="204">
        <f t="shared" si="0"/>
        <v>6.5363128491620071E-2</v>
      </c>
      <c r="E31" s="180">
        <v>89.5</v>
      </c>
      <c r="F31" s="189">
        <v>0.01</v>
      </c>
      <c r="G31" s="180">
        <v>86.03</v>
      </c>
      <c r="H31" s="189">
        <v>0.01</v>
      </c>
      <c r="I31" s="188">
        <v>83.69</v>
      </c>
      <c r="J31" s="189">
        <v>0.01</v>
      </c>
      <c r="K31" s="188">
        <v>79.7</v>
      </c>
      <c r="L31" s="189">
        <v>0.01</v>
      </c>
      <c r="M31" s="180">
        <v>75.5</v>
      </c>
      <c r="N31" s="125">
        <v>0.01</v>
      </c>
      <c r="O31" s="180">
        <v>72.400000000000006</v>
      </c>
      <c r="P31" s="51">
        <v>70</v>
      </c>
      <c r="Q31">
        <v>67.349999999999994</v>
      </c>
      <c r="R31" s="75">
        <v>0.01</v>
      </c>
    </row>
    <row r="32" spans="1:18" x14ac:dyDescent="0.2">
      <c r="A32" t="s">
        <v>642</v>
      </c>
      <c r="B32" s="231">
        <v>175.55</v>
      </c>
      <c r="D32" s="204">
        <f t="shared" si="0"/>
        <v>9.9248591108328288E-2</v>
      </c>
      <c r="E32" s="181">
        <v>159.69999999999999</v>
      </c>
      <c r="G32" s="181">
        <v>153.6</v>
      </c>
      <c r="I32" s="193">
        <v>149.41999999999999</v>
      </c>
      <c r="K32" s="193">
        <v>142.30000000000001</v>
      </c>
      <c r="M32" s="181">
        <v>134.80000000000001</v>
      </c>
      <c r="O32" s="181">
        <v>129.25</v>
      </c>
      <c r="P32" s="166">
        <v>125</v>
      </c>
    </row>
    <row r="33" spans="1:16" x14ac:dyDescent="0.2">
      <c r="A33" t="s">
        <v>643</v>
      </c>
      <c r="B33" s="231">
        <v>40.799999999999997</v>
      </c>
      <c r="D33" s="204">
        <f t="shared" si="0"/>
        <v>6.5274151436031325E-2</v>
      </c>
      <c r="E33" s="181">
        <v>38.299999999999997</v>
      </c>
      <c r="G33" s="181">
        <v>36.86</v>
      </c>
      <c r="I33" s="193">
        <v>35.86</v>
      </c>
      <c r="K33" s="193">
        <v>34.15</v>
      </c>
      <c r="M33" s="166">
        <v>34.15</v>
      </c>
      <c r="O33" s="166">
        <v>34.15</v>
      </c>
      <c r="P33" s="166">
        <v>34.15</v>
      </c>
    </row>
    <row r="34" spans="1:16" x14ac:dyDescent="0.2">
      <c r="A34" t="s">
        <v>644</v>
      </c>
      <c r="B34" s="208">
        <v>9.65</v>
      </c>
      <c r="D34" s="204">
        <f t="shared" si="0"/>
        <v>0</v>
      </c>
      <c r="E34" s="208">
        <v>9.65</v>
      </c>
      <c r="G34" s="208">
        <v>9.65</v>
      </c>
      <c r="I34" s="193">
        <v>9.39</v>
      </c>
      <c r="K34" s="193">
        <v>8.94</v>
      </c>
      <c r="M34" s="166">
        <v>8.94</v>
      </c>
      <c r="O34" s="166">
        <v>8.1300000000000008</v>
      </c>
      <c r="P34" s="166">
        <v>8.1300000000000008</v>
      </c>
    </row>
    <row r="35" spans="1:16" x14ac:dyDescent="0.2">
      <c r="A35" t="s">
        <v>645</v>
      </c>
      <c r="B35" s="227">
        <v>117.7</v>
      </c>
      <c r="C35" s="227">
        <v>2.4</v>
      </c>
      <c r="D35" s="204">
        <f t="shared" si="0"/>
        <v>6.5158371040723972E-2</v>
      </c>
      <c r="E35" s="179">
        <v>110.5</v>
      </c>
      <c r="F35" s="179">
        <v>2.246</v>
      </c>
      <c r="G35" s="202">
        <v>106.21</v>
      </c>
      <c r="H35" s="202">
        <v>2.16</v>
      </c>
      <c r="I35" s="192">
        <v>103.32</v>
      </c>
      <c r="J35" s="192">
        <v>2.1</v>
      </c>
      <c r="K35" s="192">
        <v>98.4</v>
      </c>
      <c r="L35" s="192">
        <v>2</v>
      </c>
      <c r="M35">
        <v>93.2</v>
      </c>
      <c r="N35">
        <v>1.9</v>
      </c>
      <c r="O35">
        <v>110.7</v>
      </c>
    </row>
    <row r="36" spans="1:16" x14ac:dyDescent="0.2">
      <c r="A36" t="s">
        <v>646</v>
      </c>
      <c r="B36" s="232">
        <v>8.8000000000000007</v>
      </c>
      <c r="C36" t="s">
        <v>647</v>
      </c>
      <c r="E36" s="202">
        <v>13.2</v>
      </c>
      <c r="F36" t="s">
        <v>647</v>
      </c>
      <c r="G36" s="202">
        <v>17.600000000000001</v>
      </c>
      <c r="H36" t="s">
        <v>647</v>
      </c>
    </row>
    <row r="37" spans="1:16" x14ac:dyDescent="0.2">
      <c r="A37" t="s">
        <v>648</v>
      </c>
      <c r="B37" s="232">
        <v>2042</v>
      </c>
      <c r="E37">
        <v>1365</v>
      </c>
    </row>
  </sheetData>
  <phoneticPr fontId="15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/>
  <dimension ref="A1:CH70"/>
  <sheetViews>
    <sheetView zoomScale="72" zoomScaleNormal="72" workbookViewId="0">
      <selection activeCell="E9" sqref="E9"/>
    </sheetView>
  </sheetViews>
  <sheetFormatPr defaultColWidth="9.28515625" defaultRowHeight="12.75" x14ac:dyDescent="0.2"/>
  <cols>
    <col min="1" max="1" width="20.28515625" style="17" customWidth="1"/>
    <col min="2" max="2" width="24" style="17" customWidth="1"/>
    <col min="3" max="3" width="12.7109375" style="17" hidden="1" customWidth="1"/>
    <col min="4" max="4" width="6.5703125" style="17" hidden="1" customWidth="1"/>
    <col min="5" max="5" width="11.42578125" style="17" customWidth="1"/>
    <col min="6" max="6" width="12.7109375" style="17" customWidth="1"/>
    <col min="7" max="17" width="10.5703125" style="17" customWidth="1"/>
    <col min="18" max="18" width="6.7109375" style="17" customWidth="1"/>
    <col min="19" max="19" width="22.85546875" style="17" customWidth="1"/>
    <col min="20" max="20" width="7.28515625" style="17" hidden="1" customWidth="1"/>
    <col min="21" max="21" width="10.7109375" style="17" hidden="1" customWidth="1"/>
    <col min="22" max="22" width="10.7109375" style="17" customWidth="1"/>
    <col min="23" max="23" width="9" style="17" customWidth="1"/>
    <col min="24" max="26" width="10.5703125" style="17" bestFit="1" customWidth="1"/>
    <col min="27" max="30" width="10" style="17" bestFit="1" customWidth="1"/>
    <col min="31" max="31" width="10.7109375" style="17" bestFit="1" customWidth="1"/>
    <col min="32" max="32" width="10.28515625" style="17" bestFit="1" customWidth="1"/>
    <col min="33" max="33" width="10.7109375" style="17" bestFit="1" customWidth="1"/>
    <col min="34" max="34" width="13.85546875" style="17" customWidth="1"/>
    <col min="35" max="35" width="21.42578125" style="17" hidden="1" customWidth="1"/>
    <col min="36" max="36" width="8.5703125" style="17" hidden="1" customWidth="1"/>
    <col min="37" max="38" width="8.7109375" style="17" hidden="1" customWidth="1"/>
    <col min="39" max="41" width="10.5703125" style="17" hidden="1" customWidth="1"/>
    <col min="42" max="45" width="10" style="17" hidden="1" customWidth="1"/>
    <col min="46" max="46" width="10.7109375" style="17" hidden="1" customWidth="1"/>
    <col min="47" max="47" width="10.28515625" style="17" hidden="1" customWidth="1"/>
    <col min="48" max="48" width="10.7109375" style="17" hidden="1" customWidth="1"/>
    <col min="49" max="50" width="20.28515625" style="17" hidden="1" customWidth="1"/>
    <col min="51" max="59" width="13.7109375" style="17" hidden="1" customWidth="1"/>
    <col min="60" max="60" width="16.28515625" style="17" hidden="1" customWidth="1"/>
    <col min="61" max="67" width="13.7109375" style="17" hidden="1" customWidth="1"/>
    <col min="68" max="68" width="0" style="17" hidden="1" customWidth="1"/>
    <col min="69" max="16384" width="9.28515625" style="17"/>
  </cols>
  <sheetData>
    <row r="1" spans="1:86" ht="21.2" customHeight="1" x14ac:dyDescent="0.3">
      <c r="A1" s="19" t="s">
        <v>62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BB1" s="21"/>
      <c r="BC1" s="21"/>
    </row>
    <row r="2" spans="1:86" ht="29.25" customHeight="1" x14ac:dyDescent="0.2">
      <c r="A2" s="20" t="s">
        <v>63</v>
      </c>
      <c r="B2" s="22" t="s">
        <v>64</v>
      </c>
      <c r="C2" s="22"/>
      <c r="D2" s="20"/>
      <c r="E2" s="20"/>
      <c r="F2" s="22"/>
      <c r="G2" s="20" t="s">
        <v>65</v>
      </c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2" t="s">
        <v>64</v>
      </c>
      <c r="T2" s="20"/>
      <c r="U2" s="20"/>
      <c r="V2" s="20"/>
      <c r="W2" s="20"/>
      <c r="X2" s="20" t="s">
        <v>66</v>
      </c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2" t="s">
        <v>64</v>
      </c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154" t="s">
        <v>64</v>
      </c>
      <c r="AY2" s="100"/>
      <c r="AZ2" s="100"/>
      <c r="BA2" s="100" t="s">
        <v>66</v>
      </c>
      <c r="BB2" s="100"/>
      <c r="BC2" s="100"/>
      <c r="BD2" s="100"/>
      <c r="BE2" s="100"/>
      <c r="BF2" s="100"/>
    </row>
    <row r="3" spans="1:86" x14ac:dyDescent="0.2">
      <c r="A3" s="20" t="s">
        <v>67</v>
      </c>
      <c r="B3" s="20" t="s">
        <v>68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 t="s">
        <v>68</v>
      </c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 t="s">
        <v>68</v>
      </c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155" t="s">
        <v>69</v>
      </c>
      <c r="AY3" s="100"/>
      <c r="AZ3" s="100"/>
      <c r="BA3" s="100"/>
      <c r="BB3" s="100"/>
      <c r="BC3" s="100"/>
      <c r="BD3" s="100"/>
      <c r="BE3" s="100"/>
      <c r="BF3" s="100"/>
    </row>
    <row r="4" spans="1:86" x14ac:dyDescent="0.2">
      <c r="A4" s="20" t="s">
        <v>70</v>
      </c>
      <c r="B4" s="182">
        <v>45284</v>
      </c>
      <c r="C4" s="182"/>
      <c r="D4" s="20"/>
      <c r="E4" s="20"/>
      <c r="F4" s="182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182">
        <v>44920</v>
      </c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182">
        <v>43094</v>
      </c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89">
        <v>42370</v>
      </c>
      <c r="AY4" s="100"/>
      <c r="AZ4" s="100"/>
      <c r="BA4" s="100"/>
      <c r="BB4" s="100"/>
      <c r="BC4" s="100"/>
      <c r="BD4" s="100"/>
      <c r="BE4" s="100"/>
      <c r="BF4" s="100"/>
      <c r="BH4" s="89">
        <v>42005</v>
      </c>
      <c r="BI4" s="100"/>
      <c r="BJ4" s="100"/>
      <c r="BK4" s="100"/>
      <c r="BL4" s="100"/>
      <c r="BM4" s="100"/>
      <c r="BN4" s="100"/>
      <c r="BO4" s="100"/>
      <c r="BP4" s="100"/>
    </row>
    <row r="5" spans="1:86" x14ac:dyDescent="0.2">
      <c r="A5" s="20" t="s">
        <v>71</v>
      </c>
      <c r="B5" s="24" t="s">
        <v>72</v>
      </c>
      <c r="C5" s="24"/>
      <c r="D5" s="20"/>
      <c r="E5" s="20"/>
      <c r="F5" s="24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4" t="s">
        <v>72</v>
      </c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4" t="s">
        <v>72</v>
      </c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101" t="s">
        <v>72</v>
      </c>
      <c r="AY5" s="100"/>
      <c r="AZ5" s="100"/>
      <c r="BA5" s="100"/>
      <c r="BB5" s="100"/>
      <c r="BC5" s="100"/>
      <c r="BD5" s="100"/>
      <c r="BE5" s="100"/>
      <c r="BF5" s="100"/>
      <c r="BH5" s="101" t="s">
        <v>72</v>
      </c>
      <c r="BI5" s="100"/>
      <c r="BJ5" s="100"/>
      <c r="BK5" s="100"/>
      <c r="BL5" s="100"/>
      <c r="BM5" s="100"/>
      <c r="BN5" s="100"/>
      <c r="BO5" s="100"/>
      <c r="BP5" s="100"/>
    </row>
    <row r="6" spans="1:86" ht="18" customHeight="1" x14ac:dyDescent="0.2">
      <c r="AX6" s="102"/>
      <c r="AY6" s="103"/>
      <c r="AZ6" s="100"/>
      <c r="BA6" s="100"/>
      <c r="BB6" s="100"/>
      <c r="BC6" s="100"/>
      <c r="BD6" s="100"/>
      <c r="BE6" s="100"/>
      <c r="BF6" s="100"/>
      <c r="BH6" s="102"/>
      <c r="BI6" s="103"/>
      <c r="BJ6" s="100"/>
      <c r="BK6" s="100"/>
      <c r="BL6" s="100"/>
      <c r="BM6" s="100"/>
      <c r="BN6" s="100"/>
      <c r="BO6" s="100"/>
      <c r="BP6" s="100"/>
    </row>
    <row r="7" spans="1:86" ht="30.75" customHeight="1" x14ac:dyDescent="0.2">
      <c r="A7" s="27"/>
      <c r="B7" s="28"/>
      <c r="C7" s="29" t="s">
        <v>73</v>
      </c>
      <c r="D7" s="29" t="s">
        <v>74</v>
      </c>
      <c r="E7" s="30" t="s">
        <v>75</v>
      </c>
      <c r="F7" s="30" t="s">
        <v>76</v>
      </c>
      <c r="G7" s="30" t="s">
        <v>77</v>
      </c>
      <c r="H7" s="30" t="s">
        <v>78</v>
      </c>
      <c r="I7" s="30" t="s">
        <v>79</v>
      </c>
      <c r="J7" s="30" t="s">
        <v>80</v>
      </c>
      <c r="K7" s="30" t="s">
        <v>81</v>
      </c>
      <c r="L7" s="30" t="s">
        <v>82</v>
      </c>
      <c r="M7" s="30" t="s">
        <v>83</v>
      </c>
      <c r="N7" s="30" t="s">
        <v>84</v>
      </c>
      <c r="O7" s="30" t="s">
        <v>85</v>
      </c>
      <c r="P7" s="30" t="s">
        <v>86</v>
      </c>
      <c r="Q7" s="30" t="s">
        <v>87</v>
      </c>
      <c r="R7" s="27"/>
      <c r="S7" s="28"/>
      <c r="T7" s="29" t="s">
        <v>73</v>
      </c>
      <c r="U7" s="29" t="s">
        <v>74</v>
      </c>
      <c r="V7" s="30" t="s">
        <v>75</v>
      </c>
      <c r="W7" s="30" t="s">
        <v>76</v>
      </c>
      <c r="X7" s="30" t="s">
        <v>77</v>
      </c>
      <c r="Y7" s="30" t="s">
        <v>78</v>
      </c>
      <c r="Z7" s="30" t="s">
        <v>79</v>
      </c>
      <c r="AA7" s="30" t="s">
        <v>80</v>
      </c>
      <c r="AB7" s="30" t="s">
        <v>81</v>
      </c>
      <c r="AC7" s="30" t="s">
        <v>82</v>
      </c>
      <c r="AD7" s="30" t="s">
        <v>83</v>
      </c>
      <c r="AE7" s="30" t="s">
        <v>84</v>
      </c>
      <c r="AF7" s="30" t="s">
        <v>85</v>
      </c>
      <c r="AG7" s="30" t="s">
        <v>86</v>
      </c>
      <c r="AH7" s="30" t="s">
        <v>87</v>
      </c>
      <c r="AI7" s="28"/>
      <c r="AJ7" s="29" t="s">
        <v>73</v>
      </c>
      <c r="AK7" s="29" t="s">
        <v>74</v>
      </c>
      <c r="AL7" s="29"/>
      <c r="AM7" s="30" t="s">
        <v>77</v>
      </c>
      <c r="AN7" s="30" t="s">
        <v>78</v>
      </c>
      <c r="AO7" s="30" t="s">
        <v>79</v>
      </c>
      <c r="AP7" s="30" t="s">
        <v>80</v>
      </c>
      <c r="AQ7" s="30" t="s">
        <v>81</v>
      </c>
      <c r="AR7" s="30" t="s">
        <v>82</v>
      </c>
      <c r="AS7" s="30" t="s">
        <v>83</v>
      </c>
      <c r="AT7" s="30" t="s">
        <v>84</v>
      </c>
      <c r="AU7" s="30" t="s">
        <v>85</v>
      </c>
      <c r="AV7" s="30" t="s">
        <v>86</v>
      </c>
      <c r="AW7" s="27"/>
      <c r="AX7" s="104"/>
      <c r="AY7" s="105" t="s">
        <v>73</v>
      </c>
      <c r="AZ7" s="105" t="s">
        <v>74</v>
      </c>
      <c r="BA7" s="94" t="s">
        <v>77</v>
      </c>
      <c r="BB7" s="94" t="s">
        <v>78</v>
      </c>
      <c r="BC7" s="94" t="s">
        <v>79</v>
      </c>
      <c r="BD7" s="94" t="s">
        <v>81</v>
      </c>
      <c r="BE7" s="94" t="s">
        <v>82</v>
      </c>
      <c r="BF7" s="94" t="s">
        <v>85</v>
      </c>
      <c r="BH7" s="104"/>
      <c r="BI7" s="105" t="s">
        <v>73</v>
      </c>
      <c r="BJ7" s="105" t="s">
        <v>74</v>
      </c>
      <c r="BK7" s="94" t="s">
        <v>77</v>
      </c>
      <c r="BL7" s="94" t="s">
        <v>78</v>
      </c>
      <c r="BM7" s="94" t="s">
        <v>79</v>
      </c>
      <c r="BN7" s="94" t="s">
        <v>81</v>
      </c>
      <c r="BO7" s="94" t="s">
        <v>81</v>
      </c>
      <c r="BP7" s="94" t="s">
        <v>85</v>
      </c>
      <c r="BR7" s="17" t="s">
        <v>88</v>
      </c>
    </row>
    <row r="8" spans="1:86" ht="15.75" x14ac:dyDescent="0.25">
      <c r="A8" s="15" t="s">
        <v>27</v>
      </c>
      <c r="B8" s="34" t="s">
        <v>28</v>
      </c>
      <c r="C8" s="68"/>
      <c r="D8" s="38"/>
      <c r="E8" s="198">
        <v>767.05</v>
      </c>
      <c r="F8" s="198">
        <v>767.05</v>
      </c>
      <c r="G8" s="68">
        <v>749.4</v>
      </c>
      <c r="H8" s="68">
        <v>768.5</v>
      </c>
      <c r="I8" s="68">
        <v>799.3</v>
      </c>
      <c r="J8" s="68">
        <v>802.85</v>
      </c>
      <c r="K8" s="68">
        <v>805.1</v>
      </c>
      <c r="L8" s="68">
        <v>828.6</v>
      </c>
      <c r="M8" s="68">
        <v>888.05</v>
      </c>
      <c r="N8" s="68">
        <v>907.45</v>
      </c>
      <c r="O8" s="68">
        <v>908.65</v>
      </c>
      <c r="P8" s="68">
        <v>1009</v>
      </c>
      <c r="Q8" s="68">
        <v>1012.9</v>
      </c>
      <c r="R8" s="15"/>
      <c r="S8" s="34" t="s">
        <v>28</v>
      </c>
      <c r="T8" s="38">
        <v>100.25</v>
      </c>
      <c r="U8" s="38">
        <v>101.5</v>
      </c>
      <c r="V8" s="198">
        <v>699.85</v>
      </c>
      <c r="W8" s="198">
        <v>699.85</v>
      </c>
      <c r="X8" s="68">
        <v>683.75</v>
      </c>
      <c r="Y8" s="68">
        <v>701.15</v>
      </c>
      <c r="Z8" s="68">
        <v>729.25</v>
      </c>
      <c r="AA8" s="68">
        <v>732.5</v>
      </c>
      <c r="AB8" s="68">
        <v>734.55</v>
      </c>
      <c r="AC8" s="68">
        <v>756</v>
      </c>
      <c r="AD8" s="68">
        <v>810.25</v>
      </c>
      <c r="AE8" s="68">
        <v>827.95</v>
      </c>
      <c r="AF8" s="68">
        <v>829.05</v>
      </c>
      <c r="AG8" s="68">
        <v>920.6</v>
      </c>
      <c r="AH8" s="68">
        <v>924.15</v>
      </c>
      <c r="AI8" s="34" t="s">
        <v>28</v>
      </c>
      <c r="AJ8" s="38">
        <v>100.25</v>
      </c>
      <c r="AK8" s="38">
        <v>101.5</v>
      </c>
      <c r="AL8" s="38"/>
      <c r="AM8" s="68">
        <v>501.1</v>
      </c>
      <c r="AN8" s="68">
        <v>513.9</v>
      </c>
      <c r="AO8" s="68">
        <v>534.45000000000005</v>
      </c>
      <c r="AP8" s="68">
        <v>536.85</v>
      </c>
      <c r="AQ8" s="68">
        <v>535.85</v>
      </c>
      <c r="AR8" s="68">
        <v>545.29999999999995</v>
      </c>
      <c r="AS8" s="68">
        <v>591.04999999999995</v>
      </c>
      <c r="AT8" s="68">
        <v>603.95000000000005</v>
      </c>
      <c r="AU8" s="68">
        <v>604.79999999999995</v>
      </c>
      <c r="AV8" s="68">
        <v>671.55</v>
      </c>
      <c r="AW8" s="15"/>
      <c r="AX8" s="109" t="s">
        <v>28</v>
      </c>
      <c r="AY8" s="122">
        <v>100.25</v>
      </c>
      <c r="AZ8" s="122">
        <v>101.5</v>
      </c>
      <c r="BA8" s="95">
        <v>481.8</v>
      </c>
      <c r="BB8" s="95">
        <v>494.1</v>
      </c>
      <c r="BC8" s="95">
        <v>513.85</v>
      </c>
      <c r="BD8" s="95">
        <v>516.20000000000005</v>
      </c>
      <c r="BE8" s="95">
        <v>515.20000000000005</v>
      </c>
      <c r="BF8" s="95">
        <v>524.29999999999995</v>
      </c>
      <c r="BG8" s="17">
        <v>568.29999999999995</v>
      </c>
      <c r="BH8" s="109">
        <v>580.70000000000005</v>
      </c>
      <c r="BI8" s="122">
        <v>581.5</v>
      </c>
      <c r="BJ8" s="122">
        <v>645.70000000000005</v>
      </c>
      <c r="BK8" s="95">
        <v>447.45</v>
      </c>
      <c r="BL8" s="95">
        <v>459.9</v>
      </c>
      <c r="BM8" s="95">
        <v>477.25</v>
      </c>
      <c r="BN8" s="95">
        <v>479.5</v>
      </c>
      <c r="BO8" s="95">
        <v>477.05</v>
      </c>
      <c r="BP8" s="95">
        <v>540.20000000000005</v>
      </c>
      <c r="BR8" s="116">
        <f t="shared" ref="BR8:CD13" si="0">E8/V8-1</f>
        <v>9.6020575837679312E-2</v>
      </c>
      <c r="BS8" s="116">
        <f t="shared" si="0"/>
        <v>9.6020575837679312E-2</v>
      </c>
      <c r="BT8" s="116">
        <f t="shared" si="0"/>
        <v>9.6014625228519224E-2</v>
      </c>
      <c r="BU8" s="116">
        <f t="shared" si="0"/>
        <v>9.6056478642230658E-2</v>
      </c>
      <c r="BV8" s="116">
        <f t="shared" si="0"/>
        <v>9.6057593417895104E-2</v>
      </c>
      <c r="BW8" s="116">
        <f t="shared" si="0"/>
        <v>9.604095563139925E-2</v>
      </c>
      <c r="BX8" s="116">
        <f t="shared" si="0"/>
        <v>9.6045197740113109E-2</v>
      </c>
      <c r="BY8" s="116">
        <f t="shared" si="0"/>
        <v>9.6031746031746135E-2</v>
      </c>
      <c r="BZ8" s="116">
        <f t="shared" si="0"/>
        <v>9.6019746991669264E-2</v>
      </c>
      <c r="CA8" s="116">
        <f t="shared" si="0"/>
        <v>9.602029108037935E-2</v>
      </c>
      <c r="CB8" s="116">
        <f t="shared" si="0"/>
        <v>9.6013509438513944E-2</v>
      </c>
      <c r="CC8" s="116">
        <f t="shared" si="0"/>
        <v>9.6024331957418996E-2</v>
      </c>
      <c r="CD8" s="116">
        <f t="shared" si="0"/>
        <v>9.6034193583292682E-2</v>
      </c>
      <c r="CE8" s="116"/>
      <c r="CF8" s="116"/>
      <c r="CG8" s="116"/>
      <c r="CH8" s="116"/>
    </row>
    <row r="9" spans="1:86" ht="15.75" x14ac:dyDescent="0.25">
      <c r="A9" s="15" t="s">
        <v>35</v>
      </c>
      <c r="B9" s="34">
        <v>0.5</v>
      </c>
      <c r="C9" s="68"/>
      <c r="D9" s="35"/>
      <c r="E9" s="198">
        <v>944.05</v>
      </c>
      <c r="F9" s="198">
        <v>944.05</v>
      </c>
      <c r="G9" s="68">
        <v>910.3</v>
      </c>
      <c r="H9" s="68">
        <v>945.8</v>
      </c>
      <c r="I9" s="68">
        <v>945.85</v>
      </c>
      <c r="J9" s="68">
        <v>958.5</v>
      </c>
      <c r="K9" s="68">
        <v>929.6</v>
      </c>
      <c r="L9" s="68">
        <v>942.1</v>
      </c>
      <c r="M9" s="68">
        <v>986.8</v>
      </c>
      <c r="N9" s="68">
        <v>1007.25</v>
      </c>
      <c r="O9" s="68">
        <v>1008.05</v>
      </c>
      <c r="P9" s="68">
        <v>1102.6500000000001</v>
      </c>
      <c r="Q9" s="68">
        <v>1108.75</v>
      </c>
      <c r="R9" s="15"/>
      <c r="S9" s="34">
        <v>0.5</v>
      </c>
      <c r="T9" s="35"/>
      <c r="U9" s="35"/>
      <c r="V9" s="198">
        <v>861.35</v>
      </c>
      <c r="W9" s="198">
        <v>861.35</v>
      </c>
      <c r="X9" s="68">
        <v>830.55</v>
      </c>
      <c r="Y9" s="68">
        <v>862.95</v>
      </c>
      <c r="Z9" s="68">
        <v>863</v>
      </c>
      <c r="AA9" s="68">
        <v>874.5</v>
      </c>
      <c r="AB9" s="68">
        <v>848.15</v>
      </c>
      <c r="AC9" s="68">
        <v>859.55</v>
      </c>
      <c r="AD9" s="68">
        <v>900.35</v>
      </c>
      <c r="AE9" s="68">
        <v>919</v>
      </c>
      <c r="AF9" s="68">
        <v>919.75</v>
      </c>
      <c r="AG9" s="68">
        <v>1006.05</v>
      </c>
      <c r="AH9" s="68">
        <v>1011.6</v>
      </c>
      <c r="AI9" s="34">
        <v>0.5</v>
      </c>
      <c r="AJ9" s="35"/>
      <c r="AK9" s="35"/>
      <c r="AL9" s="37"/>
      <c r="AM9" s="68">
        <v>608.75</v>
      </c>
      <c r="AN9" s="68">
        <v>632.45000000000005</v>
      </c>
      <c r="AO9" s="68">
        <v>632.5</v>
      </c>
      <c r="AP9" s="68">
        <v>641</v>
      </c>
      <c r="AQ9" s="68">
        <v>618.75</v>
      </c>
      <c r="AR9" s="68">
        <v>620</v>
      </c>
      <c r="AS9" s="68">
        <v>656.75</v>
      </c>
      <c r="AT9" s="68">
        <v>670.4</v>
      </c>
      <c r="AU9" s="68">
        <v>670.95</v>
      </c>
      <c r="AV9" s="68">
        <v>733.9</v>
      </c>
      <c r="AW9" s="15"/>
      <c r="AX9" s="109">
        <v>0.5</v>
      </c>
      <c r="AY9" s="110"/>
      <c r="AZ9" s="110"/>
      <c r="BA9" s="95">
        <v>585.29999999999995</v>
      </c>
      <c r="BB9" s="95">
        <v>608.1</v>
      </c>
      <c r="BC9" s="95">
        <v>608.15</v>
      </c>
      <c r="BD9" s="95">
        <v>616.29999999999995</v>
      </c>
      <c r="BE9" s="95">
        <v>594.95000000000005</v>
      </c>
      <c r="BF9" s="95">
        <v>596.15</v>
      </c>
      <c r="BG9" s="17">
        <v>631.45000000000005</v>
      </c>
      <c r="BH9" s="109">
        <v>644.6</v>
      </c>
      <c r="BI9" s="110">
        <v>645.1</v>
      </c>
      <c r="BJ9" s="110">
        <v>705.65</v>
      </c>
      <c r="BK9" s="95">
        <v>544.75</v>
      </c>
      <c r="BL9" s="95">
        <v>565.95000000000005</v>
      </c>
      <c r="BM9" s="95">
        <v>566</v>
      </c>
      <c r="BN9" s="95">
        <v>553.75</v>
      </c>
      <c r="BO9" s="95">
        <v>553.70000000000005</v>
      </c>
      <c r="BP9" s="95">
        <v>599.25</v>
      </c>
      <c r="BR9" s="116">
        <f t="shared" si="0"/>
        <v>9.6012074069774078E-2</v>
      </c>
      <c r="BS9" s="116">
        <f t="shared" si="0"/>
        <v>9.6012074069774078E-2</v>
      </c>
      <c r="BT9" s="116">
        <f t="shared" si="0"/>
        <v>9.6020709168623153E-2</v>
      </c>
      <c r="BU9" s="116">
        <f t="shared" si="0"/>
        <v>9.6007879946694352E-2</v>
      </c>
      <c r="BV9" s="116">
        <f t="shared" si="0"/>
        <v>9.6002317497103196E-2</v>
      </c>
      <c r="BW9" s="116">
        <f t="shared" si="0"/>
        <v>9.6054888507718594E-2</v>
      </c>
      <c r="BX9" s="116">
        <f t="shared" si="0"/>
        <v>9.6032541413665129E-2</v>
      </c>
      <c r="BY9" s="116">
        <f t="shared" si="0"/>
        <v>9.6038624861846333E-2</v>
      </c>
      <c r="BZ9" s="116">
        <f t="shared" si="0"/>
        <v>9.6018215138557128E-2</v>
      </c>
      <c r="CA9" s="116">
        <f t="shared" si="0"/>
        <v>9.6028291621327533E-2</v>
      </c>
      <c r="CB9" s="116">
        <f t="shared" si="0"/>
        <v>9.6004349007882572E-2</v>
      </c>
      <c r="CC9" s="116">
        <f t="shared" si="0"/>
        <v>9.6019084538542021E-2</v>
      </c>
      <c r="CD9" s="116">
        <f t="shared" si="0"/>
        <v>9.6035982601818892E-2</v>
      </c>
    </row>
    <row r="10" spans="1:86" ht="15.75" x14ac:dyDescent="0.25">
      <c r="A10" s="15"/>
      <c r="B10" s="34">
        <v>1</v>
      </c>
      <c r="C10" s="68"/>
      <c r="D10" s="35"/>
      <c r="E10" s="198">
        <v>1052.0999999999999</v>
      </c>
      <c r="F10" s="198">
        <v>1052.0999999999999</v>
      </c>
      <c r="G10" s="68">
        <v>1013.8</v>
      </c>
      <c r="H10" s="68">
        <v>1054.05</v>
      </c>
      <c r="I10" s="68">
        <v>1055.8499999999999</v>
      </c>
      <c r="J10" s="68">
        <v>1099.8</v>
      </c>
      <c r="K10" s="68">
        <v>1054.0999999999999</v>
      </c>
      <c r="L10" s="68">
        <v>1068.2</v>
      </c>
      <c r="M10" s="68">
        <v>1130.05</v>
      </c>
      <c r="N10" s="68">
        <v>1176.3499999999999</v>
      </c>
      <c r="O10" s="68">
        <v>1179.1500000000001</v>
      </c>
      <c r="P10" s="68">
        <v>1290.05</v>
      </c>
      <c r="Q10" s="68">
        <v>1311.55</v>
      </c>
      <c r="R10" s="15"/>
      <c r="S10" s="34">
        <v>1</v>
      </c>
      <c r="T10" s="35"/>
      <c r="U10" s="35"/>
      <c r="V10" s="198">
        <v>959.9</v>
      </c>
      <c r="W10" s="198">
        <v>959.9</v>
      </c>
      <c r="X10" s="68">
        <v>925</v>
      </c>
      <c r="Y10" s="68">
        <v>961.7</v>
      </c>
      <c r="Z10" s="68">
        <v>963.35</v>
      </c>
      <c r="AA10" s="68">
        <v>1003.45</v>
      </c>
      <c r="AB10" s="68">
        <v>961.75</v>
      </c>
      <c r="AC10" s="68">
        <v>974.6</v>
      </c>
      <c r="AD10" s="68">
        <v>1031.05</v>
      </c>
      <c r="AE10" s="68">
        <v>1073.3</v>
      </c>
      <c r="AF10" s="68">
        <v>1075.8499999999999</v>
      </c>
      <c r="AG10" s="68">
        <v>1177.05</v>
      </c>
      <c r="AH10" s="68">
        <v>1196.6500000000001</v>
      </c>
      <c r="AI10" s="34">
        <v>1</v>
      </c>
      <c r="AJ10" s="35"/>
      <c r="AK10" s="35"/>
      <c r="AL10" s="37"/>
      <c r="AM10" s="68">
        <v>677.95</v>
      </c>
      <c r="AN10" s="68">
        <v>704.85</v>
      </c>
      <c r="AO10" s="68">
        <v>706.05</v>
      </c>
      <c r="AP10" s="68">
        <v>735.5</v>
      </c>
      <c r="AQ10" s="68">
        <v>701.6</v>
      </c>
      <c r="AR10" s="68">
        <v>703</v>
      </c>
      <c r="AS10" s="68">
        <v>752.15</v>
      </c>
      <c r="AT10" s="68">
        <v>783</v>
      </c>
      <c r="AU10" s="68">
        <v>784.8</v>
      </c>
      <c r="AV10" s="68">
        <v>858.7</v>
      </c>
      <c r="AW10" s="15"/>
      <c r="AX10" s="109">
        <v>1</v>
      </c>
      <c r="AY10" s="110"/>
      <c r="AZ10" s="110"/>
      <c r="BA10" s="95">
        <v>651.85</v>
      </c>
      <c r="BB10" s="95">
        <v>677.7</v>
      </c>
      <c r="BC10" s="95">
        <v>678.85</v>
      </c>
      <c r="BD10" s="95">
        <v>707.2</v>
      </c>
      <c r="BE10" s="95">
        <v>674.6</v>
      </c>
      <c r="BF10" s="95">
        <v>675.95</v>
      </c>
      <c r="BG10" s="17">
        <v>723.2</v>
      </c>
      <c r="BH10" s="109">
        <v>752.85</v>
      </c>
      <c r="BI10" s="110">
        <v>754.6</v>
      </c>
      <c r="BJ10" s="110">
        <v>825.65</v>
      </c>
      <c r="BK10" s="95">
        <v>606.70000000000005</v>
      </c>
      <c r="BL10" s="95">
        <v>630.75</v>
      </c>
      <c r="BM10" s="95">
        <v>631.70000000000005</v>
      </c>
      <c r="BN10" s="95">
        <v>627.9</v>
      </c>
      <c r="BO10" s="95">
        <v>627.95000000000005</v>
      </c>
      <c r="BP10" s="95">
        <v>701</v>
      </c>
      <c r="BR10" s="116">
        <f t="shared" si="0"/>
        <v>9.6051672049171755E-2</v>
      </c>
      <c r="BS10" s="116">
        <f t="shared" si="0"/>
        <v>9.6051672049171755E-2</v>
      </c>
      <c r="BT10" s="116">
        <f t="shared" si="0"/>
        <v>9.5999999999999863E-2</v>
      </c>
      <c r="BU10" s="116">
        <f t="shared" si="0"/>
        <v>9.6027867318290383E-2</v>
      </c>
      <c r="BV10" s="116">
        <f t="shared" si="0"/>
        <v>9.6019100015570569E-2</v>
      </c>
      <c r="BW10" s="116">
        <f t="shared" si="0"/>
        <v>9.6018735362997543E-2</v>
      </c>
      <c r="BX10" s="116">
        <f t="shared" si="0"/>
        <v>9.6022874967506944E-2</v>
      </c>
      <c r="BY10" s="116">
        <f t="shared" si="0"/>
        <v>9.6039400779807105E-2</v>
      </c>
      <c r="BZ10" s="116">
        <f t="shared" si="0"/>
        <v>9.6018621793317438E-2</v>
      </c>
      <c r="CA10" s="116">
        <f t="shared" si="0"/>
        <v>9.6012298518587391E-2</v>
      </c>
      <c r="CB10" s="116">
        <f t="shared" si="0"/>
        <v>9.6017102755960648E-2</v>
      </c>
      <c r="CC10" s="116">
        <f t="shared" si="0"/>
        <v>9.6002718661059472E-2</v>
      </c>
      <c r="CD10" s="116">
        <f t="shared" si="0"/>
        <v>9.6018050390673793E-2</v>
      </c>
    </row>
    <row r="11" spans="1:86" ht="15.75" x14ac:dyDescent="0.25">
      <c r="A11" s="15"/>
      <c r="B11" s="34">
        <v>1.5</v>
      </c>
      <c r="C11" s="68"/>
      <c r="D11" s="35"/>
      <c r="E11" s="198">
        <v>1176.25</v>
      </c>
      <c r="F11" s="198">
        <v>1176.25</v>
      </c>
      <c r="G11" s="68">
        <v>1117.25</v>
      </c>
      <c r="H11" s="68">
        <v>1178.45</v>
      </c>
      <c r="I11" s="68">
        <v>1183.8499999999999</v>
      </c>
      <c r="J11" s="68">
        <v>1240.8499999999999</v>
      </c>
      <c r="K11" s="68">
        <v>1180.7</v>
      </c>
      <c r="L11" s="68">
        <v>1196.45</v>
      </c>
      <c r="M11" s="68">
        <v>1272.6500000000001</v>
      </c>
      <c r="N11" s="68">
        <v>1317.6</v>
      </c>
      <c r="O11" s="68">
        <v>1350.45</v>
      </c>
      <c r="P11" s="68">
        <v>1477.7</v>
      </c>
      <c r="Q11" s="68">
        <v>1514.7</v>
      </c>
      <c r="R11" s="15"/>
      <c r="S11" s="34">
        <v>1.5</v>
      </c>
      <c r="T11" s="35"/>
      <c r="U11" s="35"/>
      <c r="V11" s="198">
        <v>1073.2</v>
      </c>
      <c r="W11" s="198">
        <v>1073.2</v>
      </c>
      <c r="X11" s="68">
        <v>1019.35</v>
      </c>
      <c r="Y11" s="68">
        <v>1075.2</v>
      </c>
      <c r="Z11" s="68">
        <v>1080.1500000000001</v>
      </c>
      <c r="AA11" s="68">
        <v>1132.1500000000001</v>
      </c>
      <c r="AB11" s="68">
        <v>1077.25</v>
      </c>
      <c r="AC11" s="68">
        <v>1091.6500000000001</v>
      </c>
      <c r="AD11" s="68">
        <v>1161.1500000000001</v>
      </c>
      <c r="AE11" s="68">
        <v>1202.1500000000001</v>
      </c>
      <c r="AF11" s="68">
        <v>1232.1500000000001</v>
      </c>
      <c r="AG11" s="68">
        <v>1348.25</v>
      </c>
      <c r="AH11" s="68">
        <v>1382</v>
      </c>
      <c r="AI11" s="34">
        <v>1.5</v>
      </c>
      <c r="AJ11" s="35"/>
      <c r="AK11" s="35"/>
      <c r="AL11" s="37"/>
      <c r="AM11" s="68">
        <v>747.15</v>
      </c>
      <c r="AN11" s="68">
        <v>788.1</v>
      </c>
      <c r="AO11" s="68">
        <v>791.7</v>
      </c>
      <c r="AP11" s="68">
        <v>829.9</v>
      </c>
      <c r="AQ11" s="68">
        <v>785.85</v>
      </c>
      <c r="AR11" s="68">
        <v>787.4</v>
      </c>
      <c r="AS11" s="68">
        <v>847.05</v>
      </c>
      <c r="AT11" s="68">
        <v>876.95</v>
      </c>
      <c r="AU11" s="68">
        <v>898.85</v>
      </c>
      <c r="AV11" s="68">
        <v>983.55</v>
      </c>
      <c r="AW11" s="15"/>
      <c r="AX11" s="109">
        <v>1.5</v>
      </c>
      <c r="AY11" s="110"/>
      <c r="AZ11" s="110"/>
      <c r="BA11" s="95">
        <v>718.4</v>
      </c>
      <c r="BB11" s="95">
        <v>757.75</v>
      </c>
      <c r="BC11" s="95">
        <v>761.25</v>
      </c>
      <c r="BD11" s="95">
        <v>797.95</v>
      </c>
      <c r="BE11" s="95">
        <v>755.6</v>
      </c>
      <c r="BF11" s="95">
        <v>757.1</v>
      </c>
      <c r="BG11" s="17">
        <v>814.45</v>
      </c>
      <c r="BH11" s="109">
        <v>843.2</v>
      </c>
      <c r="BI11" s="110">
        <v>864.25</v>
      </c>
      <c r="BJ11" s="110">
        <v>945.7</v>
      </c>
      <c r="BK11" s="95">
        <v>667.65</v>
      </c>
      <c r="BL11" s="95">
        <v>705.3</v>
      </c>
      <c r="BM11" s="95">
        <v>707.55</v>
      </c>
      <c r="BN11" s="95">
        <v>703.25</v>
      </c>
      <c r="BO11" s="95">
        <v>703.3</v>
      </c>
      <c r="BP11" s="95">
        <v>702.75</v>
      </c>
      <c r="BR11" s="116">
        <f t="shared" si="0"/>
        <v>9.6021244875139633E-2</v>
      </c>
      <c r="BS11" s="116">
        <f t="shared" si="0"/>
        <v>9.6021244875139633E-2</v>
      </c>
      <c r="BT11" s="116">
        <f t="shared" si="0"/>
        <v>9.6041595134154001E-2</v>
      </c>
      <c r="BU11" s="116">
        <f t="shared" si="0"/>
        <v>9.6028645833333259E-2</v>
      </c>
      <c r="BV11" s="116">
        <f t="shared" si="0"/>
        <v>9.6005184465120408E-2</v>
      </c>
      <c r="BW11" s="116">
        <f t="shared" si="0"/>
        <v>9.6012012542507463E-2</v>
      </c>
      <c r="BX11" s="116">
        <f t="shared" si="0"/>
        <v>9.6031561847296443E-2</v>
      </c>
      <c r="BY11" s="116">
        <f t="shared" si="0"/>
        <v>9.6001465671231578E-2</v>
      </c>
      <c r="BZ11" s="116">
        <f t="shared" si="0"/>
        <v>9.6025491969168542E-2</v>
      </c>
      <c r="CA11" s="116">
        <f t="shared" si="0"/>
        <v>9.603626835253487E-2</v>
      </c>
      <c r="CB11" s="116">
        <f t="shared" si="0"/>
        <v>9.6011037617173223E-2</v>
      </c>
      <c r="CC11" s="116">
        <f t="shared" si="0"/>
        <v>9.6013350639718276E-2</v>
      </c>
      <c r="CD11" s="116">
        <f t="shared" si="0"/>
        <v>9.6020260492040599E-2</v>
      </c>
    </row>
    <row r="12" spans="1:86" ht="15.75" x14ac:dyDescent="0.25">
      <c r="A12" s="15"/>
      <c r="B12" s="34">
        <v>2</v>
      </c>
      <c r="C12" s="68"/>
      <c r="D12" s="35"/>
      <c r="E12" s="198">
        <v>1300.5</v>
      </c>
      <c r="F12" s="198">
        <v>1300.5</v>
      </c>
      <c r="G12" s="68">
        <v>1222.5</v>
      </c>
      <c r="H12" s="68">
        <v>1302.95</v>
      </c>
      <c r="I12" s="68">
        <v>1312.05</v>
      </c>
      <c r="J12" s="68">
        <v>1386.35</v>
      </c>
      <c r="K12" s="68">
        <v>1307</v>
      </c>
      <c r="L12" s="68">
        <v>1324.55</v>
      </c>
      <c r="M12" s="68">
        <v>1413.2</v>
      </c>
      <c r="N12" s="68">
        <v>1460.1</v>
      </c>
      <c r="O12" s="68">
        <v>1521.4</v>
      </c>
      <c r="P12" s="68">
        <v>1667.15</v>
      </c>
      <c r="Q12" s="68">
        <v>1717.8</v>
      </c>
      <c r="R12" s="15"/>
      <c r="S12" s="34">
        <v>2</v>
      </c>
      <c r="T12" s="35"/>
      <c r="U12" s="35"/>
      <c r="V12" s="198">
        <v>1186.55</v>
      </c>
      <c r="W12" s="198">
        <v>1186.55</v>
      </c>
      <c r="X12" s="68">
        <v>1115.4000000000001</v>
      </c>
      <c r="Y12" s="68">
        <v>1188.8</v>
      </c>
      <c r="Z12" s="68">
        <v>1197.0999999999999</v>
      </c>
      <c r="AA12" s="68">
        <v>1264.9000000000001</v>
      </c>
      <c r="AB12" s="68">
        <v>1192.5</v>
      </c>
      <c r="AC12" s="68">
        <v>1208.5</v>
      </c>
      <c r="AD12" s="68">
        <v>1289.4000000000001</v>
      </c>
      <c r="AE12" s="68">
        <v>1332.2</v>
      </c>
      <c r="AF12" s="68">
        <v>1388.1</v>
      </c>
      <c r="AG12" s="68">
        <v>1521.1</v>
      </c>
      <c r="AH12" s="68">
        <v>1567.3</v>
      </c>
      <c r="AI12" s="34">
        <v>2</v>
      </c>
      <c r="AJ12" s="35"/>
      <c r="AK12" s="35"/>
      <c r="AL12" s="37"/>
      <c r="AM12" s="68">
        <v>817.55</v>
      </c>
      <c r="AN12" s="68">
        <v>871.35</v>
      </c>
      <c r="AO12" s="68">
        <v>877.45</v>
      </c>
      <c r="AP12" s="68">
        <v>927.15</v>
      </c>
      <c r="AQ12" s="68">
        <v>869.95</v>
      </c>
      <c r="AR12" s="68">
        <v>871.7</v>
      </c>
      <c r="AS12" s="68">
        <v>940.65</v>
      </c>
      <c r="AT12" s="68">
        <v>971.9</v>
      </c>
      <c r="AU12" s="68">
        <v>1012.7</v>
      </c>
      <c r="AV12" s="68">
        <v>1109.7</v>
      </c>
      <c r="AW12" s="15"/>
      <c r="AX12" s="109">
        <v>2</v>
      </c>
      <c r="AY12" s="110"/>
      <c r="AZ12" s="110"/>
      <c r="BA12" s="95">
        <v>786.1</v>
      </c>
      <c r="BB12" s="95">
        <v>837.8</v>
      </c>
      <c r="BC12" s="95">
        <v>843.7</v>
      </c>
      <c r="BD12" s="95">
        <v>891.45</v>
      </c>
      <c r="BE12" s="95">
        <v>836.45</v>
      </c>
      <c r="BF12" s="95">
        <v>838.15</v>
      </c>
      <c r="BG12" s="17">
        <v>904.45</v>
      </c>
      <c r="BH12" s="109">
        <v>934.5</v>
      </c>
      <c r="BI12" s="110">
        <v>973.75</v>
      </c>
      <c r="BJ12" s="110">
        <v>1067</v>
      </c>
      <c r="BK12" s="95">
        <v>731.65</v>
      </c>
      <c r="BL12" s="95">
        <v>779.7</v>
      </c>
      <c r="BM12" s="95">
        <v>775.3</v>
      </c>
      <c r="BN12" s="95">
        <v>777.55</v>
      </c>
      <c r="BO12" s="95">
        <v>777.6</v>
      </c>
      <c r="BP12" s="95">
        <v>904.6</v>
      </c>
      <c r="BR12" s="116">
        <f t="shared" si="0"/>
        <v>9.6034722514854121E-2</v>
      </c>
      <c r="BS12" s="116">
        <f t="shared" si="0"/>
        <v>9.6034722514854121E-2</v>
      </c>
      <c r="BT12" s="116">
        <f t="shared" si="0"/>
        <v>9.6019365250134436E-2</v>
      </c>
      <c r="BU12" s="116">
        <f t="shared" si="0"/>
        <v>9.6021197846568151E-2</v>
      </c>
      <c r="BV12" s="116">
        <f t="shared" si="0"/>
        <v>9.6023723999665966E-2</v>
      </c>
      <c r="BW12" s="116">
        <f t="shared" si="0"/>
        <v>9.6015495296070785E-2</v>
      </c>
      <c r="BX12" s="116">
        <f t="shared" si="0"/>
        <v>9.6016771488469654E-2</v>
      </c>
      <c r="BY12" s="116">
        <f t="shared" si="0"/>
        <v>9.6028134050475833E-2</v>
      </c>
      <c r="BZ12" s="116">
        <f t="shared" si="0"/>
        <v>9.6013649759578046E-2</v>
      </c>
      <c r="CA12" s="116">
        <f t="shared" si="0"/>
        <v>9.6006605614772367E-2</v>
      </c>
      <c r="CB12" s="116">
        <f t="shared" si="0"/>
        <v>9.6030545349758745E-2</v>
      </c>
      <c r="CC12" s="116">
        <f t="shared" si="0"/>
        <v>9.6016041022944032E-2</v>
      </c>
      <c r="CD12" s="116">
        <f t="shared" si="0"/>
        <v>9.6025011165699059E-2</v>
      </c>
    </row>
    <row r="13" spans="1:86" ht="15.75" x14ac:dyDescent="0.25">
      <c r="A13" s="15"/>
      <c r="B13" s="34">
        <v>2.5</v>
      </c>
      <c r="C13" s="68"/>
      <c r="D13" s="35"/>
      <c r="E13" s="198">
        <v>1426.6</v>
      </c>
      <c r="F13" s="198">
        <v>1426.6</v>
      </c>
      <c r="G13" s="68">
        <v>1326.1</v>
      </c>
      <c r="H13" s="68">
        <v>1429.3</v>
      </c>
      <c r="I13" s="68">
        <v>1440.6</v>
      </c>
      <c r="J13" s="68">
        <v>1527.45</v>
      </c>
      <c r="K13" s="68">
        <v>1433.35</v>
      </c>
      <c r="L13" s="68">
        <v>1452.7</v>
      </c>
      <c r="M13" s="68">
        <v>1555.9</v>
      </c>
      <c r="N13" s="68">
        <v>1600.75</v>
      </c>
      <c r="O13" s="68">
        <v>1694.65</v>
      </c>
      <c r="P13" s="68">
        <v>1854.6</v>
      </c>
      <c r="Q13" s="68">
        <v>1918.9</v>
      </c>
      <c r="R13" s="15"/>
      <c r="S13" s="34">
        <v>2.5</v>
      </c>
      <c r="T13" s="35"/>
      <c r="U13" s="35"/>
      <c r="V13" s="198">
        <v>1301.5999999999999</v>
      </c>
      <c r="W13" s="198">
        <v>1301.5999999999999</v>
      </c>
      <c r="X13" s="68">
        <v>1209.9000000000001</v>
      </c>
      <c r="Y13" s="68">
        <v>1304.0999999999999</v>
      </c>
      <c r="Z13" s="68">
        <v>1314.4</v>
      </c>
      <c r="AA13" s="68">
        <v>1393.65</v>
      </c>
      <c r="AB13" s="68">
        <v>1307.8</v>
      </c>
      <c r="AC13" s="68">
        <v>1325.45</v>
      </c>
      <c r="AD13" s="68">
        <v>1419.6</v>
      </c>
      <c r="AE13" s="68">
        <v>1460.5</v>
      </c>
      <c r="AF13" s="68">
        <v>1546.2</v>
      </c>
      <c r="AG13" s="68">
        <v>1692.15</v>
      </c>
      <c r="AH13" s="68">
        <v>1750.8</v>
      </c>
      <c r="AI13" s="34">
        <v>2.5</v>
      </c>
      <c r="AJ13" s="35"/>
      <c r="AK13" s="35"/>
      <c r="AL13" s="37"/>
      <c r="AM13" s="68">
        <v>886.8</v>
      </c>
      <c r="AN13" s="68">
        <v>955.9</v>
      </c>
      <c r="AO13" s="68">
        <v>963.4</v>
      </c>
      <c r="AP13" s="68">
        <v>1021.5</v>
      </c>
      <c r="AQ13" s="68">
        <v>954.1</v>
      </c>
      <c r="AR13" s="68">
        <v>956.05</v>
      </c>
      <c r="AS13" s="68">
        <v>1035.5999999999999</v>
      </c>
      <c r="AT13" s="68">
        <v>1065.45</v>
      </c>
      <c r="AU13" s="68">
        <v>1127.95</v>
      </c>
      <c r="AV13" s="68">
        <v>1234.45</v>
      </c>
      <c r="AW13" s="15"/>
      <c r="AX13" s="109">
        <v>2.5</v>
      </c>
      <c r="AY13" s="110"/>
      <c r="AZ13" s="110"/>
      <c r="BA13" s="95">
        <v>852.65</v>
      </c>
      <c r="BB13" s="95">
        <v>919.1</v>
      </c>
      <c r="BC13" s="95">
        <v>926.3</v>
      </c>
      <c r="BD13" s="95">
        <v>982.2</v>
      </c>
      <c r="BE13" s="95">
        <v>917.4</v>
      </c>
      <c r="BF13" s="95">
        <v>919.25</v>
      </c>
      <c r="BG13" s="17">
        <v>995.75</v>
      </c>
      <c r="BH13" s="109">
        <v>1024.45</v>
      </c>
      <c r="BI13" s="110">
        <v>1084.55</v>
      </c>
      <c r="BJ13" s="110">
        <v>1186.95</v>
      </c>
      <c r="BK13" s="95">
        <v>793.6</v>
      </c>
      <c r="BL13" s="95">
        <v>755.5</v>
      </c>
      <c r="BM13" s="95">
        <v>762.15</v>
      </c>
      <c r="BN13" s="95">
        <v>753.9</v>
      </c>
      <c r="BO13" s="95">
        <v>753.95</v>
      </c>
      <c r="BP13" s="95">
        <v>1007.5</v>
      </c>
      <c r="BR13" s="116">
        <f t="shared" si="0"/>
        <v>9.6035648432698295E-2</v>
      </c>
      <c r="BS13" s="116">
        <f t="shared" si="0"/>
        <v>9.6035648432698295E-2</v>
      </c>
      <c r="BT13" s="116">
        <f t="shared" si="0"/>
        <v>9.6040995123563677E-2</v>
      </c>
      <c r="BU13" s="116">
        <f t="shared" si="0"/>
        <v>9.6004907599110512E-2</v>
      </c>
      <c r="BV13" s="116">
        <f t="shared" si="0"/>
        <v>9.6013390139987775E-2</v>
      </c>
      <c r="BW13" s="116">
        <f t="shared" si="0"/>
        <v>9.6006888386610756E-2</v>
      </c>
      <c r="BX13" s="116">
        <f t="shared" si="0"/>
        <v>9.6000917571493982E-2</v>
      </c>
      <c r="BY13" s="116">
        <f t="shared" si="0"/>
        <v>9.6005130333094435E-2</v>
      </c>
      <c r="BZ13" s="116">
        <f t="shared" si="0"/>
        <v>9.6012961397576868E-2</v>
      </c>
      <c r="CA13" s="116">
        <f t="shared" si="0"/>
        <v>9.6028757274905896E-2</v>
      </c>
      <c r="CB13" s="116">
        <f t="shared" si="0"/>
        <v>9.6009571853576503E-2</v>
      </c>
      <c r="CC13" s="116">
        <f t="shared" si="0"/>
        <v>9.6002127470968812E-2</v>
      </c>
      <c r="CD13" s="116">
        <f t="shared" si="0"/>
        <v>9.6013251085218299E-2</v>
      </c>
    </row>
    <row r="14" spans="1:86" ht="15.75" x14ac:dyDescent="0.25">
      <c r="A14" s="15"/>
      <c r="B14" s="36"/>
      <c r="C14" s="36"/>
      <c r="D14" s="37"/>
      <c r="E14" s="37"/>
      <c r="F14" s="36"/>
      <c r="G14" s="68"/>
      <c r="H14" s="68"/>
      <c r="I14" s="68"/>
      <c r="J14" s="68"/>
      <c r="K14" s="68"/>
      <c r="L14" s="68"/>
      <c r="M14" s="68"/>
      <c r="N14" s="68"/>
      <c r="O14" s="68"/>
      <c r="P14" s="15"/>
      <c r="Q14" s="15"/>
      <c r="R14" s="15"/>
      <c r="S14" s="36"/>
      <c r="T14" s="37"/>
      <c r="U14" s="37"/>
      <c r="V14" s="37"/>
      <c r="W14" s="36"/>
      <c r="X14" s="68"/>
      <c r="Y14" s="68"/>
      <c r="Z14" s="68"/>
      <c r="AA14" s="68"/>
      <c r="AB14" s="68"/>
      <c r="AC14" s="68"/>
      <c r="AD14" s="68"/>
      <c r="AE14" s="68"/>
      <c r="AF14" s="68"/>
      <c r="AG14" s="15"/>
      <c r="AH14" s="15"/>
      <c r="AI14" s="36"/>
      <c r="AJ14" s="37"/>
      <c r="AK14" s="37"/>
      <c r="AL14" s="37"/>
      <c r="AM14" s="68"/>
      <c r="AN14" s="68"/>
      <c r="AO14" s="68"/>
      <c r="AP14" s="68"/>
      <c r="AQ14" s="68"/>
      <c r="AR14" s="68"/>
      <c r="AS14" s="68"/>
      <c r="AT14" s="68"/>
      <c r="AU14" s="68"/>
      <c r="AV14" s="15"/>
      <c r="AW14" s="15"/>
      <c r="AX14" s="111"/>
      <c r="AY14" s="112"/>
      <c r="AZ14" s="112"/>
      <c r="BA14" s="95"/>
      <c r="BB14" s="95"/>
      <c r="BC14" s="95"/>
      <c r="BD14" s="95"/>
      <c r="BE14" s="95"/>
      <c r="BF14" s="95"/>
      <c r="BH14" s="111"/>
      <c r="BI14" s="112"/>
      <c r="BJ14" s="112"/>
      <c r="BK14" s="95"/>
      <c r="BL14" s="95"/>
      <c r="BM14" s="95"/>
      <c r="BN14" s="95"/>
      <c r="BO14" s="95"/>
      <c r="BP14" s="95"/>
      <c r="BR14" s="116"/>
      <c r="BS14" s="116"/>
      <c r="BT14" s="116"/>
      <c r="BU14" s="116"/>
      <c r="BV14" s="116"/>
      <c r="BW14" s="116"/>
      <c r="BX14" s="116"/>
      <c r="BY14" s="116"/>
    </row>
    <row r="15" spans="1:86" ht="15.75" x14ac:dyDescent="0.25">
      <c r="A15" s="15"/>
      <c r="B15" s="15"/>
      <c r="C15" s="15"/>
      <c r="D15" s="39"/>
      <c r="E15" s="15" t="s">
        <v>89</v>
      </c>
      <c r="F15" s="15" t="s">
        <v>90</v>
      </c>
      <c r="G15" s="42" t="s">
        <v>91</v>
      </c>
      <c r="H15" s="42" t="s">
        <v>92</v>
      </c>
      <c r="I15" s="42" t="s">
        <v>93</v>
      </c>
      <c r="J15" s="15" t="s">
        <v>94</v>
      </c>
      <c r="K15" s="15" t="s">
        <v>95</v>
      </c>
      <c r="L15" s="15" t="s">
        <v>96</v>
      </c>
      <c r="M15" s="15" t="s">
        <v>97</v>
      </c>
      <c r="N15" s="15" t="s">
        <v>98</v>
      </c>
      <c r="O15" s="15" t="s">
        <v>99</v>
      </c>
      <c r="P15" s="15" t="s">
        <v>100</v>
      </c>
      <c r="Q15" s="15" t="s">
        <v>101</v>
      </c>
      <c r="R15" s="15"/>
      <c r="S15" s="15"/>
      <c r="T15" s="39"/>
      <c r="U15" s="39"/>
      <c r="V15" s="15" t="s">
        <v>89</v>
      </c>
      <c r="W15" s="15" t="s">
        <v>90</v>
      </c>
      <c r="X15" s="42" t="s">
        <v>91</v>
      </c>
      <c r="Y15" s="42" t="s">
        <v>92</v>
      </c>
      <c r="Z15" s="42" t="s">
        <v>93</v>
      </c>
      <c r="AA15" s="15" t="s">
        <v>94</v>
      </c>
      <c r="AB15" s="15" t="s">
        <v>95</v>
      </c>
      <c r="AC15" s="15" t="s">
        <v>96</v>
      </c>
      <c r="AD15" s="15" t="s">
        <v>97</v>
      </c>
      <c r="AE15" s="15" t="s">
        <v>98</v>
      </c>
      <c r="AF15" s="15" t="s">
        <v>99</v>
      </c>
      <c r="AG15" s="15" t="s">
        <v>100</v>
      </c>
      <c r="AH15" s="15" t="s">
        <v>101</v>
      </c>
      <c r="AI15" s="15"/>
      <c r="AJ15" s="39"/>
      <c r="AK15" s="39"/>
      <c r="AL15" s="39"/>
      <c r="AM15" s="42" t="s">
        <v>91</v>
      </c>
      <c r="AN15" s="42" t="s">
        <v>92</v>
      </c>
      <c r="AO15" s="42" t="s">
        <v>93</v>
      </c>
      <c r="AP15" s="15" t="s">
        <v>94</v>
      </c>
      <c r="AQ15" s="15" t="s">
        <v>95</v>
      </c>
      <c r="AR15" s="15" t="s">
        <v>96</v>
      </c>
      <c r="AS15" s="15" t="s">
        <v>97</v>
      </c>
      <c r="AT15" s="15" t="s">
        <v>98</v>
      </c>
      <c r="AU15" s="15" t="s">
        <v>99</v>
      </c>
      <c r="AV15" s="15" t="s">
        <v>100</v>
      </c>
      <c r="AW15" s="15"/>
      <c r="AX15" s="113"/>
      <c r="AY15" s="114"/>
      <c r="AZ15" s="114"/>
      <c r="BA15" s="118" t="s">
        <v>91</v>
      </c>
      <c r="BB15" s="118" t="s">
        <v>92</v>
      </c>
      <c r="BC15" s="118" t="s">
        <v>93</v>
      </c>
      <c r="BD15" s="113" t="s">
        <v>94</v>
      </c>
      <c r="BE15" s="113" t="s">
        <v>95</v>
      </c>
      <c r="BF15" s="113" t="s">
        <v>96</v>
      </c>
      <c r="BG15" s="17" t="s">
        <v>97</v>
      </c>
      <c r="BH15" s="113" t="s">
        <v>98</v>
      </c>
      <c r="BI15" s="114" t="s">
        <v>99</v>
      </c>
      <c r="BJ15" s="114" t="s">
        <v>100</v>
      </c>
      <c r="BK15" s="118" t="s">
        <v>91</v>
      </c>
      <c r="BL15" s="118" t="s">
        <v>92</v>
      </c>
      <c r="BM15" s="118" t="s">
        <v>93</v>
      </c>
      <c r="BN15" s="113" t="s">
        <v>95</v>
      </c>
      <c r="BO15" s="113" t="s">
        <v>95</v>
      </c>
      <c r="BP15" s="113" t="s">
        <v>99</v>
      </c>
      <c r="BR15" s="116"/>
      <c r="BS15" s="116"/>
      <c r="BT15" s="116"/>
      <c r="BU15" s="116"/>
      <c r="BV15" s="116"/>
      <c r="BW15" s="116"/>
      <c r="BX15" s="116"/>
      <c r="BY15" s="116"/>
    </row>
    <row r="16" spans="1:86" ht="15.75" x14ac:dyDescent="0.25">
      <c r="A16" s="15" t="s">
        <v>102</v>
      </c>
      <c r="B16" s="34">
        <v>0.5</v>
      </c>
      <c r="C16" s="69"/>
      <c r="D16" s="35"/>
      <c r="E16" s="203">
        <v>1102.3499999999999</v>
      </c>
      <c r="F16" s="161">
        <v>1157.25</v>
      </c>
      <c r="G16" s="69">
        <v>910.3</v>
      </c>
      <c r="H16" s="69">
        <v>945.8</v>
      </c>
      <c r="I16" s="69">
        <v>945.85</v>
      </c>
      <c r="J16" s="69">
        <v>958.5</v>
      </c>
      <c r="K16" s="69">
        <v>1071.6500000000001</v>
      </c>
      <c r="L16" s="69">
        <v>1112.25</v>
      </c>
      <c r="M16" s="69">
        <v>1167.8499999999999</v>
      </c>
      <c r="N16" s="69">
        <v>1183.05</v>
      </c>
      <c r="O16" s="69">
        <v>1196.8499999999999</v>
      </c>
      <c r="P16" s="69">
        <v>1280.5999999999999</v>
      </c>
      <c r="Q16" s="69">
        <v>1325.6</v>
      </c>
      <c r="R16" s="15"/>
      <c r="S16" s="34">
        <v>0.5</v>
      </c>
      <c r="T16" s="35"/>
      <c r="U16" s="35"/>
      <c r="V16" s="203">
        <v>981.6</v>
      </c>
      <c r="W16" s="161">
        <v>1055.8499999999999</v>
      </c>
      <c r="X16" s="69">
        <v>830.55</v>
      </c>
      <c r="Y16" s="69">
        <v>862.95</v>
      </c>
      <c r="Z16" s="69">
        <v>863</v>
      </c>
      <c r="AA16" s="69">
        <v>874.5</v>
      </c>
      <c r="AB16" s="69">
        <v>977.75</v>
      </c>
      <c r="AC16" s="69">
        <v>1014.8</v>
      </c>
      <c r="AD16" s="69">
        <v>1065.55</v>
      </c>
      <c r="AE16" s="69">
        <v>1079.4000000000001</v>
      </c>
      <c r="AF16" s="69">
        <v>1092</v>
      </c>
      <c r="AG16" s="69">
        <v>1168.4000000000001</v>
      </c>
      <c r="AH16" s="69">
        <v>1209.45</v>
      </c>
      <c r="AI16" s="34">
        <v>0.5</v>
      </c>
      <c r="AJ16" s="35"/>
      <c r="AK16" s="35"/>
      <c r="AL16" s="37"/>
      <c r="AM16" s="69">
        <v>608.75</v>
      </c>
      <c r="AN16" s="69">
        <v>632.45000000000005</v>
      </c>
      <c r="AO16" s="69">
        <v>632.5</v>
      </c>
      <c r="AP16" s="69">
        <v>641</v>
      </c>
      <c r="AQ16" s="69">
        <v>713.25</v>
      </c>
      <c r="AR16" s="69">
        <v>732.05</v>
      </c>
      <c r="AS16" s="69">
        <v>777.3</v>
      </c>
      <c r="AT16" s="69">
        <v>787.4</v>
      </c>
      <c r="AU16" s="69">
        <v>796.65</v>
      </c>
      <c r="AV16" s="69">
        <v>852.35</v>
      </c>
      <c r="AW16" s="15"/>
      <c r="AX16" s="109">
        <v>0.5</v>
      </c>
      <c r="AY16" s="110"/>
      <c r="AZ16" s="110"/>
      <c r="BA16" s="95">
        <v>585.29999999999995</v>
      </c>
      <c r="BB16" s="95">
        <v>608.1</v>
      </c>
      <c r="BC16" s="95">
        <v>608.15</v>
      </c>
      <c r="BD16" s="95">
        <v>616.29999999999995</v>
      </c>
      <c r="BE16" s="95">
        <v>685.8</v>
      </c>
      <c r="BF16" s="95">
        <v>703.85</v>
      </c>
      <c r="BG16" s="17">
        <v>747.4</v>
      </c>
      <c r="BH16" s="109">
        <v>757.1</v>
      </c>
      <c r="BI16" s="110">
        <v>766</v>
      </c>
      <c r="BJ16" s="110">
        <v>819.55</v>
      </c>
      <c r="BK16" s="95">
        <v>544.75</v>
      </c>
      <c r="BL16" s="95">
        <v>565.95000000000005</v>
      </c>
      <c r="BM16" s="95">
        <v>566</v>
      </c>
      <c r="BN16" s="95">
        <v>637.29999999999995</v>
      </c>
      <c r="BO16" s="95">
        <v>653.75</v>
      </c>
      <c r="BP16" s="95">
        <v>711.6</v>
      </c>
      <c r="BR16" s="116">
        <f t="shared" ref="BR16:BR47" si="1">E16/V16-1</f>
        <v>0.12301344743276266</v>
      </c>
      <c r="BS16" s="116">
        <f t="shared" ref="BS16:BS47" si="2">F16/W16-1</f>
        <v>9.6036368802386862E-2</v>
      </c>
      <c r="BT16" s="116">
        <f t="shared" ref="BT16:BT47" si="3">G16/X16-1</f>
        <v>9.6020709168623153E-2</v>
      </c>
      <c r="BU16" s="116">
        <f t="shared" ref="BU16:BU47" si="4">H16/Y16-1</f>
        <v>9.6007879946694352E-2</v>
      </c>
      <c r="BV16" s="116">
        <f t="shared" ref="BV16:BV47" si="5">I16/Z16-1</f>
        <v>9.6002317497103196E-2</v>
      </c>
      <c r="BW16" s="116">
        <f t="shared" ref="BW16:BW47" si="6">J16/AA16-1</f>
        <v>9.6054888507718594E-2</v>
      </c>
      <c r="BX16" s="116">
        <f t="shared" ref="BX16:BX47" si="7">K16/AB16-1</f>
        <v>9.6036819227819148E-2</v>
      </c>
      <c r="BY16" s="116">
        <f t="shared" ref="BY16:BY47" si="8">L16/AC16-1</f>
        <v>9.6028774142688178E-2</v>
      </c>
      <c r="BZ16" s="116">
        <f t="shared" ref="BZ16:BZ47" si="9">M16/AD16-1</f>
        <v>9.6006757073811677E-2</v>
      </c>
      <c r="CA16" s="116">
        <f t="shared" ref="CA16:CA47" si="10">N16/AE16-1</f>
        <v>9.6025569760978202E-2</v>
      </c>
      <c r="CB16" s="116">
        <f t="shared" ref="CB16:CB47" si="11">O16/AF16-1</f>
        <v>9.6016483516483397E-2</v>
      </c>
      <c r="CC16" s="116">
        <f t="shared" ref="CC16:CD47" si="12">P16/AG16-1</f>
        <v>9.6028757274905674E-2</v>
      </c>
      <c r="CD16" s="116">
        <f t="shared" si="12"/>
        <v>9.6035387986274534E-2</v>
      </c>
    </row>
    <row r="17" spans="1:82" ht="15.75" x14ac:dyDescent="0.25">
      <c r="A17" s="15"/>
      <c r="B17" s="34">
        <v>1</v>
      </c>
      <c r="C17" s="69"/>
      <c r="D17" s="35"/>
      <c r="E17" s="203">
        <v>1212.1500000000001</v>
      </c>
      <c r="F17" s="161">
        <v>1265.3</v>
      </c>
      <c r="G17" s="69">
        <v>1013.8</v>
      </c>
      <c r="H17" s="69">
        <v>1054.05</v>
      </c>
      <c r="I17" s="69">
        <v>1055.8499999999999</v>
      </c>
      <c r="J17" s="69">
        <v>1099.8</v>
      </c>
      <c r="K17" s="69">
        <v>1198</v>
      </c>
      <c r="L17" s="69">
        <v>1235.5</v>
      </c>
      <c r="M17" s="69">
        <v>1307.9000000000001</v>
      </c>
      <c r="N17" s="69">
        <v>1328.85</v>
      </c>
      <c r="O17" s="69">
        <v>1371.95</v>
      </c>
      <c r="P17" s="69">
        <v>1464.3</v>
      </c>
      <c r="Q17" s="69">
        <v>1526.65</v>
      </c>
      <c r="R17" s="15"/>
      <c r="S17" s="34">
        <v>1</v>
      </c>
      <c r="T17" s="35"/>
      <c r="U17" s="35"/>
      <c r="V17" s="203">
        <v>1082.5</v>
      </c>
      <c r="W17" s="161">
        <v>1154.45</v>
      </c>
      <c r="X17" s="69">
        <v>925</v>
      </c>
      <c r="Y17" s="69">
        <v>961.7</v>
      </c>
      <c r="Z17" s="69">
        <v>963.35</v>
      </c>
      <c r="AA17" s="69">
        <v>1003.45</v>
      </c>
      <c r="AB17" s="69">
        <v>1093.05</v>
      </c>
      <c r="AC17" s="69">
        <v>1127.25</v>
      </c>
      <c r="AD17" s="69">
        <v>1193.3</v>
      </c>
      <c r="AE17" s="69">
        <v>1212.45</v>
      </c>
      <c r="AF17" s="69">
        <v>1251.75</v>
      </c>
      <c r="AG17" s="69">
        <v>1336</v>
      </c>
      <c r="AH17" s="69">
        <v>1392.9</v>
      </c>
      <c r="AI17" s="34">
        <v>1</v>
      </c>
      <c r="AJ17" s="35"/>
      <c r="AK17" s="35"/>
      <c r="AL17" s="37"/>
      <c r="AM17" s="69">
        <v>677.95</v>
      </c>
      <c r="AN17" s="69">
        <v>704.85</v>
      </c>
      <c r="AO17" s="69">
        <v>706.05</v>
      </c>
      <c r="AP17" s="69">
        <v>735.5</v>
      </c>
      <c r="AQ17" s="69">
        <v>797.4</v>
      </c>
      <c r="AR17" s="69">
        <v>813.1</v>
      </c>
      <c r="AS17" s="69">
        <v>870.55</v>
      </c>
      <c r="AT17" s="69">
        <v>884.5</v>
      </c>
      <c r="AU17" s="69">
        <v>913.15</v>
      </c>
      <c r="AV17" s="69">
        <v>974.6</v>
      </c>
      <c r="AW17" s="15"/>
      <c r="AX17" s="109">
        <v>1</v>
      </c>
      <c r="AY17" s="110"/>
      <c r="AZ17" s="110"/>
      <c r="BA17" s="95">
        <v>651.85</v>
      </c>
      <c r="BB17" s="95">
        <v>677.7</v>
      </c>
      <c r="BC17" s="95">
        <v>678.85</v>
      </c>
      <c r="BD17" s="95">
        <v>707.2</v>
      </c>
      <c r="BE17" s="95">
        <v>766.7</v>
      </c>
      <c r="BF17" s="95">
        <v>781.8</v>
      </c>
      <c r="BG17" s="17">
        <v>837.05</v>
      </c>
      <c r="BH17" s="109">
        <v>850.45</v>
      </c>
      <c r="BI17" s="110">
        <v>878</v>
      </c>
      <c r="BJ17" s="110">
        <v>937.1</v>
      </c>
      <c r="BK17" s="95">
        <v>606.70000000000005</v>
      </c>
      <c r="BL17" s="95">
        <v>630.75</v>
      </c>
      <c r="BM17" s="95">
        <v>631.70000000000005</v>
      </c>
      <c r="BN17" s="95">
        <v>713.6</v>
      </c>
      <c r="BO17" s="95">
        <v>726.25</v>
      </c>
      <c r="BP17" s="95">
        <v>715.65</v>
      </c>
      <c r="BR17" s="116">
        <f t="shared" si="1"/>
        <v>0.11976905311778308</v>
      </c>
      <c r="BS17" s="116">
        <f t="shared" si="2"/>
        <v>9.6019749664342235E-2</v>
      </c>
      <c r="BT17" s="116">
        <f t="shared" si="3"/>
        <v>9.5999999999999863E-2</v>
      </c>
      <c r="BU17" s="116">
        <f t="shared" si="4"/>
        <v>9.6027867318290383E-2</v>
      </c>
      <c r="BV17" s="116">
        <f t="shared" si="5"/>
        <v>9.6019100015570569E-2</v>
      </c>
      <c r="BW17" s="116">
        <f t="shared" si="6"/>
        <v>9.6018735362997543E-2</v>
      </c>
      <c r="BX17" s="116">
        <f t="shared" si="7"/>
        <v>9.6015735785188294E-2</v>
      </c>
      <c r="BY17" s="116">
        <f t="shared" si="8"/>
        <v>9.6030161898425392E-2</v>
      </c>
      <c r="BZ17" s="116">
        <f t="shared" si="9"/>
        <v>9.603620212855124E-2</v>
      </c>
      <c r="CA17" s="116">
        <f t="shared" si="10"/>
        <v>9.600395892614122E-2</v>
      </c>
      <c r="CB17" s="116">
        <f t="shared" si="11"/>
        <v>9.6025564210105996E-2</v>
      </c>
      <c r="CC17" s="116">
        <f t="shared" si="12"/>
        <v>9.6032934131736525E-2</v>
      </c>
      <c r="CD17" s="116">
        <f t="shared" si="12"/>
        <v>9.6022686481441522E-2</v>
      </c>
    </row>
    <row r="18" spans="1:82" ht="15.75" x14ac:dyDescent="0.25">
      <c r="A18" s="15"/>
      <c r="B18" s="34">
        <v>1.5</v>
      </c>
      <c r="C18" s="69"/>
      <c r="D18" s="35"/>
      <c r="E18" s="203">
        <v>1338.3</v>
      </c>
      <c r="F18" s="161">
        <v>1389.4</v>
      </c>
      <c r="G18" s="69">
        <v>1117.25</v>
      </c>
      <c r="H18" s="69">
        <v>1178.45</v>
      </c>
      <c r="I18" s="69">
        <v>1183.8499999999999</v>
      </c>
      <c r="J18" s="69">
        <v>1240.8499999999999</v>
      </c>
      <c r="K18" s="69">
        <v>1324.5</v>
      </c>
      <c r="L18" s="69">
        <v>1361.3</v>
      </c>
      <c r="M18" s="69">
        <v>1456.4</v>
      </c>
      <c r="N18" s="69">
        <v>1481.65</v>
      </c>
      <c r="O18" s="69">
        <v>1533.35</v>
      </c>
      <c r="P18" s="69">
        <v>1647.8</v>
      </c>
      <c r="Q18" s="69">
        <v>1712.2</v>
      </c>
      <c r="R18" s="15"/>
      <c r="S18" s="34">
        <v>1.5</v>
      </c>
      <c r="T18" s="35"/>
      <c r="U18" s="35"/>
      <c r="V18" s="203">
        <v>1198.4000000000001</v>
      </c>
      <c r="W18" s="161">
        <v>1267.7</v>
      </c>
      <c r="X18" s="69">
        <v>1019.35</v>
      </c>
      <c r="Y18" s="69">
        <v>1075.2</v>
      </c>
      <c r="Z18" s="69">
        <v>1080.1500000000001</v>
      </c>
      <c r="AA18" s="69">
        <v>1132.1500000000001</v>
      </c>
      <c r="AB18" s="69">
        <v>1208.45</v>
      </c>
      <c r="AC18" s="69">
        <v>1242.05</v>
      </c>
      <c r="AD18" s="69">
        <v>1328.8</v>
      </c>
      <c r="AE18" s="69">
        <v>1351.85</v>
      </c>
      <c r="AF18" s="69">
        <v>1399</v>
      </c>
      <c r="AG18" s="69">
        <v>1503.45</v>
      </c>
      <c r="AH18" s="69">
        <v>1562.2</v>
      </c>
      <c r="AI18" s="34">
        <v>1.5</v>
      </c>
      <c r="AJ18" s="35"/>
      <c r="AK18" s="35"/>
      <c r="AL18" s="37"/>
      <c r="AM18" s="69">
        <v>747.15</v>
      </c>
      <c r="AN18" s="69">
        <v>788.1</v>
      </c>
      <c r="AO18" s="69">
        <v>791.7</v>
      </c>
      <c r="AP18" s="69">
        <v>829.9</v>
      </c>
      <c r="AQ18" s="69">
        <v>881.6</v>
      </c>
      <c r="AR18" s="69">
        <v>895.9</v>
      </c>
      <c r="AS18" s="69">
        <v>969.4</v>
      </c>
      <c r="AT18" s="69">
        <v>986.25</v>
      </c>
      <c r="AU18" s="69">
        <v>1020.65</v>
      </c>
      <c r="AV18" s="69">
        <v>1096.8</v>
      </c>
      <c r="AW18" s="15"/>
      <c r="AX18" s="109">
        <v>1.5</v>
      </c>
      <c r="AY18" s="110"/>
      <c r="AZ18" s="110"/>
      <c r="BA18" s="95">
        <v>718.4</v>
      </c>
      <c r="BB18" s="95">
        <v>757.75</v>
      </c>
      <c r="BC18" s="95">
        <v>761.25</v>
      </c>
      <c r="BD18" s="95">
        <v>797.95</v>
      </c>
      <c r="BE18" s="95">
        <v>847.65</v>
      </c>
      <c r="BF18" s="95">
        <v>861.4</v>
      </c>
      <c r="BG18" s="17">
        <v>932.1</v>
      </c>
      <c r="BH18" s="109">
        <v>948.3</v>
      </c>
      <c r="BI18" s="110">
        <v>981.35</v>
      </c>
      <c r="BJ18" s="110">
        <v>1054.5999999999999</v>
      </c>
      <c r="BK18" s="95">
        <v>667.65</v>
      </c>
      <c r="BL18" s="95">
        <v>705.3</v>
      </c>
      <c r="BM18" s="95">
        <v>707.55</v>
      </c>
      <c r="BN18" s="95">
        <v>777.95</v>
      </c>
      <c r="BO18" s="95">
        <v>700.2</v>
      </c>
      <c r="BP18" s="95">
        <v>911.65</v>
      </c>
      <c r="BR18" s="116">
        <f t="shared" si="1"/>
        <v>0.11673898531375149</v>
      </c>
      <c r="BS18" s="116">
        <f t="shared" si="2"/>
        <v>9.6000631064131925E-2</v>
      </c>
      <c r="BT18" s="116">
        <f t="shared" si="3"/>
        <v>9.6041595134154001E-2</v>
      </c>
      <c r="BU18" s="116">
        <f t="shared" si="4"/>
        <v>9.6028645833333259E-2</v>
      </c>
      <c r="BV18" s="116">
        <f t="shared" si="5"/>
        <v>9.6005184465120408E-2</v>
      </c>
      <c r="BW18" s="116">
        <f t="shared" si="6"/>
        <v>9.6012012542507463E-2</v>
      </c>
      <c r="BX18" s="116">
        <f t="shared" si="7"/>
        <v>9.603210724481781E-2</v>
      </c>
      <c r="BY18" s="116">
        <f t="shared" si="8"/>
        <v>9.6010627591481823E-2</v>
      </c>
      <c r="BZ18" s="116">
        <f t="shared" si="9"/>
        <v>9.6026490066225323E-2</v>
      </c>
      <c r="CA18" s="116">
        <f t="shared" si="10"/>
        <v>9.6016569885712277E-2</v>
      </c>
      <c r="CB18" s="116">
        <f t="shared" si="11"/>
        <v>9.6032880629020712E-2</v>
      </c>
      <c r="CC18" s="116">
        <f t="shared" si="12"/>
        <v>9.6012504572815738E-2</v>
      </c>
      <c r="CD18" s="116">
        <f t="shared" si="12"/>
        <v>9.6018435539623637E-2</v>
      </c>
    </row>
    <row r="19" spans="1:82" ht="15.75" x14ac:dyDescent="0.25">
      <c r="A19" s="15"/>
      <c r="B19" s="34">
        <v>2</v>
      </c>
      <c r="C19" s="69"/>
      <c r="D19" s="35"/>
      <c r="E19" s="203">
        <v>1464.65</v>
      </c>
      <c r="F19" s="161">
        <v>1513.7</v>
      </c>
      <c r="G19" s="69">
        <v>1222.5</v>
      </c>
      <c r="H19" s="69">
        <v>1302.95</v>
      </c>
      <c r="I19" s="69">
        <v>1312.05</v>
      </c>
      <c r="J19" s="69">
        <v>1386.35</v>
      </c>
      <c r="K19" s="69">
        <v>1454.7</v>
      </c>
      <c r="L19" s="69">
        <v>1488.7</v>
      </c>
      <c r="M19" s="69">
        <v>1604.8</v>
      </c>
      <c r="N19" s="69">
        <v>1636.2</v>
      </c>
      <c r="O19" s="69">
        <v>1694.8</v>
      </c>
      <c r="P19" s="69">
        <v>1833.35</v>
      </c>
      <c r="Q19" s="69">
        <v>1893.75</v>
      </c>
      <c r="R19" s="15"/>
      <c r="S19" s="34">
        <v>2</v>
      </c>
      <c r="T19" s="35"/>
      <c r="U19" s="35"/>
      <c r="V19" s="203">
        <v>1314.5</v>
      </c>
      <c r="W19" s="161">
        <v>1381.1</v>
      </c>
      <c r="X19" s="69">
        <v>1115.4000000000001</v>
      </c>
      <c r="Y19" s="69">
        <v>1188.8</v>
      </c>
      <c r="Z19" s="69">
        <v>1197.0999999999999</v>
      </c>
      <c r="AA19" s="69">
        <v>1264.9000000000001</v>
      </c>
      <c r="AB19" s="69">
        <v>1327.25</v>
      </c>
      <c r="AC19" s="69">
        <v>1358.3</v>
      </c>
      <c r="AD19" s="69">
        <v>1464.2</v>
      </c>
      <c r="AE19" s="69">
        <v>1492.85</v>
      </c>
      <c r="AF19" s="69">
        <v>1546.35</v>
      </c>
      <c r="AG19" s="69">
        <v>1672.75</v>
      </c>
      <c r="AH19" s="69">
        <v>1727.85</v>
      </c>
      <c r="AI19" s="34">
        <v>2</v>
      </c>
      <c r="AJ19" s="35"/>
      <c r="AK19" s="35"/>
      <c r="AL19" s="37"/>
      <c r="AM19" s="69">
        <v>817.55</v>
      </c>
      <c r="AN19" s="69">
        <v>871.35</v>
      </c>
      <c r="AO19" s="69">
        <v>877.45</v>
      </c>
      <c r="AP19" s="69">
        <v>927.15</v>
      </c>
      <c r="AQ19" s="69">
        <v>968.25</v>
      </c>
      <c r="AR19" s="69">
        <v>979.75</v>
      </c>
      <c r="AS19" s="69">
        <v>1068.1500000000001</v>
      </c>
      <c r="AT19" s="69">
        <v>1089.05</v>
      </c>
      <c r="AU19" s="69">
        <v>1128.0999999999999</v>
      </c>
      <c r="AV19" s="69">
        <v>1220.3</v>
      </c>
      <c r="AW19" s="15"/>
      <c r="AX19" s="109">
        <v>2</v>
      </c>
      <c r="AY19" s="110"/>
      <c r="AZ19" s="110"/>
      <c r="BA19" s="95">
        <v>786.1</v>
      </c>
      <c r="BB19" s="95">
        <v>837.8</v>
      </c>
      <c r="BC19" s="95">
        <v>843.7</v>
      </c>
      <c r="BD19" s="95">
        <v>891.45</v>
      </c>
      <c r="BE19" s="95">
        <v>931</v>
      </c>
      <c r="BF19" s="95">
        <v>942.05</v>
      </c>
      <c r="BG19" s="17">
        <v>1027.05</v>
      </c>
      <c r="BH19" s="109">
        <v>1047.1500000000001</v>
      </c>
      <c r="BI19" s="110">
        <v>1084.7</v>
      </c>
      <c r="BJ19" s="110">
        <v>1173.3499999999999</v>
      </c>
      <c r="BK19" s="95">
        <v>731.65</v>
      </c>
      <c r="BL19" s="95">
        <v>779.7</v>
      </c>
      <c r="BM19" s="95">
        <v>775.3</v>
      </c>
      <c r="BN19" s="95">
        <v>766.55</v>
      </c>
      <c r="BO19" s="95">
        <v>775.15</v>
      </c>
      <c r="BP19" s="95">
        <v>1007.65</v>
      </c>
      <c r="BR19" s="116">
        <f t="shared" si="1"/>
        <v>0.11422594142259412</v>
      </c>
      <c r="BS19" s="116">
        <f t="shared" si="2"/>
        <v>9.6010426471653032E-2</v>
      </c>
      <c r="BT19" s="116">
        <f t="shared" si="3"/>
        <v>9.6019365250134436E-2</v>
      </c>
      <c r="BU19" s="116">
        <f t="shared" si="4"/>
        <v>9.6021197846568151E-2</v>
      </c>
      <c r="BV19" s="116">
        <f t="shared" si="5"/>
        <v>9.6023723999665966E-2</v>
      </c>
      <c r="BW19" s="116">
        <f t="shared" si="6"/>
        <v>9.6015495296070785E-2</v>
      </c>
      <c r="BX19" s="116">
        <f t="shared" si="7"/>
        <v>9.6025616877001285E-2</v>
      </c>
      <c r="BY19" s="116">
        <f t="shared" si="8"/>
        <v>9.6002355886034119E-2</v>
      </c>
      <c r="BZ19" s="116">
        <f t="shared" si="9"/>
        <v>9.6025133178527566E-2</v>
      </c>
      <c r="CA19" s="116">
        <f t="shared" si="10"/>
        <v>9.6024382891784166E-2</v>
      </c>
      <c r="CB19" s="116">
        <f t="shared" si="11"/>
        <v>9.6000258673650807E-2</v>
      </c>
      <c r="CC19" s="116">
        <f t="shared" si="12"/>
        <v>9.6009565087430859E-2</v>
      </c>
      <c r="CD19" s="116">
        <f t="shared" si="12"/>
        <v>9.6015279104088913E-2</v>
      </c>
    </row>
    <row r="20" spans="1:82" ht="15.75" x14ac:dyDescent="0.25">
      <c r="A20" s="15"/>
      <c r="B20" s="34">
        <v>2.5</v>
      </c>
      <c r="C20" s="69"/>
      <c r="D20" s="35"/>
      <c r="E20" s="203">
        <v>1592.85</v>
      </c>
      <c r="F20" s="161">
        <v>1639.85</v>
      </c>
      <c r="G20" s="69">
        <v>1326.1</v>
      </c>
      <c r="H20" s="69">
        <v>1429.3</v>
      </c>
      <c r="I20" s="69">
        <v>1440.6</v>
      </c>
      <c r="J20" s="69">
        <v>1527.45</v>
      </c>
      <c r="K20" s="69">
        <v>1584.9</v>
      </c>
      <c r="L20" s="69">
        <v>1620.55</v>
      </c>
      <c r="M20" s="69">
        <v>1751.3</v>
      </c>
      <c r="N20" s="69">
        <v>1790.3</v>
      </c>
      <c r="O20" s="69">
        <v>1854.25</v>
      </c>
      <c r="P20" s="69">
        <v>2017</v>
      </c>
      <c r="Q20" s="69">
        <v>2075.35</v>
      </c>
      <c r="R20" s="15"/>
      <c r="S20" s="34">
        <v>2.5</v>
      </c>
      <c r="T20" s="35"/>
      <c r="U20" s="35"/>
      <c r="V20" s="203">
        <v>1432.3</v>
      </c>
      <c r="W20" s="161">
        <v>1496.2</v>
      </c>
      <c r="X20" s="69">
        <v>1209.9000000000001</v>
      </c>
      <c r="Y20" s="69">
        <v>1304.0999999999999</v>
      </c>
      <c r="Z20" s="69">
        <v>1314.4</v>
      </c>
      <c r="AA20" s="69">
        <v>1393.65</v>
      </c>
      <c r="AB20" s="69">
        <v>1446.05</v>
      </c>
      <c r="AC20" s="69">
        <v>1478.6</v>
      </c>
      <c r="AD20" s="69">
        <v>1597.9</v>
      </c>
      <c r="AE20" s="69">
        <v>1633.45</v>
      </c>
      <c r="AF20" s="69">
        <v>1691.8</v>
      </c>
      <c r="AG20" s="69">
        <v>1840.3</v>
      </c>
      <c r="AH20" s="69">
        <v>1893.55</v>
      </c>
      <c r="AI20" s="34">
        <v>2.5</v>
      </c>
      <c r="AJ20" s="35"/>
      <c r="AK20" s="35"/>
      <c r="AL20" s="37"/>
      <c r="AM20" s="69">
        <v>886.8</v>
      </c>
      <c r="AN20" s="69">
        <v>955.9</v>
      </c>
      <c r="AO20" s="69">
        <v>963.4</v>
      </c>
      <c r="AP20" s="69">
        <v>1021.5</v>
      </c>
      <c r="AQ20" s="69">
        <v>1054.95</v>
      </c>
      <c r="AR20" s="69">
        <v>1066.55</v>
      </c>
      <c r="AS20" s="69">
        <v>1165.7</v>
      </c>
      <c r="AT20" s="69">
        <v>1191.6500000000001</v>
      </c>
      <c r="AU20" s="69">
        <v>1234.2</v>
      </c>
      <c r="AV20" s="69">
        <v>1342.55</v>
      </c>
      <c r="AW20" s="15"/>
      <c r="AX20" s="109">
        <v>2.5</v>
      </c>
      <c r="AY20" s="110"/>
      <c r="AZ20" s="110"/>
      <c r="BA20" s="95">
        <v>852.65</v>
      </c>
      <c r="BB20" s="95">
        <v>919.1</v>
      </c>
      <c r="BC20" s="95">
        <v>926.3</v>
      </c>
      <c r="BD20" s="95">
        <v>982.2</v>
      </c>
      <c r="BE20" s="95">
        <v>1014.35</v>
      </c>
      <c r="BF20" s="95">
        <v>1025.5</v>
      </c>
      <c r="BG20" s="17">
        <v>1120.8499999999999</v>
      </c>
      <c r="BH20" s="109">
        <v>1145.8</v>
      </c>
      <c r="BI20" s="110">
        <v>1186.7</v>
      </c>
      <c r="BJ20" s="110">
        <v>1290.9000000000001</v>
      </c>
      <c r="BK20" s="95">
        <v>793.6</v>
      </c>
      <c r="BL20" s="95">
        <v>755.5</v>
      </c>
      <c r="BM20" s="95">
        <v>762.15</v>
      </c>
      <c r="BN20" s="95">
        <v>944.15</v>
      </c>
      <c r="BO20" s="95">
        <v>952.7</v>
      </c>
      <c r="BP20" s="95">
        <v>1102.45</v>
      </c>
      <c r="BR20" s="116">
        <f t="shared" si="1"/>
        <v>0.11209243873490182</v>
      </c>
      <c r="BS20" s="116">
        <f t="shared" si="2"/>
        <v>9.6009891725705065E-2</v>
      </c>
      <c r="BT20" s="116">
        <f t="shared" si="3"/>
        <v>9.6040995123563677E-2</v>
      </c>
      <c r="BU20" s="116">
        <f t="shared" si="4"/>
        <v>9.6004907599110512E-2</v>
      </c>
      <c r="BV20" s="116">
        <f t="shared" si="5"/>
        <v>9.6013390139987775E-2</v>
      </c>
      <c r="BW20" s="116">
        <f t="shared" si="6"/>
        <v>9.6006888386610756E-2</v>
      </c>
      <c r="BX20" s="116">
        <f t="shared" si="7"/>
        <v>9.6020192939386684E-2</v>
      </c>
      <c r="BY20" s="116">
        <f t="shared" si="8"/>
        <v>9.6002975787907507E-2</v>
      </c>
      <c r="BZ20" s="116">
        <f t="shared" si="9"/>
        <v>9.6001001314224732E-2</v>
      </c>
      <c r="CA20" s="116">
        <f t="shared" si="10"/>
        <v>9.602375340536895E-2</v>
      </c>
      <c r="CB20" s="116">
        <f t="shared" si="11"/>
        <v>9.6021988414706216E-2</v>
      </c>
      <c r="CC20" s="116">
        <f t="shared" si="12"/>
        <v>9.6016953757539492E-2</v>
      </c>
      <c r="CD20" s="116">
        <f t="shared" si="12"/>
        <v>9.6010139684719054E-2</v>
      </c>
    </row>
    <row r="21" spans="1:82" ht="15.75" x14ac:dyDescent="0.25">
      <c r="A21" s="15"/>
      <c r="B21" s="34">
        <v>3</v>
      </c>
      <c r="C21" s="69"/>
      <c r="D21" s="35"/>
      <c r="E21" s="203">
        <v>1752.2</v>
      </c>
      <c r="F21" s="161">
        <v>1796.7</v>
      </c>
      <c r="G21" s="69">
        <v>1462</v>
      </c>
      <c r="H21" s="69">
        <v>1586.5</v>
      </c>
      <c r="I21" s="69">
        <v>1672.75</v>
      </c>
      <c r="J21" s="69">
        <v>1656.35</v>
      </c>
      <c r="K21" s="69">
        <v>1701.8</v>
      </c>
      <c r="L21" s="69">
        <v>1731.6</v>
      </c>
      <c r="M21" s="69">
        <v>1873.95</v>
      </c>
      <c r="N21" s="69">
        <v>1933.25</v>
      </c>
      <c r="O21" s="69">
        <v>2007.7</v>
      </c>
      <c r="P21" s="69">
        <v>2172.75</v>
      </c>
      <c r="Q21" s="69">
        <v>2249</v>
      </c>
      <c r="R21" s="15"/>
      <c r="S21" s="34">
        <v>3</v>
      </c>
      <c r="T21" s="35"/>
      <c r="U21" s="35"/>
      <c r="V21" s="203">
        <v>1578.75</v>
      </c>
      <c r="W21" s="161">
        <v>1639.3</v>
      </c>
      <c r="X21" s="69">
        <v>1333.9</v>
      </c>
      <c r="Y21" s="69">
        <v>1447.5</v>
      </c>
      <c r="Z21" s="69">
        <v>1526.2</v>
      </c>
      <c r="AA21" s="69">
        <v>1511.25</v>
      </c>
      <c r="AB21" s="69">
        <v>1552.7</v>
      </c>
      <c r="AC21" s="69">
        <v>1579.9</v>
      </c>
      <c r="AD21" s="69">
        <v>1709.8</v>
      </c>
      <c r="AE21" s="69">
        <v>1763.9</v>
      </c>
      <c r="AF21" s="69">
        <v>1831.8</v>
      </c>
      <c r="AG21" s="69">
        <v>1982.4</v>
      </c>
      <c r="AH21" s="69">
        <v>2052</v>
      </c>
      <c r="AI21" s="34">
        <v>3</v>
      </c>
      <c r="AJ21" s="35"/>
      <c r="AK21" s="35"/>
      <c r="AL21" s="37"/>
      <c r="AM21" s="69">
        <v>977.75</v>
      </c>
      <c r="AN21" s="69">
        <v>1061</v>
      </c>
      <c r="AO21" s="69">
        <v>1118.7</v>
      </c>
      <c r="AP21" s="69">
        <v>1107.75</v>
      </c>
      <c r="AQ21" s="69">
        <v>1132.75</v>
      </c>
      <c r="AR21" s="69">
        <v>1139.5999999999999</v>
      </c>
      <c r="AS21" s="69">
        <v>1247.4000000000001</v>
      </c>
      <c r="AT21" s="69">
        <v>1286.8</v>
      </c>
      <c r="AU21" s="69">
        <v>1336.4</v>
      </c>
      <c r="AV21" s="69">
        <v>1446.25</v>
      </c>
      <c r="AW21" s="15"/>
      <c r="AX21" s="109">
        <v>3</v>
      </c>
      <c r="AY21" s="110"/>
      <c r="AZ21" s="110"/>
      <c r="BA21" s="95">
        <v>940.1</v>
      </c>
      <c r="BB21" s="95">
        <v>1020.15</v>
      </c>
      <c r="BC21" s="95">
        <v>1075.6500000000001</v>
      </c>
      <c r="BD21" s="95">
        <v>1065.0999999999999</v>
      </c>
      <c r="BE21" s="95">
        <v>1089.1500000000001</v>
      </c>
      <c r="BF21" s="95">
        <v>1095.75</v>
      </c>
      <c r="BG21" s="17">
        <v>1199.4000000000001</v>
      </c>
      <c r="BH21" s="109">
        <v>1237.3</v>
      </c>
      <c r="BI21" s="110">
        <v>1285</v>
      </c>
      <c r="BJ21" s="110">
        <v>1390.6</v>
      </c>
      <c r="BK21" s="95">
        <v>775</v>
      </c>
      <c r="BL21" s="95">
        <v>949.55</v>
      </c>
      <c r="BM21" s="95">
        <v>1001.2</v>
      </c>
      <c r="BN21" s="95">
        <v>1013.75</v>
      </c>
      <c r="BO21" s="95">
        <v>1017.9</v>
      </c>
      <c r="BP21" s="95">
        <v>1193.75</v>
      </c>
      <c r="BR21" s="116">
        <f t="shared" si="1"/>
        <v>0.109865399841647</v>
      </c>
      <c r="BS21" s="116">
        <f t="shared" si="2"/>
        <v>9.6016592447996096E-2</v>
      </c>
      <c r="BT21" s="116">
        <f t="shared" si="3"/>
        <v>9.6034185471174593E-2</v>
      </c>
      <c r="BU21" s="116">
        <f t="shared" si="4"/>
        <v>9.6027633851468064E-2</v>
      </c>
      <c r="BV21" s="116">
        <f t="shared" si="5"/>
        <v>9.6022801729786389E-2</v>
      </c>
      <c r="BW21" s="116">
        <f t="shared" si="6"/>
        <v>9.6013234077750198E-2</v>
      </c>
      <c r="BX21" s="116">
        <f t="shared" si="7"/>
        <v>9.6026276808140576E-2</v>
      </c>
      <c r="BY21" s="116">
        <f t="shared" si="8"/>
        <v>9.6018735362997543E-2</v>
      </c>
      <c r="BZ21" s="116">
        <f t="shared" si="9"/>
        <v>9.6005380746286173E-2</v>
      </c>
      <c r="CA21" s="116">
        <f t="shared" si="10"/>
        <v>9.600884403877763E-2</v>
      </c>
      <c r="CB21" s="116">
        <f t="shared" si="11"/>
        <v>9.6025767005131657E-2</v>
      </c>
      <c r="CC21" s="116">
        <f t="shared" si="12"/>
        <v>9.6019975786924894E-2</v>
      </c>
      <c r="CD21" s="116">
        <f t="shared" si="12"/>
        <v>9.6003898635477647E-2</v>
      </c>
    </row>
    <row r="22" spans="1:82" ht="15.75" x14ac:dyDescent="0.25">
      <c r="A22" s="15"/>
      <c r="B22" s="34">
        <v>3.5</v>
      </c>
      <c r="C22" s="69"/>
      <c r="D22" s="35"/>
      <c r="E22" s="203">
        <v>1855.05</v>
      </c>
      <c r="F22" s="161">
        <v>1897.9</v>
      </c>
      <c r="G22" s="69">
        <v>1552.05</v>
      </c>
      <c r="H22" s="69">
        <v>1687.9</v>
      </c>
      <c r="I22" s="69">
        <v>1780</v>
      </c>
      <c r="J22" s="69">
        <v>1787.05</v>
      </c>
      <c r="K22" s="69">
        <v>1818.5</v>
      </c>
      <c r="L22" s="69">
        <v>1847.6</v>
      </c>
      <c r="M22" s="69">
        <v>1998.9</v>
      </c>
      <c r="N22" s="69">
        <v>2074.65</v>
      </c>
      <c r="O22" s="69">
        <v>2161.25</v>
      </c>
      <c r="P22" s="69">
        <v>2342.65</v>
      </c>
      <c r="Q22" s="69">
        <v>2420.75</v>
      </c>
      <c r="R22" s="15"/>
      <c r="S22" s="34">
        <v>3.5</v>
      </c>
      <c r="T22" s="35"/>
      <c r="U22" s="35"/>
      <c r="V22" s="203">
        <v>1673.35</v>
      </c>
      <c r="W22" s="161">
        <v>1731.65</v>
      </c>
      <c r="X22" s="69">
        <v>1416.1</v>
      </c>
      <c r="Y22" s="69">
        <v>1540.05</v>
      </c>
      <c r="Z22" s="69">
        <v>1624.05</v>
      </c>
      <c r="AA22" s="69">
        <v>1630.5</v>
      </c>
      <c r="AB22" s="69">
        <v>1659.2</v>
      </c>
      <c r="AC22" s="69">
        <v>1685.75</v>
      </c>
      <c r="AD22" s="69">
        <v>1823.8</v>
      </c>
      <c r="AE22" s="69">
        <v>1892.9</v>
      </c>
      <c r="AF22" s="69">
        <v>1971.9</v>
      </c>
      <c r="AG22" s="69">
        <v>2137.4499999999998</v>
      </c>
      <c r="AH22" s="69">
        <v>2208.6999999999998</v>
      </c>
      <c r="AI22" s="34">
        <v>3.5</v>
      </c>
      <c r="AJ22" s="35"/>
      <c r="AK22" s="35"/>
      <c r="AL22" s="37"/>
      <c r="AM22" s="69">
        <v>1037.95</v>
      </c>
      <c r="AN22" s="69">
        <v>1128.8499999999999</v>
      </c>
      <c r="AO22" s="69">
        <v>1190.4000000000001</v>
      </c>
      <c r="AP22" s="69">
        <v>1195.2</v>
      </c>
      <c r="AQ22" s="69">
        <v>1210.5</v>
      </c>
      <c r="AR22" s="69">
        <v>1216</v>
      </c>
      <c r="AS22" s="69">
        <v>1330.55</v>
      </c>
      <c r="AT22" s="69">
        <v>1381</v>
      </c>
      <c r="AU22" s="69">
        <v>1438.6</v>
      </c>
      <c r="AV22" s="69">
        <v>1559.35</v>
      </c>
      <c r="AW22" s="15"/>
      <c r="AX22" s="109">
        <v>3.5</v>
      </c>
      <c r="AY22" s="110"/>
      <c r="AZ22" s="110"/>
      <c r="BA22" s="95">
        <v>998</v>
      </c>
      <c r="BB22" s="95">
        <v>1085.4000000000001</v>
      </c>
      <c r="BC22" s="95">
        <v>1144.5999999999999</v>
      </c>
      <c r="BD22" s="95">
        <v>1149.2</v>
      </c>
      <c r="BE22" s="95">
        <v>1163.9000000000001</v>
      </c>
      <c r="BF22" s="95">
        <v>1169.2</v>
      </c>
      <c r="BG22" s="17">
        <v>1279.3499999999999</v>
      </c>
      <c r="BH22" s="109">
        <v>1327.85</v>
      </c>
      <c r="BI22" s="110">
        <v>1383.25</v>
      </c>
      <c r="BJ22" s="110">
        <v>1499.35</v>
      </c>
      <c r="BK22" s="95">
        <v>927.9</v>
      </c>
      <c r="BL22" s="95">
        <v>1010.25</v>
      </c>
      <c r="BM22" s="95">
        <v>1065.3499999999999</v>
      </c>
      <c r="BN22" s="95">
        <v>1073.3</v>
      </c>
      <c r="BO22" s="95">
        <v>1076.1500000000001</v>
      </c>
      <c r="BP22" s="95">
        <v>1275.05</v>
      </c>
      <c r="BR22" s="116">
        <f t="shared" si="1"/>
        <v>0.10858457585083814</v>
      </c>
      <c r="BS22" s="116">
        <f t="shared" si="2"/>
        <v>9.6006698813270619E-2</v>
      </c>
      <c r="BT22" s="116">
        <f t="shared" si="3"/>
        <v>9.6003107125202991E-2</v>
      </c>
      <c r="BU22" s="116">
        <f t="shared" si="4"/>
        <v>9.6003376513749572E-2</v>
      </c>
      <c r="BV22" s="116">
        <f t="shared" si="5"/>
        <v>9.6025368677072676E-2</v>
      </c>
      <c r="BW22" s="116">
        <f t="shared" si="6"/>
        <v>9.6013492793621591E-2</v>
      </c>
      <c r="BX22" s="116">
        <f t="shared" si="7"/>
        <v>9.6010125361620124E-2</v>
      </c>
      <c r="BY22" s="116">
        <f t="shared" si="8"/>
        <v>9.601067773987837E-2</v>
      </c>
      <c r="BZ22" s="116">
        <f t="shared" si="9"/>
        <v>9.6008334247176252E-2</v>
      </c>
      <c r="CA22" s="116">
        <f t="shared" si="10"/>
        <v>9.6016693961646249E-2</v>
      </c>
      <c r="CB22" s="116">
        <f t="shared" si="11"/>
        <v>9.6024139155129529E-2</v>
      </c>
      <c r="CC22" s="116">
        <f t="shared" si="12"/>
        <v>9.6002245666565456E-2</v>
      </c>
      <c r="CD22" s="116">
        <f t="shared" si="12"/>
        <v>9.600670077421114E-2</v>
      </c>
    </row>
    <row r="23" spans="1:82" ht="15.75" x14ac:dyDescent="0.25">
      <c r="A23" s="15"/>
      <c r="B23" s="34">
        <v>4</v>
      </c>
      <c r="C23" s="69"/>
      <c r="D23" s="35"/>
      <c r="E23" s="203">
        <v>1958.1</v>
      </c>
      <c r="F23" s="161">
        <v>1999.3</v>
      </c>
      <c r="G23" s="69">
        <v>1642</v>
      </c>
      <c r="H23" s="69">
        <v>1789.45</v>
      </c>
      <c r="I23" s="69">
        <v>1891</v>
      </c>
      <c r="J23" s="69">
        <v>1918.2</v>
      </c>
      <c r="K23" s="69">
        <v>1935.5</v>
      </c>
      <c r="L23" s="69">
        <v>1963.75</v>
      </c>
      <c r="M23" s="69">
        <v>2123.9499999999998</v>
      </c>
      <c r="N23" s="69">
        <v>2207.8000000000002</v>
      </c>
      <c r="O23" s="69">
        <v>2314.9499999999998</v>
      </c>
      <c r="P23" s="69">
        <v>2512.6</v>
      </c>
      <c r="Q23" s="69">
        <v>2592.6999999999998</v>
      </c>
      <c r="R23" s="15"/>
      <c r="S23" s="34">
        <v>4</v>
      </c>
      <c r="T23" s="35"/>
      <c r="U23" s="35"/>
      <c r="V23" s="203">
        <v>1768.05</v>
      </c>
      <c r="W23" s="161">
        <v>1824.15</v>
      </c>
      <c r="X23" s="69">
        <v>1498.15</v>
      </c>
      <c r="Y23" s="69">
        <v>1632.7</v>
      </c>
      <c r="Z23" s="69">
        <v>1725.35</v>
      </c>
      <c r="AA23" s="69">
        <v>1750.15</v>
      </c>
      <c r="AB23" s="69">
        <v>1765.95</v>
      </c>
      <c r="AC23" s="69">
        <v>1791.7</v>
      </c>
      <c r="AD23" s="69">
        <v>1937.9</v>
      </c>
      <c r="AE23" s="69">
        <v>2014.4</v>
      </c>
      <c r="AF23" s="69">
        <v>2112.15</v>
      </c>
      <c r="AG23" s="69">
        <v>2292.5</v>
      </c>
      <c r="AH23" s="69">
        <v>2365.6</v>
      </c>
      <c r="AI23" s="34">
        <v>4</v>
      </c>
      <c r="AJ23" s="35"/>
      <c r="AK23" s="35"/>
      <c r="AL23" s="37"/>
      <c r="AM23" s="69">
        <v>1098.0999999999999</v>
      </c>
      <c r="AN23" s="69">
        <v>1196.75</v>
      </c>
      <c r="AO23" s="69">
        <v>1264.6500000000001</v>
      </c>
      <c r="AP23" s="69">
        <v>1282.8499999999999</v>
      </c>
      <c r="AQ23" s="69">
        <v>1288.3</v>
      </c>
      <c r="AR23" s="69">
        <v>1292.4000000000001</v>
      </c>
      <c r="AS23" s="69">
        <v>1413.8</v>
      </c>
      <c r="AT23" s="69">
        <v>1469.65</v>
      </c>
      <c r="AU23" s="69">
        <v>1540.95</v>
      </c>
      <c r="AV23" s="69">
        <v>1672.5</v>
      </c>
      <c r="AW23" s="15"/>
      <c r="AX23" s="109">
        <v>4</v>
      </c>
      <c r="AY23" s="110"/>
      <c r="AZ23" s="110"/>
      <c r="BA23" s="95">
        <v>1055.8499999999999</v>
      </c>
      <c r="BB23" s="95">
        <v>1150.7</v>
      </c>
      <c r="BC23" s="95">
        <v>1216</v>
      </c>
      <c r="BD23" s="95">
        <v>1233.5</v>
      </c>
      <c r="BE23" s="95">
        <v>1238.75</v>
      </c>
      <c r="BF23" s="95">
        <v>1242.6500000000001</v>
      </c>
      <c r="BG23" s="17">
        <v>1359.4</v>
      </c>
      <c r="BH23" s="109">
        <v>1413.1</v>
      </c>
      <c r="BI23" s="110">
        <v>1481.65</v>
      </c>
      <c r="BJ23" s="110">
        <v>1608.15</v>
      </c>
      <c r="BK23" s="95">
        <v>972.75</v>
      </c>
      <c r="BL23" s="95">
        <v>1071.05</v>
      </c>
      <c r="BM23" s="95">
        <v>1131.7</v>
      </c>
      <c r="BN23" s="95">
        <v>1153</v>
      </c>
      <c r="BO23" s="95">
        <v>1154.4000000000001</v>
      </c>
      <c r="BP23" s="95">
        <v>1376.45</v>
      </c>
      <c r="BR23" s="116">
        <f t="shared" si="1"/>
        <v>0.10749130397895978</v>
      </c>
      <c r="BS23" s="116">
        <f t="shared" si="2"/>
        <v>9.6017323136803334E-2</v>
      </c>
      <c r="BT23" s="116">
        <f t="shared" si="3"/>
        <v>9.60184227213563E-2</v>
      </c>
      <c r="BU23" s="116">
        <f t="shared" si="4"/>
        <v>9.6006614809824198E-2</v>
      </c>
      <c r="BV23" s="116">
        <f t="shared" si="5"/>
        <v>9.6009505317761645E-2</v>
      </c>
      <c r="BW23" s="116">
        <f t="shared" si="6"/>
        <v>9.6020341113618901E-2</v>
      </c>
      <c r="BX23" s="116">
        <f t="shared" si="7"/>
        <v>9.6010645828024543E-2</v>
      </c>
      <c r="BY23" s="116">
        <f t="shared" si="8"/>
        <v>9.6026120444270724E-2</v>
      </c>
      <c r="BZ23" s="116">
        <f t="shared" si="9"/>
        <v>9.6005985860983412E-2</v>
      </c>
      <c r="CA23" s="116">
        <f t="shared" si="10"/>
        <v>9.6008737092931007E-2</v>
      </c>
      <c r="CB23" s="116">
        <f t="shared" si="11"/>
        <v>9.6015907961082281E-2</v>
      </c>
      <c r="CC23" s="116">
        <f t="shared" si="12"/>
        <v>9.6008724100327125E-2</v>
      </c>
      <c r="CD23" s="116">
        <f t="shared" si="12"/>
        <v>9.600101454176535E-2</v>
      </c>
    </row>
    <row r="24" spans="1:82" ht="15.75" x14ac:dyDescent="0.25">
      <c r="A24" s="15"/>
      <c r="B24" s="34">
        <v>4.5</v>
      </c>
      <c r="C24" s="69"/>
      <c r="D24" s="35"/>
      <c r="E24" s="203">
        <v>2063.0500000000002</v>
      </c>
      <c r="F24" s="161">
        <v>2102.6</v>
      </c>
      <c r="G24" s="69">
        <v>1732.05</v>
      </c>
      <c r="H24" s="69">
        <v>1893.05</v>
      </c>
      <c r="I24" s="69">
        <v>1998.25</v>
      </c>
      <c r="J24" s="69">
        <v>2049.1</v>
      </c>
      <c r="K24" s="69">
        <v>2052.3000000000002</v>
      </c>
      <c r="L24" s="69">
        <v>2079.75</v>
      </c>
      <c r="M24" s="69">
        <v>2249</v>
      </c>
      <c r="N24" s="69">
        <v>2348.5500000000002</v>
      </c>
      <c r="O24" s="69">
        <v>2466.75</v>
      </c>
      <c r="P24" s="69">
        <v>2682.45</v>
      </c>
      <c r="Q24" s="69">
        <v>2764.4</v>
      </c>
      <c r="R24" s="15"/>
      <c r="S24" s="34">
        <v>4.5</v>
      </c>
      <c r="T24" s="35"/>
      <c r="U24" s="35"/>
      <c r="V24" s="203">
        <v>1864.55</v>
      </c>
      <c r="W24" s="161">
        <v>1918.4</v>
      </c>
      <c r="X24" s="69">
        <v>1580.3</v>
      </c>
      <c r="Y24" s="69">
        <v>1727.2</v>
      </c>
      <c r="Z24" s="69">
        <v>1823.2</v>
      </c>
      <c r="AA24" s="69">
        <v>1869.6</v>
      </c>
      <c r="AB24" s="69">
        <v>1872.5</v>
      </c>
      <c r="AC24" s="69">
        <v>1897.55</v>
      </c>
      <c r="AD24" s="69">
        <v>2052</v>
      </c>
      <c r="AE24" s="69">
        <v>2142.8000000000002</v>
      </c>
      <c r="AF24" s="69">
        <v>2250.65</v>
      </c>
      <c r="AG24" s="69">
        <v>2447.4499999999998</v>
      </c>
      <c r="AH24" s="69">
        <v>2522.25</v>
      </c>
      <c r="AI24" s="34">
        <v>4.5</v>
      </c>
      <c r="AJ24" s="35"/>
      <c r="AK24" s="35"/>
      <c r="AL24" s="37"/>
      <c r="AM24" s="69">
        <v>1158.3</v>
      </c>
      <c r="AN24" s="69">
        <v>1266</v>
      </c>
      <c r="AO24" s="69">
        <v>1336.4</v>
      </c>
      <c r="AP24" s="69">
        <v>1370.4</v>
      </c>
      <c r="AQ24" s="69">
        <v>1366.05</v>
      </c>
      <c r="AR24" s="69">
        <v>1368.75</v>
      </c>
      <c r="AS24" s="69">
        <v>1497</v>
      </c>
      <c r="AT24" s="69">
        <v>1563.3</v>
      </c>
      <c r="AU24" s="69">
        <v>1642</v>
      </c>
      <c r="AV24" s="69">
        <v>1785.55</v>
      </c>
      <c r="AW24" s="15"/>
      <c r="AX24" s="109">
        <v>4.5</v>
      </c>
      <c r="AY24" s="110"/>
      <c r="AZ24" s="110"/>
      <c r="BA24" s="95">
        <v>1113.75</v>
      </c>
      <c r="BB24" s="95">
        <v>1217.3</v>
      </c>
      <c r="BC24" s="95">
        <v>1285</v>
      </c>
      <c r="BD24" s="95">
        <v>1317.65</v>
      </c>
      <c r="BE24" s="95">
        <v>1313.5</v>
      </c>
      <c r="BF24" s="95">
        <v>1316.1</v>
      </c>
      <c r="BG24" s="17">
        <v>1439.4</v>
      </c>
      <c r="BH24" s="109">
        <v>1503.15</v>
      </c>
      <c r="BI24" s="110">
        <v>1578.8</v>
      </c>
      <c r="BJ24" s="110">
        <v>1716.85</v>
      </c>
      <c r="BK24" s="95">
        <v>1036.6500000000001</v>
      </c>
      <c r="BL24" s="95">
        <v>1133</v>
      </c>
      <c r="BM24" s="95">
        <v>1196.05</v>
      </c>
      <c r="BN24" s="95">
        <v>1222.5999999999999</v>
      </c>
      <c r="BO24" s="95">
        <v>1222.6500000000001</v>
      </c>
      <c r="BP24" s="95">
        <v>1466.7</v>
      </c>
      <c r="BR24" s="116">
        <f t="shared" si="1"/>
        <v>0.10646000375425713</v>
      </c>
      <c r="BS24" s="116">
        <f t="shared" si="2"/>
        <v>9.6017514595496234E-2</v>
      </c>
      <c r="BT24" s="116">
        <f t="shared" si="3"/>
        <v>9.6026070999177371E-2</v>
      </c>
      <c r="BU24" s="116">
        <f t="shared" si="4"/>
        <v>9.6022464103751703E-2</v>
      </c>
      <c r="BV24" s="116">
        <f t="shared" si="5"/>
        <v>9.6012505484861732E-2</v>
      </c>
      <c r="BW24" s="116">
        <f t="shared" si="6"/>
        <v>9.6009841677364038E-2</v>
      </c>
      <c r="BX24" s="116">
        <f t="shared" si="7"/>
        <v>9.602136181575438E-2</v>
      </c>
      <c r="BY24" s="116">
        <f t="shared" si="8"/>
        <v>9.6018550235830391E-2</v>
      </c>
      <c r="BZ24" s="116">
        <f t="shared" si="9"/>
        <v>9.6003898635477647E-2</v>
      </c>
      <c r="CA24" s="116">
        <f t="shared" si="10"/>
        <v>9.6019227179391375E-2</v>
      </c>
      <c r="CB24" s="116">
        <f t="shared" si="11"/>
        <v>9.6016706284850928E-2</v>
      </c>
      <c r="CC24" s="116">
        <f t="shared" si="12"/>
        <v>9.6018304766185114E-2</v>
      </c>
      <c r="CD24" s="116">
        <f t="shared" si="12"/>
        <v>9.6005550599663092E-2</v>
      </c>
    </row>
    <row r="25" spans="1:82" ht="15.75" x14ac:dyDescent="0.25">
      <c r="A25" s="15"/>
      <c r="B25" s="34">
        <v>5</v>
      </c>
      <c r="C25" s="69"/>
      <c r="D25" s="35"/>
      <c r="E25" s="203">
        <v>2166.0500000000002</v>
      </c>
      <c r="F25" s="161">
        <v>2203.9499999999998</v>
      </c>
      <c r="G25" s="69">
        <v>1822</v>
      </c>
      <c r="H25" s="69">
        <v>1994.55</v>
      </c>
      <c r="I25" s="69">
        <v>2107.4499999999998</v>
      </c>
      <c r="J25" s="69">
        <v>2179.9499999999998</v>
      </c>
      <c r="K25" s="69">
        <v>2169.25</v>
      </c>
      <c r="L25" s="69">
        <v>2198.1999999999998</v>
      </c>
      <c r="M25" s="69">
        <v>2373.9</v>
      </c>
      <c r="N25" s="69">
        <v>2489.1</v>
      </c>
      <c r="O25" s="69">
        <v>2620.4</v>
      </c>
      <c r="P25" s="69">
        <v>2854.15</v>
      </c>
      <c r="Q25" s="69">
        <v>2936.25</v>
      </c>
      <c r="R25" s="15"/>
      <c r="S25" s="34">
        <v>5</v>
      </c>
      <c r="T25" s="35"/>
      <c r="U25" s="35"/>
      <c r="V25" s="203">
        <v>1959.2</v>
      </c>
      <c r="W25" s="161">
        <v>2010.9</v>
      </c>
      <c r="X25" s="69">
        <v>1662.4</v>
      </c>
      <c r="Y25" s="69">
        <v>1819.8</v>
      </c>
      <c r="Z25" s="69">
        <v>1922.85</v>
      </c>
      <c r="AA25" s="69">
        <v>1989</v>
      </c>
      <c r="AB25" s="69">
        <v>1979.2</v>
      </c>
      <c r="AC25" s="69">
        <v>2005.65</v>
      </c>
      <c r="AD25" s="69">
        <v>2165.9499999999998</v>
      </c>
      <c r="AE25" s="69">
        <v>2271.0500000000002</v>
      </c>
      <c r="AF25" s="69">
        <v>2390.85</v>
      </c>
      <c r="AG25" s="69">
        <v>2604.15</v>
      </c>
      <c r="AH25" s="69">
        <v>2679.05</v>
      </c>
      <c r="AI25" s="34">
        <v>5</v>
      </c>
      <c r="AJ25" s="35"/>
      <c r="AK25" s="35"/>
      <c r="AL25" s="37"/>
      <c r="AM25" s="69">
        <v>1218.55</v>
      </c>
      <c r="AN25" s="69">
        <v>1333.9</v>
      </c>
      <c r="AO25" s="69">
        <v>1409.45</v>
      </c>
      <c r="AP25" s="69">
        <v>1457.95</v>
      </c>
      <c r="AQ25" s="69">
        <v>1443.9</v>
      </c>
      <c r="AR25" s="69">
        <v>1446.75</v>
      </c>
      <c r="AS25" s="69">
        <v>1580.15</v>
      </c>
      <c r="AT25" s="69">
        <v>1656.85</v>
      </c>
      <c r="AU25" s="69">
        <v>1744.25</v>
      </c>
      <c r="AV25" s="69">
        <v>1899.9</v>
      </c>
      <c r="AW25" s="15"/>
      <c r="AX25" s="109">
        <v>5</v>
      </c>
      <c r="AY25" s="110"/>
      <c r="AZ25" s="110"/>
      <c r="BA25" s="95">
        <v>1171.6500000000001</v>
      </c>
      <c r="BB25" s="95">
        <v>1282.55</v>
      </c>
      <c r="BC25" s="95">
        <v>1355.2</v>
      </c>
      <c r="BD25" s="95">
        <v>1401.85</v>
      </c>
      <c r="BE25" s="95">
        <v>1388.35</v>
      </c>
      <c r="BF25" s="95">
        <v>1391.1</v>
      </c>
      <c r="BG25" s="17">
        <v>1519.35</v>
      </c>
      <c r="BH25" s="109">
        <v>1593.1</v>
      </c>
      <c r="BI25" s="110">
        <v>1677.15</v>
      </c>
      <c r="BJ25" s="110">
        <v>1826.8</v>
      </c>
      <c r="BK25" s="95">
        <v>1090.55</v>
      </c>
      <c r="BL25" s="95">
        <v>1193.75</v>
      </c>
      <c r="BM25" s="95">
        <v>1261.4000000000001</v>
      </c>
      <c r="BN25" s="95">
        <v>1292.25</v>
      </c>
      <c r="BO25" s="95">
        <v>1292.3</v>
      </c>
      <c r="BP25" s="95">
        <v>1557.1</v>
      </c>
      <c r="BR25" s="116">
        <f t="shared" si="1"/>
        <v>0.10557880767660266</v>
      </c>
      <c r="BS25" s="116">
        <f t="shared" si="2"/>
        <v>9.6001790243174456E-2</v>
      </c>
      <c r="BT25" s="116">
        <f t="shared" si="3"/>
        <v>9.6005774783445519E-2</v>
      </c>
      <c r="BU25" s="116">
        <f t="shared" si="4"/>
        <v>9.6027035938015093E-2</v>
      </c>
      <c r="BV25" s="116">
        <f t="shared" si="5"/>
        <v>9.6003328392750387E-2</v>
      </c>
      <c r="BW25" s="116">
        <f t="shared" si="6"/>
        <v>9.6003016591251766E-2</v>
      </c>
      <c r="BX25" s="116">
        <f t="shared" si="7"/>
        <v>9.6023645917542311E-2</v>
      </c>
      <c r="BY25" s="116">
        <f t="shared" si="8"/>
        <v>9.6003789295240782E-2</v>
      </c>
      <c r="BZ25" s="116">
        <f t="shared" si="9"/>
        <v>9.6008679794085783E-2</v>
      </c>
      <c r="CA25" s="116">
        <f t="shared" si="10"/>
        <v>9.6012857488826597E-2</v>
      </c>
      <c r="CB25" s="116">
        <f t="shared" si="11"/>
        <v>9.6011878620574365E-2</v>
      </c>
      <c r="CC25" s="116">
        <f t="shared" si="12"/>
        <v>9.6000614403932261E-2</v>
      </c>
      <c r="CD25" s="116">
        <f t="shared" si="12"/>
        <v>9.6004180586401811E-2</v>
      </c>
    </row>
    <row r="26" spans="1:82" ht="15.75" x14ac:dyDescent="0.25">
      <c r="A26" s="15"/>
      <c r="B26" s="34">
        <v>5.5</v>
      </c>
      <c r="C26" s="69"/>
      <c r="D26" s="35"/>
      <c r="E26" s="203">
        <v>2231.9499999999998</v>
      </c>
      <c r="F26" s="161">
        <v>2268.85</v>
      </c>
      <c r="G26" s="69">
        <v>1868.05</v>
      </c>
      <c r="H26" s="69">
        <v>2059.5500000000002</v>
      </c>
      <c r="I26" s="69">
        <v>2178.3000000000002</v>
      </c>
      <c r="J26" s="69">
        <v>2360.1999999999998</v>
      </c>
      <c r="K26" s="69">
        <v>2238.15</v>
      </c>
      <c r="L26" s="69">
        <v>2268.1</v>
      </c>
      <c r="M26" s="69">
        <v>2456</v>
      </c>
      <c r="N26" s="69">
        <v>2584.8000000000002</v>
      </c>
      <c r="O26" s="69">
        <v>2719.7</v>
      </c>
      <c r="P26" s="69">
        <v>2953.75</v>
      </c>
      <c r="Q26" s="69">
        <v>3043.65</v>
      </c>
      <c r="R26" s="15"/>
      <c r="S26" s="34">
        <v>5.5</v>
      </c>
      <c r="T26" s="35"/>
      <c r="U26" s="35"/>
      <c r="V26" s="203">
        <v>2019.8</v>
      </c>
      <c r="W26" s="161">
        <v>2070.1</v>
      </c>
      <c r="X26" s="69">
        <v>1704.4</v>
      </c>
      <c r="Y26" s="69">
        <v>1879.15</v>
      </c>
      <c r="Z26" s="69">
        <v>1987.5</v>
      </c>
      <c r="AA26" s="69">
        <v>2153.4499999999998</v>
      </c>
      <c r="AB26" s="69">
        <v>2042.1</v>
      </c>
      <c r="AC26" s="69">
        <v>2069.4</v>
      </c>
      <c r="AD26" s="69">
        <v>2240.85</v>
      </c>
      <c r="AE26" s="69">
        <v>2358.35</v>
      </c>
      <c r="AF26" s="69">
        <v>2481.4499999999998</v>
      </c>
      <c r="AG26" s="69">
        <v>2695</v>
      </c>
      <c r="AH26" s="69">
        <v>2777.05</v>
      </c>
      <c r="AI26" s="34">
        <v>5.5</v>
      </c>
      <c r="AJ26" s="35"/>
      <c r="AK26" s="35"/>
      <c r="AL26" s="37"/>
      <c r="AM26" s="69">
        <v>1249.3</v>
      </c>
      <c r="AN26" s="69">
        <v>1377.4</v>
      </c>
      <c r="AO26" s="69">
        <v>1456.8</v>
      </c>
      <c r="AP26" s="69">
        <v>1578.45</v>
      </c>
      <c r="AQ26" s="69">
        <v>1489.8</v>
      </c>
      <c r="AR26" s="69">
        <v>1492.75</v>
      </c>
      <c r="AS26" s="69">
        <v>1634.8</v>
      </c>
      <c r="AT26" s="69">
        <v>1720.55</v>
      </c>
      <c r="AU26" s="69">
        <v>1810.3</v>
      </c>
      <c r="AV26" s="69">
        <v>1966.2</v>
      </c>
      <c r="AW26" s="15"/>
      <c r="AX26" s="109">
        <v>5.5</v>
      </c>
      <c r="AY26" s="110"/>
      <c r="AZ26" s="110"/>
      <c r="BA26" s="95">
        <v>1201.25</v>
      </c>
      <c r="BB26" s="95">
        <v>1324.4</v>
      </c>
      <c r="BC26" s="95">
        <v>1400.75</v>
      </c>
      <c r="BD26" s="95">
        <v>1517.7</v>
      </c>
      <c r="BE26" s="95">
        <v>1432.5</v>
      </c>
      <c r="BF26" s="95">
        <v>1435.3</v>
      </c>
      <c r="BG26" s="17">
        <v>1571.9</v>
      </c>
      <c r="BH26" s="109">
        <v>1654.35</v>
      </c>
      <c r="BI26" s="110">
        <v>1740.65</v>
      </c>
      <c r="BJ26" s="110">
        <v>1890.55</v>
      </c>
      <c r="BK26" s="95">
        <v>1117.0999999999999</v>
      </c>
      <c r="BL26" s="95">
        <v>1232.75</v>
      </c>
      <c r="BM26" s="95">
        <v>1303.7</v>
      </c>
      <c r="BN26" s="95">
        <v>1333.35</v>
      </c>
      <c r="BO26" s="95">
        <v>1333.4</v>
      </c>
      <c r="BP26" s="95">
        <v>1617.05</v>
      </c>
      <c r="BR26" s="116">
        <f t="shared" si="1"/>
        <v>0.10503515199524704</v>
      </c>
      <c r="BS26" s="116">
        <f t="shared" si="2"/>
        <v>9.6009854596396327E-2</v>
      </c>
      <c r="BT26" s="116">
        <f t="shared" si="3"/>
        <v>9.6016193381835091E-2</v>
      </c>
      <c r="BU26" s="116">
        <f t="shared" si="4"/>
        <v>9.6000851448793334E-2</v>
      </c>
      <c r="BV26" s="116">
        <f t="shared" si="5"/>
        <v>9.6000000000000085E-2</v>
      </c>
      <c r="BW26" s="116">
        <f t="shared" si="6"/>
        <v>9.6008730177157497E-2</v>
      </c>
      <c r="BX26" s="116">
        <f t="shared" si="7"/>
        <v>9.6004113412663461E-2</v>
      </c>
      <c r="BY26" s="116">
        <f t="shared" si="8"/>
        <v>9.6018169517734453E-2</v>
      </c>
      <c r="BZ26" s="116">
        <f t="shared" si="9"/>
        <v>9.6012673762188472E-2</v>
      </c>
      <c r="CA26" s="116">
        <f t="shared" si="10"/>
        <v>9.6020522823160315E-2</v>
      </c>
      <c r="CB26" s="116">
        <f t="shared" si="11"/>
        <v>9.6012412097765454E-2</v>
      </c>
      <c r="CC26" s="116">
        <f t="shared" si="12"/>
        <v>9.6011131725417531E-2</v>
      </c>
      <c r="CD26" s="116">
        <f t="shared" si="12"/>
        <v>9.6001152301903092E-2</v>
      </c>
    </row>
    <row r="27" spans="1:82" ht="15.75" x14ac:dyDescent="0.25">
      <c r="A27" s="15"/>
      <c r="B27" s="34">
        <v>6</v>
      </c>
      <c r="C27" s="69"/>
      <c r="D27" s="35"/>
      <c r="E27" s="203">
        <v>2294.1</v>
      </c>
      <c r="F27" s="161">
        <v>2330.0500000000002</v>
      </c>
      <c r="G27" s="69">
        <v>1914.1</v>
      </c>
      <c r="H27" s="69">
        <v>2120.9</v>
      </c>
      <c r="I27" s="69">
        <v>2251.1</v>
      </c>
      <c r="J27" s="69">
        <v>2433.8000000000002</v>
      </c>
      <c r="K27" s="69">
        <v>2307.1999999999998</v>
      </c>
      <c r="L27" s="69">
        <v>2339.35</v>
      </c>
      <c r="M27" s="69">
        <v>2536</v>
      </c>
      <c r="N27" s="69">
        <v>2678.45</v>
      </c>
      <c r="O27" s="69">
        <v>2818.75</v>
      </c>
      <c r="P27" s="69">
        <v>3053.5</v>
      </c>
      <c r="Q27" s="69">
        <v>3150.95</v>
      </c>
      <c r="R27" s="15"/>
      <c r="S27" s="34">
        <v>6</v>
      </c>
      <c r="T27" s="35"/>
      <c r="U27" s="35"/>
      <c r="V27" s="203">
        <v>2076.9499999999998</v>
      </c>
      <c r="W27" s="161">
        <v>2125.9499999999998</v>
      </c>
      <c r="X27" s="69">
        <v>1746.4</v>
      </c>
      <c r="Y27" s="69">
        <v>1935.1</v>
      </c>
      <c r="Z27" s="69">
        <v>2053.9</v>
      </c>
      <c r="AA27" s="69">
        <v>2220.6</v>
      </c>
      <c r="AB27" s="69">
        <v>2105.1</v>
      </c>
      <c r="AC27" s="69">
        <v>2134.4</v>
      </c>
      <c r="AD27" s="69">
        <v>2313.85</v>
      </c>
      <c r="AE27" s="69">
        <v>2443.8000000000002</v>
      </c>
      <c r="AF27" s="69">
        <v>2571.85</v>
      </c>
      <c r="AG27" s="69">
        <v>2786</v>
      </c>
      <c r="AH27" s="69">
        <v>2874.95</v>
      </c>
      <c r="AI27" s="34">
        <v>6</v>
      </c>
      <c r="AJ27" s="35"/>
      <c r="AK27" s="35"/>
      <c r="AL27" s="37"/>
      <c r="AM27" s="69">
        <v>1280.05</v>
      </c>
      <c r="AN27" s="69">
        <v>1418.45</v>
      </c>
      <c r="AO27" s="69">
        <v>1505.55</v>
      </c>
      <c r="AP27" s="69">
        <v>1627.75</v>
      </c>
      <c r="AQ27" s="69">
        <v>1535.8</v>
      </c>
      <c r="AR27" s="69">
        <v>1539.65</v>
      </c>
      <c r="AS27" s="69">
        <v>1688.1</v>
      </c>
      <c r="AT27" s="69">
        <v>1782.9</v>
      </c>
      <c r="AU27" s="69">
        <v>1876.35</v>
      </c>
      <c r="AV27" s="69">
        <v>2032.55</v>
      </c>
      <c r="AW27" s="15"/>
      <c r="AX27" s="109">
        <v>6</v>
      </c>
      <c r="AY27" s="110"/>
      <c r="AZ27" s="110"/>
      <c r="BA27" s="95">
        <v>1230.8</v>
      </c>
      <c r="BB27" s="95">
        <v>1363.85</v>
      </c>
      <c r="BC27" s="95">
        <v>1447.6</v>
      </c>
      <c r="BD27" s="95">
        <v>1565.1</v>
      </c>
      <c r="BE27" s="95">
        <v>1476.7</v>
      </c>
      <c r="BF27" s="95">
        <v>1480.4</v>
      </c>
      <c r="BG27" s="17">
        <v>1623.15</v>
      </c>
      <c r="BH27" s="109">
        <v>1714.3</v>
      </c>
      <c r="BI27" s="110">
        <v>1804.15</v>
      </c>
      <c r="BJ27" s="110">
        <v>1954.35</v>
      </c>
      <c r="BK27" s="95">
        <v>1145.5999999999999</v>
      </c>
      <c r="BL27" s="95">
        <v>1269.45</v>
      </c>
      <c r="BM27" s="95">
        <v>1347.4</v>
      </c>
      <c r="BN27" s="95">
        <v>1374.45</v>
      </c>
      <c r="BO27" s="95">
        <v>1375.3</v>
      </c>
      <c r="BP27" s="95">
        <v>1676.05</v>
      </c>
      <c r="BR27" s="116">
        <f t="shared" si="1"/>
        <v>0.10455234839548377</v>
      </c>
      <c r="BS27" s="116">
        <f t="shared" si="2"/>
        <v>9.6004139325948534E-2</v>
      </c>
      <c r="BT27" s="116">
        <f t="shared" si="3"/>
        <v>9.6026110856619162E-2</v>
      </c>
      <c r="BU27" s="116">
        <f t="shared" si="4"/>
        <v>9.6015709782440339E-2</v>
      </c>
      <c r="BV27" s="116">
        <f t="shared" si="5"/>
        <v>9.6012464092701588E-2</v>
      </c>
      <c r="BW27" s="116">
        <f t="shared" si="6"/>
        <v>9.6010087363775698E-2</v>
      </c>
      <c r="BX27" s="116">
        <f t="shared" si="7"/>
        <v>9.6004940382879544E-2</v>
      </c>
      <c r="BY27" s="116">
        <f t="shared" si="8"/>
        <v>9.6022301349325323E-2</v>
      </c>
      <c r="BZ27" s="116">
        <f t="shared" si="9"/>
        <v>9.6008816474706604E-2</v>
      </c>
      <c r="CA27" s="116">
        <f t="shared" si="10"/>
        <v>9.6018495785252345E-2</v>
      </c>
      <c r="CB27" s="116">
        <f t="shared" si="11"/>
        <v>9.6000933180395487E-2</v>
      </c>
      <c r="CC27" s="116">
        <f t="shared" si="12"/>
        <v>9.6015793251974069E-2</v>
      </c>
      <c r="CD27" s="116">
        <f t="shared" si="12"/>
        <v>9.6001669594253825E-2</v>
      </c>
    </row>
    <row r="28" spans="1:82" ht="15.75" x14ac:dyDescent="0.25">
      <c r="A28" s="15"/>
      <c r="B28" s="34">
        <v>6.5</v>
      </c>
      <c r="C28" s="69"/>
      <c r="D28" s="35"/>
      <c r="E28" s="203">
        <v>2360.1</v>
      </c>
      <c r="F28" s="161">
        <v>2395</v>
      </c>
      <c r="G28" s="69">
        <v>1960</v>
      </c>
      <c r="H28" s="69">
        <v>2185.9499999999998</v>
      </c>
      <c r="I28" s="69">
        <v>2323.9499999999998</v>
      </c>
      <c r="J28" s="69">
        <v>2509.6</v>
      </c>
      <c r="K28" s="69">
        <v>2376.0500000000002</v>
      </c>
      <c r="L28" s="69">
        <v>2410.3000000000002</v>
      </c>
      <c r="M28" s="69">
        <v>2617.9499999999998</v>
      </c>
      <c r="N28" s="69">
        <v>2774.15</v>
      </c>
      <c r="O28" s="69">
        <v>2916.05</v>
      </c>
      <c r="P28" s="69">
        <v>3154.9</v>
      </c>
      <c r="Q28" s="69">
        <v>3260.4</v>
      </c>
      <c r="R28" s="15"/>
      <c r="S28" s="34">
        <v>6.5</v>
      </c>
      <c r="T28" s="35"/>
      <c r="U28" s="35"/>
      <c r="V28" s="203">
        <v>2137.6</v>
      </c>
      <c r="W28" s="161">
        <v>2185.1999999999998</v>
      </c>
      <c r="X28" s="69">
        <v>1788.3</v>
      </c>
      <c r="Y28" s="69">
        <v>1994.45</v>
      </c>
      <c r="Z28" s="69">
        <v>2120.35</v>
      </c>
      <c r="AA28" s="69">
        <v>2289.75</v>
      </c>
      <c r="AB28" s="69">
        <v>2167.9</v>
      </c>
      <c r="AC28" s="69">
        <v>2199.15</v>
      </c>
      <c r="AD28" s="69">
        <v>2388.6</v>
      </c>
      <c r="AE28" s="69">
        <v>2531.15</v>
      </c>
      <c r="AF28" s="69">
        <v>2660.6</v>
      </c>
      <c r="AG28" s="69">
        <v>2878.55</v>
      </c>
      <c r="AH28" s="69">
        <v>2974.8</v>
      </c>
      <c r="AI28" s="34">
        <v>6.5</v>
      </c>
      <c r="AJ28" s="35"/>
      <c r="AK28" s="35"/>
      <c r="AL28" s="37"/>
      <c r="AM28" s="69">
        <v>1310.8</v>
      </c>
      <c r="AN28" s="69">
        <v>1461.95</v>
      </c>
      <c r="AO28" s="69">
        <v>1554.25</v>
      </c>
      <c r="AP28" s="69">
        <v>1678.4</v>
      </c>
      <c r="AQ28" s="69">
        <v>1581.6</v>
      </c>
      <c r="AR28" s="69">
        <v>1586.35</v>
      </c>
      <c r="AS28" s="69">
        <v>1742.6</v>
      </c>
      <c r="AT28" s="69">
        <v>1846.65</v>
      </c>
      <c r="AU28" s="69">
        <v>1941.05</v>
      </c>
      <c r="AV28" s="69">
        <v>2100.0500000000002</v>
      </c>
      <c r="AW28" s="15"/>
      <c r="AX28" s="109">
        <v>6.5</v>
      </c>
      <c r="AY28" s="110"/>
      <c r="AZ28" s="110"/>
      <c r="BA28" s="95">
        <v>1260.3499999999999</v>
      </c>
      <c r="BB28" s="95">
        <v>1405.7</v>
      </c>
      <c r="BC28" s="95">
        <v>1494.45</v>
      </c>
      <c r="BD28" s="95">
        <v>1613.8</v>
      </c>
      <c r="BE28" s="95">
        <v>1520.75</v>
      </c>
      <c r="BF28" s="95">
        <v>1525.3</v>
      </c>
      <c r="BG28" s="17">
        <v>1675.55</v>
      </c>
      <c r="BH28" s="109">
        <v>1775.6</v>
      </c>
      <c r="BI28" s="110">
        <v>1866.35</v>
      </c>
      <c r="BJ28" s="110">
        <v>2019.25</v>
      </c>
      <c r="BK28" s="95">
        <v>1173.0999999999999</v>
      </c>
      <c r="BL28" s="95">
        <v>1307.4000000000001</v>
      </c>
      <c r="BM28" s="95">
        <v>1391</v>
      </c>
      <c r="BN28" s="95">
        <v>1415.5</v>
      </c>
      <c r="BO28" s="95">
        <v>1417</v>
      </c>
      <c r="BP28" s="95">
        <v>1733.7</v>
      </c>
      <c r="BR28" s="116">
        <f t="shared" si="1"/>
        <v>0.10408869760479034</v>
      </c>
      <c r="BS28" s="116">
        <f t="shared" si="2"/>
        <v>9.6009518579535102E-2</v>
      </c>
      <c r="BT28" s="116">
        <f t="shared" si="3"/>
        <v>9.6012973214784969E-2</v>
      </c>
      <c r="BU28" s="116">
        <f t="shared" si="4"/>
        <v>9.6016445636641468E-2</v>
      </c>
      <c r="BV28" s="116">
        <f t="shared" si="5"/>
        <v>9.6021883179663758E-2</v>
      </c>
      <c r="BW28" s="116">
        <f t="shared" si="6"/>
        <v>9.6014848782618234E-2</v>
      </c>
      <c r="BX28" s="116">
        <f t="shared" si="7"/>
        <v>9.6014576318095957E-2</v>
      </c>
      <c r="BY28" s="116">
        <f t="shared" si="8"/>
        <v>9.6014369188095472E-2</v>
      </c>
      <c r="BZ28" s="116">
        <f t="shared" si="9"/>
        <v>9.6018588294398466E-2</v>
      </c>
      <c r="CA28" s="116">
        <f t="shared" si="10"/>
        <v>9.6003792742429317E-2</v>
      </c>
      <c r="CB28" s="116">
        <f t="shared" si="11"/>
        <v>9.6012177704277279E-2</v>
      </c>
      <c r="CC28" s="116">
        <f t="shared" si="12"/>
        <v>9.6003196053568551E-2</v>
      </c>
      <c r="CD28" s="116">
        <f t="shared" si="12"/>
        <v>9.600645421540932E-2</v>
      </c>
    </row>
    <row r="29" spans="1:82" ht="15.75" x14ac:dyDescent="0.25">
      <c r="A29" s="15"/>
      <c r="B29" s="34">
        <v>7</v>
      </c>
      <c r="C29" s="69"/>
      <c r="D29" s="35"/>
      <c r="E29" s="203">
        <v>2424.3000000000002</v>
      </c>
      <c r="F29" s="161">
        <v>2458.1999999999998</v>
      </c>
      <c r="G29" s="69">
        <v>2006.05</v>
      </c>
      <c r="H29" s="69">
        <v>2249.25</v>
      </c>
      <c r="I29" s="69">
        <v>2394.8000000000002</v>
      </c>
      <c r="J29" s="69">
        <v>2583.1</v>
      </c>
      <c r="K29" s="69">
        <v>2445</v>
      </c>
      <c r="L29" s="69">
        <v>2481.1</v>
      </c>
      <c r="M29" s="69">
        <v>2698.15</v>
      </c>
      <c r="N29" s="69">
        <v>2867.85</v>
      </c>
      <c r="O29" s="69">
        <v>3015</v>
      </c>
      <c r="P29" s="69">
        <v>3254.55</v>
      </c>
      <c r="Q29" s="69">
        <v>3369.75</v>
      </c>
      <c r="R29" s="15"/>
      <c r="S29" s="34">
        <v>7</v>
      </c>
      <c r="T29" s="35"/>
      <c r="U29" s="35"/>
      <c r="V29" s="203">
        <v>2196.6</v>
      </c>
      <c r="W29" s="161">
        <v>2242.85</v>
      </c>
      <c r="X29" s="69">
        <v>1830.3</v>
      </c>
      <c r="Y29" s="69">
        <v>2052.1999999999998</v>
      </c>
      <c r="Z29" s="69">
        <v>2185</v>
      </c>
      <c r="AA29" s="69">
        <v>2356.8000000000002</v>
      </c>
      <c r="AB29" s="69">
        <v>2230.8000000000002</v>
      </c>
      <c r="AC29" s="69">
        <v>2263.75</v>
      </c>
      <c r="AD29" s="69">
        <v>2461.8000000000002</v>
      </c>
      <c r="AE29" s="69">
        <v>2616.65</v>
      </c>
      <c r="AF29" s="69">
        <v>2750.9</v>
      </c>
      <c r="AG29" s="69">
        <v>2969.45</v>
      </c>
      <c r="AH29" s="69">
        <v>3074.55</v>
      </c>
      <c r="AI29" s="34">
        <v>7</v>
      </c>
      <c r="AJ29" s="35"/>
      <c r="AK29" s="35"/>
      <c r="AL29" s="37"/>
      <c r="AM29" s="69">
        <v>1341.55</v>
      </c>
      <c r="AN29" s="69">
        <v>1504.25</v>
      </c>
      <c r="AO29" s="69">
        <v>1601.6</v>
      </c>
      <c r="AP29" s="69">
        <v>1727.6</v>
      </c>
      <c r="AQ29" s="69">
        <v>1627.5</v>
      </c>
      <c r="AR29" s="69">
        <v>1632.95</v>
      </c>
      <c r="AS29" s="69">
        <v>1796</v>
      </c>
      <c r="AT29" s="69">
        <v>1909</v>
      </c>
      <c r="AU29" s="69">
        <v>2006.95</v>
      </c>
      <c r="AV29" s="69">
        <v>2166.4499999999998</v>
      </c>
      <c r="AW29" s="15"/>
      <c r="AX29" s="109">
        <v>7</v>
      </c>
      <c r="AY29" s="110"/>
      <c r="AZ29" s="110"/>
      <c r="BA29" s="95">
        <v>1289.95</v>
      </c>
      <c r="BB29" s="95">
        <v>1446.35</v>
      </c>
      <c r="BC29" s="95">
        <v>1540</v>
      </c>
      <c r="BD29" s="95">
        <v>1661.15</v>
      </c>
      <c r="BE29" s="95">
        <v>1564.9</v>
      </c>
      <c r="BF29" s="95">
        <v>1570.1</v>
      </c>
      <c r="BG29" s="17">
        <v>1726.9</v>
      </c>
      <c r="BH29" s="109">
        <v>1835.55</v>
      </c>
      <c r="BI29" s="110">
        <v>1929.75</v>
      </c>
      <c r="BJ29" s="110">
        <v>2083.1</v>
      </c>
      <c r="BK29" s="95">
        <v>1200.6500000000001</v>
      </c>
      <c r="BL29" s="95">
        <v>1346.25</v>
      </c>
      <c r="BM29" s="95">
        <v>1433.4</v>
      </c>
      <c r="BN29" s="95">
        <v>1456.6</v>
      </c>
      <c r="BO29" s="95">
        <v>1457.6</v>
      </c>
      <c r="BP29" s="95">
        <v>1792.75</v>
      </c>
      <c r="BR29" s="116">
        <f t="shared" si="1"/>
        <v>0.10366020213056548</v>
      </c>
      <c r="BS29" s="116">
        <f t="shared" si="2"/>
        <v>9.6016229351048921E-2</v>
      </c>
      <c r="BT29" s="116">
        <f t="shared" si="3"/>
        <v>9.6022509971043002E-2</v>
      </c>
      <c r="BU29" s="116">
        <f t="shared" si="4"/>
        <v>9.6018906539323767E-2</v>
      </c>
      <c r="BV29" s="116">
        <f t="shared" si="5"/>
        <v>9.6018306636155737E-2</v>
      </c>
      <c r="BW29" s="116">
        <f t="shared" si="6"/>
        <v>9.6020027155464982E-2</v>
      </c>
      <c r="BX29" s="116">
        <f t="shared" si="7"/>
        <v>9.6019365250134436E-2</v>
      </c>
      <c r="BY29" s="116">
        <f t="shared" si="8"/>
        <v>9.6013252346769606E-2</v>
      </c>
      <c r="BZ29" s="116">
        <f t="shared" si="9"/>
        <v>9.6006986757656954E-2</v>
      </c>
      <c r="CA29" s="116">
        <f t="shared" si="10"/>
        <v>9.600061146886274E-2</v>
      </c>
      <c r="CB29" s="116">
        <f t="shared" si="11"/>
        <v>9.600494383656244E-2</v>
      </c>
      <c r="CC29" s="116">
        <f t="shared" si="12"/>
        <v>9.6011045816565499E-2</v>
      </c>
      <c r="CD29" s="116">
        <f t="shared" si="12"/>
        <v>9.6014050836707776E-2</v>
      </c>
    </row>
    <row r="30" spans="1:82" ht="15.75" x14ac:dyDescent="0.25">
      <c r="A30" s="15"/>
      <c r="B30" s="34">
        <v>7.5</v>
      </c>
      <c r="C30" s="69"/>
      <c r="D30" s="35"/>
      <c r="E30" s="203">
        <v>2486.5</v>
      </c>
      <c r="F30" s="161">
        <v>2519.4</v>
      </c>
      <c r="G30" s="69">
        <v>2051.9</v>
      </c>
      <c r="H30" s="69">
        <v>2310.5500000000002</v>
      </c>
      <c r="I30" s="69">
        <v>2467.6</v>
      </c>
      <c r="J30" s="69">
        <v>2656.65</v>
      </c>
      <c r="K30" s="69">
        <v>2514.15</v>
      </c>
      <c r="L30" s="69">
        <v>2551.85</v>
      </c>
      <c r="M30" s="69">
        <v>2778</v>
      </c>
      <c r="N30" s="69">
        <v>2963.55</v>
      </c>
      <c r="O30" s="69">
        <v>3114.35</v>
      </c>
      <c r="P30" s="69">
        <v>3354.05</v>
      </c>
      <c r="Q30" s="69">
        <v>3477.2</v>
      </c>
      <c r="R30" s="15"/>
      <c r="S30" s="34">
        <v>7.5</v>
      </c>
      <c r="T30" s="35"/>
      <c r="U30" s="35"/>
      <c r="V30" s="203">
        <v>2253.8000000000002</v>
      </c>
      <c r="W30" s="161">
        <v>2298.6999999999998</v>
      </c>
      <c r="X30" s="69">
        <v>1872.15</v>
      </c>
      <c r="Y30" s="69">
        <v>2108.15</v>
      </c>
      <c r="Z30" s="69">
        <v>2251.4499999999998</v>
      </c>
      <c r="AA30" s="69">
        <v>2423.9499999999998</v>
      </c>
      <c r="AB30" s="69">
        <v>2293.9</v>
      </c>
      <c r="AC30" s="69">
        <v>2328.3000000000002</v>
      </c>
      <c r="AD30" s="69">
        <v>2534.65</v>
      </c>
      <c r="AE30" s="69">
        <v>2703.95</v>
      </c>
      <c r="AF30" s="69">
        <v>2841.55</v>
      </c>
      <c r="AG30" s="69">
        <v>3060.25</v>
      </c>
      <c r="AH30" s="69">
        <v>3172.6</v>
      </c>
      <c r="AI30" s="34">
        <v>7.5</v>
      </c>
      <c r="AJ30" s="35"/>
      <c r="AK30" s="35"/>
      <c r="AL30" s="37"/>
      <c r="AM30" s="69">
        <v>1372.3</v>
      </c>
      <c r="AN30" s="69">
        <v>1545.3</v>
      </c>
      <c r="AO30" s="69">
        <v>1650.3</v>
      </c>
      <c r="AP30" s="69">
        <v>1776.8</v>
      </c>
      <c r="AQ30" s="69">
        <v>1673.5</v>
      </c>
      <c r="AR30" s="69">
        <v>1679.5</v>
      </c>
      <c r="AS30" s="69">
        <v>1849.2</v>
      </c>
      <c r="AT30" s="69">
        <v>1972.7</v>
      </c>
      <c r="AU30" s="69">
        <v>2073.1</v>
      </c>
      <c r="AV30" s="69">
        <v>2232.65</v>
      </c>
      <c r="AW30" s="15"/>
      <c r="AX30" s="109">
        <v>7.5</v>
      </c>
      <c r="AY30" s="110"/>
      <c r="AZ30" s="110"/>
      <c r="BA30" s="95">
        <v>1319.5</v>
      </c>
      <c r="BB30" s="95">
        <v>1485.85</v>
      </c>
      <c r="BC30" s="95">
        <v>1586.8</v>
      </c>
      <c r="BD30" s="95">
        <v>1708.45</v>
      </c>
      <c r="BE30" s="95">
        <v>1609.1</v>
      </c>
      <c r="BF30" s="95">
        <v>1614.9</v>
      </c>
      <c r="BG30" s="17">
        <v>1778.05</v>
      </c>
      <c r="BH30" s="109">
        <v>1896.8</v>
      </c>
      <c r="BI30" s="110">
        <v>1993.35</v>
      </c>
      <c r="BJ30" s="110">
        <v>2146.75</v>
      </c>
      <c r="BK30" s="95">
        <v>1227.1500000000001</v>
      </c>
      <c r="BL30" s="95">
        <v>1373</v>
      </c>
      <c r="BM30" s="95">
        <v>1477</v>
      </c>
      <c r="BN30" s="95">
        <v>1497.7</v>
      </c>
      <c r="BO30" s="95">
        <v>1500.2</v>
      </c>
      <c r="BP30" s="95">
        <v>1751.7</v>
      </c>
      <c r="BR30" s="116">
        <f t="shared" si="1"/>
        <v>0.10324784807880016</v>
      </c>
      <c r="BS30" s="116">
        <f t="shared" si="2"/>
        <v>9.6010788706660355E-2</v>
      </c>
      <c r="BT30" s="116">
        <f t="shared" si="3"/>
        <v>9.6012605827524578E-2</v>
      </c>
      <c r="BU30" s="116">
        <f t="shared" si="4"/>
        <v>9.6008348552047984E-2</v>
      </c>
      <c r="BV30" s="116">
        <f t="shared" si="5"/>
        <v>9.6004796908658818E-2</v>
      </c>
      <c r="BW30" s="116">
        <f t="shared" si="6"/>
        <v>9.6000330039811121E-2</v>
      </c>
      <c r="BX30" s="116">
        <f t="shared" si="7"/>
        <v>9.6015519421073225E-2</v>
      </c>
      <c r="BY30" s="116">
        <f t="shared" si="8"/>
        <v>9.6014259330842178E-2</v>
      </c>
      <c r="BZ30" s="116">
        <f t="shared" si="9"/>
        <v>9.6009310950229798E-2</v>
      </c>
      <c r="CA30" s="116">
        <f t="shared" si="10"/>
        <v>9.6007692449934456E-2</v>
      </c>
      <c r="CB30" s="116">
        <f t="shared" si="11"/>
        <v>9.6003941510795165E-2</v>
      </c>
      <c r="CC30" s="116">
        <f t="shared" si="12"/>
        <v>9.6005228331018877E-2</v>
      </c>
      <c r="CD30" s="116">
        <f t="shared" si="12"/>
        <v>9.6009582046271191E-2</v>
      </c>
    </row>
    <row r="31" spans="1:82" ht="15.75" x14ac:dyDescent="0.25">
      <c r="A31" s="15"/>
      <c r="B31" s="34">
        <v>7</v>
      </c>
      <c r="C31" s="69"/>
      <c r="D31" s="35"/>
      <c r="E31" s="203">
        <v>2552.4</v>
      </c>
      <c r="F31" s="161">
        <v>2584.3000000000002</v>
      </c>
      <c r="G31" s="69">
        <v>2099.8000000000002</v>
      </c>
      <c r="H31" s="69">
        <v>2375.6</v>
      </c>
      <c r="I31" s="69">
        <v>2540.4499999999998</v>
      </c>
      <c r="J31" s="69">
        <v>2732.5</v>
      </c>
      <c r="K31" s="69">
        <v>2583</v>
      </c>
      <c r="L31" s="69">
        <v>2624.6</v>
      </c>
      <c r="M31" s="69">
        <v>2860.05</v>
      </c>
      <c r="N31" s="69">
        <v>3057.2</v>
      </c>
      <c r="O31" s="69">
        <v>3213.55</v>
      </c>
      <c r="P31" s="69">
        <v>3455.8</v>
      </c>
      <c r="Q31" s="69">
        <v>3584.55</v>
      </c>
      <c r="R31" s="15"/>
      <c r="S31" s="34">
        <v>7</v>
      </c>
      <c r="T31" s="35"/>
      <c r="U31" s="35"/>
      <c r="V31" s="203">
        <v>2314.4</v>
      </c>
      <c r="W31" s="161">
        <v>2357.9</v>
      </c>
      <c r="X31" s="69">
        <v>1915.85</v>
      </c>
      <c r="Y31" s="69">
        <v>2167.5</v>
      </c>
      <c r="Z31" s="69">
        <v>2317.9</v>
      </c>
      <c r="AA31" s="69">
        <v>2493.15</v>
      </c>
      <c r="AB31" s="69">
        <v>2356.75</v>
      </c>
      <c r="AC31" s="69">
        <v>2394.6999999999998</v>
      </c>
      <c r="AD31" s="69">
        <v>2609.5</v>
      </c>
      <c r="AE31" s="69">
        <v>2789.4</v>
      </c>
      <c r="AF31" s="69">
        <v>2932.05</v>
      </c>
      <c r="AG31" s="69">
        <v>3153.1</v>
      </c>
      <c r="AH31" s="69">
        <v>3270.55</v>
      </c>
      <c r="AI31" s="34">
        <v>7</v>
      </c>
      <c r="AJ31" s="35"/>
      <c r="AK31" s="35"/>
      <c r="AL31" s="37"/>
      <c r="AM31" s="69">
        <v>1404.3</v>
      </c>
      <c r="AN31" s="69">
        <v>1588.8</v>
      </c>
      <c r="AO31" s="69">
        <v>1699</v>
      </c>
      <c r="AP31" s="69">
        <v>1827.55</v>
      </c>
      <c r="AQ31" s="69">
        <v>1719.35</v>
      </c>
      <c r="AR31" s="69">
        <v>1727.4</v>
      </c>
      <c r="AS31" s="69">
        <v>1903.8</v>
      </c>
      <c r="AT31" s="69">
        <v>2035.05</v>
      </c>
      <c r="AU31" s="69">
        <v>2139.1</v>
      </c>
      <c r="AV31" s="69">
        <v>2300.35</v>
      </c>
      <c r="AW31" s="15"/>
      <c r="AX31" s="109">
        <v>7</v>
      </c>
      <c r="AY31" s="110"/>
      <c r="AZ31" s="110"/>
      <c r="BA31" s="95">
        <v>1350.25</v>
      </c>
      <c r="BB31" s="95">
        <v>1527.65</v>
      </c>
      <c r="BC31" s="95">
        <v>1633.65</v>
      </c>
      <c r="BD31" s="95">
        <v>1757.25</v>
      </c>
      <c r="BE31" s="95">
        <v>1653.2</v>
      </c>
      <c r="BF31" s="95">
        <v>1660.95</v>
      </c>
      <c r="BG31" s="17">
        <v>1830.55</v>
      </c>
      <c r="BH31" s="109">
        <v>1956.75</v>
      </c>
      <c r="BI31" s="110">
        <v>2056.8000000000002</v>
      </c>
      <c r="BJ31" s="110">
        <v>2211.85</v>
      </c>
      <c r="BK31" s="95">
        <v>1256.7</v>
      </c>
      <c r="BL31" s="95">
        <v>1421.9</v>
      </c>
      <c r="BM31" s="95">
        <v>1520.55</v>
      </c>
      <c r="BN31" s="95">
        <v>1537.75</v>
      </c>
      <c r="BO31" s="95">
        <v>1543</v>
      </c>
      <c r="BP31" s="95">
        <v>1910.7</v>
      </c>
      <c r="BR31" s="116">
        <f t="shared" si="1"/>
        <v>0.10283442792948505</v>
      </c>
      <c r="BS31" s="116">
        <f t="shared" si="2"/>
        <v>9.6017642817761706E-2</v>
      </c>
      <c r="BT31" s="116">
        <f t="shared" si="3"/>
        <v>9.6014823707492924E-2</v>
      </c>
      <c r="BU31" s="116">
        <f t="shared" si="4"/>
        <v>9.600922722029992E-2</v>
      </c>
      <c r="BV31" s="116">
        <f t="shared" si="5"/>
        <v>9.6013633029897738E-2</v>
      </c>
      <c r="BW31" s="116">
        <f t="shared" si="6"/>
        <v>9.6003048352485854E-2</v>
      </c>
      <c r="BX31" s="116">
        <f t="shared" si="7"/>
        <v>9.6000848626286217E-2</v>
      </c>
      <c r="BY31" s="116">
        <f t="shared" si="8"/>
        <v>9.6003674781809822E-2</v>
      </c>
      <c r="BZ31" s="116">
        <f t="shared" si="9"/>
        <v>9.6014562176662155E-2</v>
      </c>
      <c r="CA31" s="116">
        <f t="shared" si="10"/>
        <v>9.6006309600630946E-2</v>
      </c>
      <c r="CB31" s="116">
        <f t="shared" si="11"/>
        <v>9.6007912552650954E-2</v>
      </c>
      <c r="CC31" s="116">
        <f t="shared" si="12"/>
        <v>9.6000761155688119E-2</v>
      </c>
      <c r="CD31" s="116">
        <f t="shared" si="12"/>
        <v>9.6008316643989566E-2</v>
      </c>
    </row>
    <row r="32" spans="1:82" ht="15.75" x14ac:dyDescent="0.25">
      <c r="A32" s="15"/>
      <c r="B32" s="34">
        <v>7.5</v>
      </c>
      <c r="C32" s="69"/>
      <c r="D32" s="35"/>
      <c r="E32" s="203">
        <v>2616.5500000000002</v>
      </c>
      <c r="F32" s="161">
        <v>2647.4</v>
      </c>
      <c r="G32" s="69">
        <v>2145.85</v>
      </c>
      <c r="H32" s="69">
        <v>2438.85</v>
      </c>
      <c r="I32" s="69">
        <v>2611.1999999999998</v>
      </c>
      <c r="J32" s="69">
        <v>2804.1</v>
      </c>
      <c r="K32" s="69">
        <v>2651.9</v>
      </c>
      <c r="L32" s="69">
        <v>2695.3</v>
      </c>
      <c r="M32" s="69">
        <v>2940.2</v>
      </c>
      <c r="N32" s="69">
        <v>3152.95</v>
      </c>
      <c r="O32" s="69">
        <v>3310.8</v>
      </c>
      <c r="P32" s="69">
        <v>3555.25</v>
      </c>
      <c r="Q32" s="69">
        <v>3691.9</v>
      </c>
      <c r="R32" s="15"/>
      <c r="S32" s="34">
        <v>7.5</v>
      </c>
      <c r="T32" s="35"/>
      <c r="U32" s="35"/>
      <c r="V32" s="203">
        <v>2373.35</v>
      </c>
      <c r="W32" s="161">
        <v>2415.5</v>
      </c>
      <c r="X32" s="69">
        <v>1957.85</v>
      </c>
      <c r="Y32" s="69">
        <v>2225.1999999999998</v>
      </c>
      <c r="Z32" s="69">
        <v>2382.4499999999998</v>
      </c>
      <c r="AA32" s="69">
        <v>2558.4499999999998</v>
      </c>
      <c r="AB32" s="69">
        <v>2419.6</v>
      </c>
      <c r="AC32" s="69">
        <v>2459.1999999999998</v>
      </c>
      <c r="AD32" s="69">
        <v>2682.65</v>
      </c>
      <c r="AE32" s="69">
        <v>2876.75</v>
      </c>
      <c r="AF32" s="69">
        <v>3020.8</v>
      </c>
      <c r="AG32" s="69">
        <v>3243.8</v>
      </c>
      <c r="AH32" s="69">
        <v>3368.5</v>
      </c>
      <c r="AI32" s="34">
        <v>7.5</v>
      </c>
      <c r="AJ32" s="35"/>
      <c r="AK32" s="35"/>
      <c r="AL32" s="37"/>
      <c r="AM32" s="69">
        <v>1435.1</v>
      </c>
      <c r="AN32" s="69">
        <v>1631.1</v>
      </c>
      <c r="AO32" s="69">
        <v>1746.4</v>
      </c>
      <c r="AP32" s="69">
        <v>1875.4</v>
      </c>
      <c r="AQ32" s="69">
        <v>1765.25</v>
      </c>
      <c r="AR32" s="69">
        <v>1773.95</v>
      </c>
      <c r="AS32" s="69">
        <v>1957.15</v>
      </c>
      <c r="AT32" s="69">
        <v>2098.8000000000002</v>
      </c>
      <c r="AU32" s="69">
        <v>2203.85</v>
      </c>
      <c r="AV32" s="69">
        <v>2366.6</v>
      </c>
      <c r="AW32" s="15"/>
      <c r="AX32" s="109">
        <v>7.5</v>
      </c>
      <c r="AY32" s="110"/>
      <c r="AZ32" s="110"/>
      <c r="BA32" s="95">
        <v>1379.9</v>
      </c>
      <c r="BB32" s="95">
        <v>1568.35</v>
      </c>
      <c r="BC32" s="95">
        <v>1679.2</v>
      </c>
      <c r="BD32" s="95">
        <v>1803.25</v>
      </c>
      <c r="BE32" s="95">
        <v>1697.35</v>
      </c>
      <c r="BF32" s="95">
        <v>1705.7</v>
      </c>
      <c r="BG32" s="17">
        <v>1881.85</v>
      </c>
      <c r="BH32" s="109">
        <v>2018.05</v>
      </c>
      <c r="BI32" s="110">
        <v>2119.0500000000002</v>
      </c>
      <c r="BJ32" s="110">
        <v>2275.5500000000002</v>
      </c>
      <c r="BK32" s="95">
        <v>1274.3499999999999</v>
      </c>
      <c r="BL32" s="95">
        <v>1459.7</v>
      </c>
      <c r="BM32" s="95">
        <v>1562.95</v>
      </c>
      <c r="BN32" s="95">
        <v>1579.9</v>
      </c>
      <c r="BO32" s="95">
        <v>1574.6</v>
      </c>
      <c r="BP32" s="95">
        <v>1967.6</v>
      </c>
      <c r="BR32" s="116">
        <f t="shared" si="1"/>
        <v>0.10247119051130271</v>
      </c>
      <c r="BS32" s="116">
        <f t="shared" si="2"/>
        <v>9.6004967915545469E-2</v>
      </c>
      <c r="BT32" s="116">
        <f t="shared" si="3"/>
        <v>9.6023699466251333E-2</v>
      </c>
      <c r="BU32" s="116">
        <f t="shared" si="4"/>
        <v>9.6013841452453841E-2</v>
      </c>
      <c r="BV32" s="116">
        <f t="shared" si="5"/>
        <v>9.6014606812315106E-2</v>
      </c>
      <c r="BW32" s="116">
        <f t="shared" si="6"/>
        <v>9.6015165432195237E-2</v>
      </c>
      <c r="BX32" s="116">
        <f t="shared" si="7"/>
        <v>9.6007604562737825E-2</v>
      </c>
      <c r="BY32" s="116">
        <f t="shared" si="8"/>
        <v>9.6006831489915623E-2</v>
      </c>
      <c r="BZ32" s="116">
        <f t="shared" si="9"/>
        <v>9.6005815145471685E-2</v>
      </c>
      <c r="CA32" s="116">
        <f t="shared" si="10"/>
        <v>9.6011123663856779E-2</v>
      </c>
      <c r="CB32" s="116">
        <f t="shared" si="11"/>
        <v>9.6001059322033955E-2</v>
      </c>
      <c r="CC32" s="116">
        <f t="shared" si="12"/>
        <v>9.601393427461602E-2</v>
      </c>
      <c r="CD32" s="116">
        <f t="shared" si="12"/>
        <v>9.6007124833011659E-2</v>
      </c>
    </row>
    <row r="33" spans="1:82" ht="15.75" x14ac:dyDescent="0.25">
      <c r="A33" s="15"/>
      <c r="B33" s="34">
        <v>9</v>
      </c>
      <c r="C33" s="69"/>
      <c r="D33" s="35"/>
      <c r="E33" s="203">
        <v>2680.7</v>
      </c>
      <c r="F33" s="161">
        <v>2710.55</v>
      </c>
      <c r="G33" s="69">
        <v>2191.6</v>
      </c>
      <c r="H33" s="69">
        <v>2502.1</v>
      </c>
      <c r="I33" s="69">
        <v>2684</v>
      </c>
      <c r="J33" s="69">
        <v>2879.95</v>
      </c>
      <c r="K33" s="69">
        <v>2721</v>
      </c>
      <c r="L33" s="69">
        <v>2766.2</v>
      </c>
      <c r="M33" s="69">
        <v>3020.2</v>
      </c>
      <c r="N33" s="69">
        <v>3246.8</v>
      </c>
      <c r="O33" s="69">
        <v>3410.05</v>
      </c>
      <c r="P33" s="69">
        <v>3660</v>
      </c>
      <c r="Q33" s="69">
        <v>3799.4</v>
      </c>
      <c r="R33" s="15"/>
      <c r="S33" s="34">
        <v>9</v>
      </c>
      <c r="T33" s="35"/>
      <c r="U33" s="35"/>
      <c r="V33" s="203">
        <v>2432.35</v>
      </c>
      <c r="W33" s="161">
        <v>2473.1</v>
      </c>
      <c r="X33" s="69">
        <v>1999.6</v>
      </c>
      <c r="Y33" s="69">
        <v>2282.9</v>
      </c>
      <c r="Z33" s="69">
        <v>2448.9</v>
      </c>
      <c r="AA33" s="69">
        <v>2627.65</v>
      </c>
      <c r="AB33" s="69">
        <v>2482.65</v>
      </c>
      <c r="AC33" s="69">
        <v>2523.9</v>
      </c>
      <c r="AD33" s="69">
        <v>2755.65</v>
      </c>
      <c r="AE33" s="69">
        <v>2962.4</v>
      </c>
      <c r="AF33" s="69">
        <v>3111.35</v>
      </c>
      <c r="AG33" s="69">
        <v>3339.4</v>
      </c>
      <c r="AH33" s="69">
        <v>3466.6</v>
      </c>
      <c r="AI33" s="34">
        <v>9</v>
      </c>
      <c r="AJ33" s="35"/>
      <c r="AK33" s="35"/>
      <c r="AL33" s="37"/>
      <c r="AM33" s="69">
        <v>1465.75</v>
      </c>
      <c r="AN33" s="69">
        <v>1673.4</v>
      </c>
      <c r="AO33" s="69">
        <v>1795.05</v>
      </c>
      <c r="AP33" s="69">
        <v>1926.1</v>
      </c>
      <c r="AQ33" s="69">
        <v>1811.2</v>
      </c>
      <c r="AR33" s="69">
        <v>1820.6</v>
      </c>
      <c r="AS33" s="69">
        <v>2010.4</v>
      </c>
      <c r="AT33" s="69">
        <v>2161.1999999999998</v>
      </c>
      <c r="AU33" s="69">
        <v>2269.9499999999998</v>
      </c>
      <c r="AV33" s="69">
        <v>2436.3000000000002</v>
      </c>
      <c r="AW33" s="15"/>
      <c r="AX33" s="109">
        <v>9</v>
      </c>
      <c r="AY33" s="110"/>
      <c r="AZ33" s="110"/>
      <c r="BA33" s="95">
        <v>1409.35</v>
      </c>
      <c r="BB33" s="95">
        <v>1609</v>
      </c>
      <c r="BC33" s="95">
        <v>1726</v>
      </c>
      <c r="BD33" s="95">
        <v>1852</v>
      </c>
      <c r="BE33" s="95">
        <v>1741.5</v>
      </c>
      <c r="BF33" s="95">
        <v>1750.55</v>
      </c>
      <c r="BG33" s="17">
        <v>1933.05</v>
      </c>
      <c r="BH33" s="109">
        <v>2078.0500000000002</v>
      </c>
      <c r="BI33" s="110">
        <v>2182.6</v>
      </c>
      <c r="BJ33" s="110">
        <v>2342.5500000000002</v>
      </c>
      <c r="BK33" s="95">
        <v>1311.7</v>
      </c>
      <c r="BL33" s="95">
        <v>1497.6</v>
      </c>
      <c r="BM33" s="95">
        <v>1606.55</v>
      </c>
      <c r="BN33" s="95">
        <v>1620.95</v>
      </c>
      <c r="BO33" s="95">
        <v>1626.25</v>
      </c>
      <c r="BP33" s="95">
        <v>2027.6</v>
      </c>
      <c r="BR33" s="116">
        <f t="shared" si="1"/>
        <v>0.10210290459843363</v>
      </c>
      <c r="BS33" s="116">
        <f t="shared" si="2"/>
        <v>9.6013100966398479E-2</v>
      </c>
      <c r="BT33" s="116">
        <f t="shared" si="3"/>
        <v>9.6019203840768119E-2</v>
      </c>
      <c r="BU33" s="116">
        <f t="shared" si="4"/>
        <v>9.6018222436374812E-2</v>
      </c>
      <c r="BV33" s="116">
        <f t="shared" si="5"/>
        <v>9.6002286740985765E-2</v>
      </c>
      <c r="BW33" s="116">
        <f t="shared" si="6"/>
        <v>9.6017353909386705E-2</v>
      </c>
      <c r="BX33" s="116">
        <f t="shared" si="7"/>
        <v>9.600628360824115E-2</v>
      </c>
      <c r="BY33" s="116">
        <f t="shared" si="8"/>
        <v>9.6002218788382887E-2</v>
      </c>
      <c r="BZ33" s="116">
        <f t="shared" si="9"/>
        <v>9.6002757969988917E-2</v>
      </c>
      <c r="CA33" s="116">
        <f t="shared" si="10"/>
        <v>9.6003240615716967E-2</v>
      </c>
      <c r="CB33" s="116">
        <f t="shared" si="11"/>
        <v>9.6003342600478936E-2</v>
      </c>
      <c r="CC33" s="116">
        <f t="shared" si="12"/>
        <v>9.6005270407857779E-2</v>
      </c>
      <c r="CD33" s="116">
        <f t="shared" si="12"/>
        <v>9.6001846189349926E-2</v>
      </c>
    </row>
    <row r="34" spans="1:82" ht="15.75" x14ac:dyDescent="0.25">
      <c r="A34" s="15"/>
      <c r="B34" s="34">
        <v>9.5</v>
      </c>
      <c r="C34" s="69"/>
      <c r="D34" s="35"/>
      <c r="E34" s="203">
        <v>2744.75</v>
      </c>
      <c r="F34" s="161">
        <v>2773.6</v>
      </c>
      <c r="G34" s="69">
        <v>2239.65</v>
      </c>
      <c r="H34" s="69">
        <v>2565.25</v>
      </c>
      <c r="I34" s="69">
        <v>2756.85</v>
      </c>
      <c r="J34" s="69">
        <v>2955.55</v>
      </c>
      <c r="K34" s="69">
        <v>2789.95</v>
      </c>
      <c r="L34" s="69">
        <v>2837.15</v>
      </c>
      <c r="M34" s="69">
        <v>3102.3</v>
      </c>
      <c r="N34" s="69">
        <v>3342.45</v>
      </c>
      <c r="O34" s="69">
        <v>3509.2</v>
      </c>
      <c r="P34" s="69">
        <v>3763.85</v>
      </c>
      <c r="Q34" s="69">
        <v>3908.75</v>
      </c>
      <c r="R34" s="15"/>
      <c r="S34" s="34">
        <v>9.5</v>
      </c>
      <c r="T34" s="35"/>
      <c r="U34" s="35"/>
      <c r="V34" s="203">
        <v>2491.25</v>
      </c>
      <c r="W34" s="161">
        <v>2530.65</v>
      </c>
      <c r="X34" s="69">
        <v>2043.45</v>
      </c>
      <c r="Y34" s="69">
        <v>2340.5500000000002</v>
      </c>
      <c r="Z34" s="69">
        <v>2515.35</v>
      </c>
      <c r="AA34" s="69">
        <v>2696.65</v>
      </c>
      <c r="AB34" s="69">
        <v>2545.5500000000002</v>
      </c>
      <c r="AC34" s="69">
        <v>2588.6</v>
      </c>
      <c r="AD34" s="69">
        <v>2830.55</v>
      </c>
      <c r="AE34" s="69">
        <v>3049.65</v>
      </c>
      <c r="AF34" s="69">
        <v>3201.8</v>
      </c>
      <c r="AG34" s="69">
        <v>3434.15</v>
      </c>
      <c r="AH34" s="69">
        <v>3566.35</v>
      </c>
      <c r="AI34" s="34">
        <v>9.5</v>
      </c>
      <c r="AJ34" s="35"/>
      <c r="AK34" s="35"/>
      <c r="AL34" s="37"/>
      <c r="AM34" s="69">
        <v>1497.85</v>
      </c>
      <c r="AN34" s="69">
        <v>1715.6</v>
      </c>
      <c r="AO34" s="69">
        <v>1843.8</v>
      </c>
      <c r="AP34" s="69">
        <v>1976.65</v>
      </c>
      <c r="AQ34" s="69">
        <v>1857.1</v>
      </c>
      <c r="AR34" s="69">
        <v>1867.3</v>
      </c>
      <c r="AS34" s="69">
        <v>2065.0500000000002</v>
      </c>
      <c r="AT34" s="69">
        <v>2224.9</v>
      </c>
      <c r="AU34" s="69">
        <v>2335.9</v>
      </c>
      <c r="AV34" s="69">
        <v>2505.4499999999998</v>
      </c>
      <c r="AW34" s="15"/>
      <c r="AX34" s="109">
        <v>9.5</v>
      </c>
      <c r="AY34" s="110"/>
      <c r="AZ34" s="110"/>
      <c r="BA34" s="95">
        <v>1440.2</v>
      </c>
      <c r="BB34" s="95">
        <v>1649.6</v>
      </c>
      <c r="BC34" s="95">
        <v>1772.85</v>
      </c>
      <c r="BD34" s="95">
        <v>1900.6</v>
      </c>
      <c r="BE34" s="95">
        <v>1785.65</v>
      </c>
      <c r="BF34" s="95">
        <v>1795.45</v>
      </c>
      <c r="BG34" s="17">
        <v>1985.6</v>
      </c>
      <c r="BH34" s="109">
        <v>2139.3000000000002</v>
      </c>
      <c r="BI34" s="110">
        <v>2246.0500000000002</v>
      </c>
      <c r="BJ34" s="110">
        <v>2409.0500000000002</v>
      </c>
      <c r="BK34" s="95">
        <v>1340.5</v>
      </c>
      <c r="BL34" s="95">
        <v>1535.45</v>
      </c>
      <c r="BM34" s="95">
        <v>1650.1</v>
      </c>
      <c r="BN34" s="95">
        <v>1662.05</v>
      </c>
      <c r="BO34" s="95">
        <v>1667.95</v>
      </c>
      <c r="BP34" s="95">
        <v>2076.5500000000002</v>
      </c>
      <c r="BR34" s="116">
        <f t="shared" si="1"/>
        <v>0.10175614651279474</v>
      </c>
      <c r="BS34" s="116">
        <f t="shared" si="2"/>
        <v>9.6003003181000857E-2</v>
      </c>
      <c r="BT34" s="116">
        <f t="shared" si="3"/>
        <v>9.6014093811935819E-2</v>
      </c>
      <c r="BU34" s="116">
        <f t="shared" si="4"/>
        <v>9.600307620003834E-2</v>
      </c>
      <c r="BV34" s="116">
        <f t="shared" si="5"/>
        <v>9.6010495557278253E-2</v>
      </c>
      <c r="BW34" s="116">
        <f t="shared" si="6"/>
        <v>9.6008009938256755E-2</v>
      </c>
      <c r="BX34" s="116">
        <f t="shared" si="7"/>
        <v>9.6010685313586253E-2</v>
      </c>
      <c r="BY34" s="116">
        <f t="shared" si="8"/>
        <v>9.6017152128563765E-2</v>
      </c>
      <c r="BZ34" s="116">
        <f t="shared" si="9"/>
        <v>9.6006076557559439E-2</v>
      </c>
      <c r="CA34" s="116">
        <f t="shared" si="10"/>
        <v>9.6011017657763986E-2</v>
      </c>
      <c r="CB34" s="116">
        <f t="shared" si="11"/>
        <v>9.6008495221437729E-2</v>
      </c>
      <c r="CC34" s="116">
        <f t="shared" si="12"/>
        <v>9.6006289766026542E-2</v>
      </c>
      <c r="CD34" s="116">
        <f t="shared" si="12"/>
        <v>9.6008524121300454E-2</v>
      </c>
    </row>
    <row r="35" spans="1:82" ht="15.75" x14ac:dyDescent="0.25">
      <c r="A35" s="15"/>
      <c r="B35" s="34">
        <v>10</v>
      </c>
      <c r="C35" s="69"/>
      <c r="D35" s="35"/>
      <c r="E35" s="203">
        <v>2810.8</v>
      </c>
      <c r="F35" s="161">
        <v>2838.65</v>
      </c>
      <c r="G35" s="69">
        <v>2287.4499999999998</v>
      </c>
      <c r="H35" s="69">
        <v>2630.4</v>
      </c>
      <c r="I35" s="69">
        <v>2827.65</v>
      </c>
      <c r="J35" s="69">
        <v>3029.2</v>
      </c>
      <c r="K35" s="69">
        <v>2858.85</v>
      </c>
      <c r="L35" s="69">
        <v>2909.8</v>
      </c>
      <c r="M35" s="69">
        <v>3182.3</v>
      </c>
      <c r="N35" s="69">
        <v>3436.1</v>
      </c>
      <c r="O35" s="69">
        <v>3608.15</v>
      </c>
      <c r="P35" s="69">
        <v>3866.45</v>
      </c>
      <c r="Q35" s="69">
        <v>4016.2</v>
      </c>
      <c r="R35" s="15"/>
      <c r="S35" s="34">
        <v>10</v>
      </c>
      <c r="T35" s="35"/>
      <c r="U35" s="35"/>
      <c r="V35" s="203">
        <v>2551.9499999999998</v>
      </c>
      <c r="W35" s="161">
        <v>2590</v>
      </c>
      <c r="X35" s="69">
        <v>2087.0500000000002</v>
      </c>
      <c r="Y35" s="69">
        <v>2400</v>
      </c>
      <c r="Z35" s="69">
        <v>2579.9499999999998</v>
      </c>
      <c r="AA35" s="69">
        <v>2763.85</v>
      </c>
      <c r="AB35" s="69">
        <v>2608.4</v>
      </c>
      <c r="AC35" s="69">
        <v>2654.9</v>
      </c>
      <c r="AD35" s="69">
        <v>2903.55</v>
      </c>
      <c r="AE35" s="69">
        <v>3135.1</v>
      </c>
      <c r="AF35" s="69">
        <v>3292.1</v>
      </c>
      <c r="AG35" s="69">
        <v>3527.75</v>
      </c>
      <c r="AH35" s="69">
        <v>3664.4</v>
      </c>
      <c r="AI35" s="34">
        <v>10</v>
      </c>
      <c r="AJ35" s="35"/>
      <c r="AK35" s="35"/>
      <c r="AL35" s="37"/>
      <c r="AM35" s="69">
        <v>1529.8</v>
      </c>
      <c r="AN35" s="69">
        <v>1759.2</v>
      </c>
      <c r="AO35" s="69">
        <v>1891.15</v>
      </c>
      <c r="AP35" s="69">
        <v>2026</v>
      </c>
      <c r="AQ35" s="69">
        <v>1903</v>
      </c>
      <c r="AR35" s="69">
        <v>1915.15</v>
      </c>
      <c r="AS35" s="69">
        <v>2118.3000000000002</v>
      </c>
      <c r="AT35" s="69">
        <v>2287.25</v>
      </c>
      <c r="AU35" s="69">
        <v>2401.85</v>
      </c>
      <c r="AV35" s="69">
        <v>2573.75</v>
      </c>
      <c r="AW35" s="15"/>
      <c r="AX35" s="109">
        <v>10</v>
      </c>
      <c r="AY35" s="110"/>
      <c r="AZ35" s="110"/>
      <c r="BA35" s="95">
        <v>1470.95</v>
      </c>
      <c r="BB35" s="95">
        <v>1691.5</v>
      </c>
      <c r="BC35" s="95">
        <v>1818.4</v>
      </c>
      <c r="BD35" s="95">
        <v>1948.05</v>
      </c>
      <c r="BE35" s="95">
        <v>1829.8</v>
      </c>
      <c r="BF35" s="95">
        <v>1841.45</v>
      </c>
      <c r="BG35" s="17">
        <v>2036.8</v>
      </c>
      <c r="BH35" s="109">
        <v>2199.25</v>
      </c>
      <c r="BI35" s="110">
        <v>2309.4499999999998</v>
      </c>
      <c r="BJ35" s="110">
        <v>2474.75</v>
      </c>
      <c r="BK35" s="95">
        <v>1369.15</v>
      </c>
      <c r="BL35" s="95">
        <v>1574.4</v>
      </c>
      <c r="BM35" s="95">
        <v>1692.55</v>
      </c>
      <c r="BN35" s="95">
        <v>1703.15</v>
      </c>
      <c r="BO35" s="95">
        <v>1710.7</v>
      </c>
      <c r="BP35" s="95">
        <v>2145.5</v>
      </c>
      <c r="BR35" s="116">
        <f t="shared" si="1"/>
        <v>0.10143223809243929</v>
      </c>
      <c r="BS35" s="116">
        <f t="shared" si="2"/>
        <v>9.6003861003860935E-2</v>
      </c>
      <c r="BT35" s="116">
        <f t="shared" si="3"/>
        <v>9.6020699072853821E-2</v>
      </c>
      <c r="BU35" s="116">
        <f t="shared" si="4"/>
        <v>9.6000000000000085E-2</v>
      </c>
      <c r="BV35" s="116">
        <f t="shared" si="5"/>
        <v>9.6009612589391446E-2</v>
      </c>
      <c r="BW35" s="116">
        <f t="shared" si="6"/>
        <v>9.6007381008375914E-2</v>
      </c>
      <c r="BX35" s="116">
        <f t="shared" si="7"/>
        <v>9.6016715227725813E-2</v>
      </c>
      <c r="BY35" s="116">
        <f t="shared" si="8"/>
        <v>9.6011149195826651E-2</v>
      </c>
      <c r="BZ35" s="116">
        <f t="shared" si="9"/>
        <v>9.6003168535069072E-2</v>
      </c>
      <c r="CA35" s="116">
        <f t="shared" si="10"/>
        <v>9.6009696660393606E-2</v>
      </c>
      <c r="CB35" s="116">
        <f t="shared" si="11"/>
        <v>9.6002551562832217E-2</v>
      </c>
      <c r="CC35" s="116">
        <f t="shared" si="12"/>
        <v>9.6010204804762189E-2</v>
      </c>
      <c r="CD35" s="116">
        <f t="shared" si="12"/>
        <v>9.6004802969108072E-2</v>
      </c>
    </row>
    <row r="36" spans="1:82" ht="15.75" x14ac:dyDescent="0.25">
      <c r="A36" s="15"/>
      <c r="B36" s="34">
        <v>11</v>
      </c>
      <c r="C36" s="69"/>
      <c r="D36" s="35"/>
      <c r="E36" s="203">
        <v>2874.85</v>
      </c>
      <c r="F36" s="161">
        <v>2901.7</v>
      </c>
      <c r="G36" s="69">
        <v>2335.35</v>
      </c>
      <c r="H36" s="69">
        <v>2693.55</v>
      </c>
      <c r="I36" s="69">
        <v>2900.4</v>
      </c>
      <c r="J36" s="69">
        <v>3115.1</v>
      </c>
      <c r="K36" s="69">
        <v>2939.4</v>
      </c>
      <c r="L36" s="69">
        <v>2990.4</v>
      </c>
      <c r="M36" s="69">
        <v>3268.2</v>
      </c>
      <c r="N36" s="69">
        <v>3553.3</v>
      </c>
      <c r="O36" s="69">
        <v>3734.8</v>
      </c>
      <c r="P36" s="69">
        <v>4031.7</v>
      </c>
      <c r="Q36" s="69">
        <v>4174.25</v>
      </c>
      <c r="R36" s="15"/>
      <c r="S36" s="34">
        <v>11</v>
      </c>
      <c r="T36" s="35"/>
      <c r="U36" s="35"/>
      <c r="V36" s="203">
        <v>2610.85</v>
      </c>
      <c r="W36" s="161">
        <v>2647.5</v>
      </c>
      <c r="X36" s="69">
        <v>2130.75</v>
      </c>
      <c r="Y36" s="69">
        <v>2457.6</v>
      </c>
      <c r="Z36" s="69">
        <v>2646.35</v>
      </c>
      <c r="AA36" s="69">
        <v>2842.2</v>
      </c>
      <c r="AB36" s="69">
        <v>2681.9</v>
      </c>
      <c r="AC36" s="69">
        <v>2728.45</v>
      </c>
      <c r="AD36" s="69">
        <v>2981.9</v>
      </c>
      <c r="AE36" s="69">
        <v>3242.05</v>
      </c>
      <c r="AF36" s="69">
        <v>3407.65</v>
      </c>
      <c r="AG36" s="69">
        <v>3678.55</v>
      </c>
      <c r="AH36" s="69">
        <v>3808.6</v>
      </c>
      <c r="AI36" s="34">
        <v>11</v>
      </c>
      <c r="AJ36" s="35"/>
      <c r="AK36" s="35"/>
      <c r="AL36" s="37"/>
      <c r="AM36" s="69">
        <v>1561.9</v>
      </c>
      <c r="AN36" s="69">
        <v>1801.45</v>
      </c>
      <c r="AO36" s="69">
        <v>1939.85</v>
      </c>
      <c r="AP36" s="69">
        <v>2083.4</v>
      </c>
      <c r="AQ36" s="69">
        <v>1956.6</v>
      </c>
      <c r="AR36" s="69">
        <v>1968.15</v>
      </c>
      <c r="AS36" s="69">
        <v>2175.5</v>
      </c>
      <c r="AT36" s="69">
        <v>2365.25</v>
      </c>
      <c r="AU36" s="69">
        <v>2486.15</v>
      </c>
      <c r="AV36" s="69">
        <v>2683.75</v>
      </c>
      <c r="AW36" s="15"/>
      <c r="AX36" s="109">
        <v>11</v>
      </c>
      <c r="AY36" s="110"/>
      <c r="AZ36" s="110"/>
      <c r="BA36" s="95">
        <v>1501.8</v>
      </c>
      <c r="BB36" s="95">
        <v>1732.15</v>
      </c>
      <c r="BC36" s="95">
        <v>1865.2</v>
      </c>
      <c r="BD36" s="95">
        <v>2003.25</v>
      </c>
      <c r="BE36" s="95">
        <v>1881.3</v>
      </c>
      <c r="BF36" s="95">
        <v>1892.45</v>
      </c>
      <c r="BG36" s="17">
        <v>2091.8000000000002</v>
      </c>
      <c r="BH36" s="109">
        <v>2274.25</v>
      </c>
      <c r="BI36" s="110">
        <v>2390.5</v>
      </c>
      <c r="BJ36" s="110">
        <v>2580.5</v>
      </c>
      <c r="BK36" s="95">
        <v>1397.75</v>
      </c>
      <c r="BL36" s="95">
        <v>1612.25</v>
      </c>
      <c r="BM36" s="95">
        <v>1736.1</v>
      </c>
      <c r="BN36" s="95">
        <v>1751.1</v>
      </c>
      <c r="BO36" s="95">
        <v>1757.1</v>
      </c>
      <c r="BP36" s="95">
        <v>2220.75</v>
      </c>
      <c r="BR36" s="116">
        <f t="shared" si="1"/>
        <v>0.10111649462818617</v>
      </c>
      <c r="BS36" s="116">
        <f t="shared" si="2"/>
        <v>9.60151085930121E-2</v>
      </c>
      <c r="BT36" s="116">
        <f t="shared" si="3"/>
        <v>9.6022527279127079E-2</v>
      </c>
      <c r="BU36" s="116">
        <f t="shared" si="4"/>
        <v>9.6008300781250222E-2</v>
      </c>
      <c r="BV36" s="116">
        <f t="shared" si="5"/>
        <v>9.6000151151586222E-2</v>
      </c>
      <c r="BW36" s="116">
        <f t="shared" si="6"/>
        <v>9.6017169798043867E-2</v>
      </c>
      <c r="BX36" s="116">
        <f t="shared" si="7"/>
        <v>9.6014019911256909E-2</v>
      </c>
      <c r="BY36" s="116">
        <f t="shared" si="8"/>
        <v>9.6006890358995234E-2</v>
      </c>
      <c r="BZ36" s="116">
        <f t="shared" si="9"/>
        <v>9.6012609410107475E-2</v>
      </c>
      <c r="CA36" s="116">
        <f t="shared" si="10"/>
        <v>9.6004071497971966E-2</v>
      </c>
      <c r="CB36" s="116">
        <f t="shared" si="11"/>
        <v>9.6004577934940549E-2</v>
      </c>
      <c r="CC36" s="116">
        <f t="shared" si="12"/>
        <v>9.6002500985442607E-2</v>
      </c>
      <c r="CD36" s="116">
        <f t="shared" si="12"/>
        <v>9.6006406553589274E-2</v>
      </c>
    </row>
    <row r="37" spans="1:82" ht="15.75" x14ac:dyDescent="0.25">
      <c r="A37" s="15"/>
      <c r="B37" s="34">
        <v>12</v>
      </c>
      <c r="C37" s="69"/>
      <c r="D37" s="35"/>
      <c r="E37" s="203">
        <v>2944.7</v>
      </c>
      <c r="F37" s="161">
        <v>2970.45</v>
      </c>
      <c r="G37" s="69">
        <v>2383.3000000000002</v>
      </c>
      <c r="H37" s="69">
        <v>2762.5</v>
      </c>
      <c r="I37" s="69">
        <v>2982.85</v>
      </c>
      <c r="J37" s="69">
        <v>3201.15</v>
      </c>
      <c r="K37" s="69">
        <v>3019.9</v>
      </c>
      <c r="L37" s="69">
        <v>3073.05</v>
      </c>
      <c r="M37" s="69">
        <v>3350.35</v>
      </c>
      <c r="N37" s="69">
        <v>3668.6</v>
      </c>
      <c r="O37" s="69">
        <v>3861.3</v>
      </c>
      <c r="P37" s="69">
        <v>4174.25</v>
      </c>
      <c r="Q37" s="69">
        <v>4334.45</v>
      </c>
      <c r="R37" s="15"/>
      <c r="S37" s="34">
        <v>12</v>
      </c>
      <c r="T37" s="35"/>
      <c r="U37" s="35"/>
      <c r="V37" s="203">
        <v>2675.1</v>
      </c>
      <c r="W37" s="161">
        <v>2710.25</v>
      </c>
      <c r="X37" s="69">
        <v>2174.5</v>
      </c>
      <c r="Y37" s="69">
        <v>2520.5</v>
      </c>
      <c r="Z37" s="69">
        <v>2721.55</v>
      </c>
      <c r="AA37" s="69">
        <v>2920.75</v>
      </c>
      <c r="AB37" s="69">
        <v>2755.35</v>
      </c>
      <c r="AC37" s="69">
        <v>2803.85</v>
      </c>
      <c r="AD37" s="69">
        <v>3056.85</v>
      </c>
      <c r="AE37" s="69">
        <v>3347.25</v>
      </c>
      <c r="AF37" s="69">
        <v>3523.05</v>
      </c>
      <c r="AG37" s="69">
        <v>3808.6</v>
      </c>
      <c r="AH37" s="69">
        <v>3954.75</v>
      </c>
      <c r="AI37" s="34">
        <v>12</v>
      </c>
      <c r="AJ37" s="35"/>
      <c r="AK37" s="35"/>
      <c r="AL37" s="37"/>
      <c r="AM37" s="69">
        <v>1593.9</v>
      </c>
      <c r="AN37" s="69">
        <v>1847.6</v>
      </c>
      <c r="AO37" s="69">
        <v>1994.9</v>
      </c>
      <c r="AP37" s="69">
        <v>2140.9499999999998</v>
      </c>
      <c r="AQ37" s="69">
        <v>2010.2</v>
      </c>
      <c r="AR37" s="69">
        <v>2022.55</v>
      </c>
      <c r="AS37" s="69">
        <v>2230.15</v>
      </c>
      <c r="AT37" s="69">
        <v>2442</v>
      </c>
      <c r="AU37" s="69">
        <v>2570.25</v>
      </c>
      <c r="AV37" s="69">
        <v>2778.65</v>
      </c>
      <c r="AW37" s="15"/>
      <c r="AX37" s="109">
        <v>12</v>
      </c>
      <c r="AY37" s="110"/>
      <c r="AZ37" s="110"/>
      <c r="BA37" s="95">
        <v>1532.55</v>
      </c>
      <c r="BB37" s="95">
        <v>1776.5</v>
      </c>
      <c r="BC37" s="95">
        <v>1918.15</v>
      </c>
      <c r="BD37" s="95">
        <v>2058.6</v>
      </c>
      <c r="BE37" s="95">
        <v>1932.85</v>
      </c>
      <c r="BF37" s="95">
        <v>1944.75</v>
      </c>
      <c r="BG37" s="17">
        <v>2144.35</v>
      </c>
      <c r="BH37" s="109">
        <v>2348.0500000000002</v>
      </c>
      <c r="BI37" s="110">
        <v>2471.35</v>
      </c>
      <c r="BJ37" s="110">
        <v>2671.75</v>
      </c>
      <c r="BK37" s="95">
        <v>1426.45</v>
      </c>
      <c r="BL37" s="95">
        <v>1653.55</v>
      </c>
      <c r="BM37" s="95">
        <v>1775.4</v>
      </c>
      <c r="BN37" s="95">
        <v>1799.05</v>
      </c>
      <c r="BO37" s="95">
        <v>1706.7</v>
      </c>
      <c r="BP37" s="95">
        <v>2295.9</v>
      </c>
      <c r="BR37" s="116">
        <f t="shared" si="1"/>
        <v>0.10078127920451574</v>
      </c>
      <c r="BS37" s="116">
        <f t="shared" si="2"/>
        <v>9.6005903514435831E-2</v>
      </c>
      <c r="BT37" s="116">
        <f t="shared" si="3"/>
        <v>9.6022074040009286E-2</v>
      </c>
      <c r="BU37" s="116">
        <f t="shared" si="4"/>
        <v>9.6012695893671784E-2</v>
      </c>
      <c r="BV37" s="116">
        <f t="shared" si="5"/>
        <v>9.6011464055409501E-2</v>
      </c>
      <c r="BW37" s="116">
        <f t="shared" si="6"/>
        <v>9.600273902251133E-2</v>
      </c>
      <c r="BX37" s="116">
        <f t="shared" si="7"/>
        <v>9.6013210662892368E-2</v>
      </c>
      <c r="BY37" s="116">
        <f t="shared" si="8"/>
        <v>9.601084223478451E-2</v>
      </c>
      <c r="BZ37" s="116">
        <f t="shared" si="9"/>
        <v>9.6013870487593467E-2</v>
      </c>
      <c r="CA37" s="116">
        <f t="shared" si="10"/>
        <v>9.6004182537904326E-2</v>
      </c>
      <c r="CB37" s="116">
        <f t="shared" si="11"/>
        <v>9.6010559032656317E-2</v>
      </c>
      <c r="CC37" s="116">
        <f t="shared" si="12"/>
        <v>9.6006406553589274E-2</v>
      </c>
      <c r="CD37" s="116">
        <f t="shared" si="12"/>
        <v>9.601112586130589E-2</v>
      </c>
    </row>
    <row r="38" spans="1:82" ht="15.75" x14ac:dyDescent="0.25">
      <c r="A38" s="15"/>
      <c r="B38" s="34">
        <v>13</v>
      </c>
      <c r="C38" s="69"/>
      <c r="D38" s="35"/>
      <c r="E38" s="203">
        <v>3014.65</v>
      </c>
      <c r="F38" s="161">
        <v>3039.35</v>
      </c>
      <c r="G38" s="69">
        <v>2429.3000000000002</v>
      </c>
      <c r="H38" s="69">
        <v>2831.45</v>
      </c>
      <c r="I38" s="69">
        <v>3067.2</v>
      </c>
      <c r="J38" s="69">
        <v>3287.05</v>
      </c>
      <c r="K38" s="69">
        <v>3100.15</v>
      </c>
      <c r="L38" s="69">
        <v>3153.8</v>
      </c>
      <c r="M38" s="69">
        <v>3430.4</v>
      </c>
      <c r="N38" s="69">
        <v>3785.7</v>
      </c>
      <c r="O38" s="69">
        <v>3989.55</v>
      </c>
      <c r="P38" s="69">
        <v>4318.6499999999996</v>
      </c>
      <c r="Q38" s="69">
        <v>4492.6499999999996</v>
      </c>
      <c r="R38" s="15"/>
      <c r="S38" s="34">
        <v>13</v>
      </c>
      <c r="T38" s="35"/>
      <c r="U38" s="35"/>
      <c r="V38" s="203">
        <v>2739.35</v>
      </c>
      <c r="W38" s="161">
        <v>2773.1</v>
      </c>
      <c r="X38" s="69">
        <v>2216.5</v>
      </c>
      <c r="Y38" s="69">
        <v>2583.4</v>
      </c>
      <c r="Z38" s="69">
        <v>2798.5</v>
      </c>
      <c r="AA38" s="69">
        <v>2999.1</v>
      </c>
      <c r="AB38" s="69">
        <v>2828.6</v>
      </c>
      <c r="AC38" s="69">
        <v>2877.55</v>
      </c>
      <c r="AD38" s="69">
        <v>3129.9</v>
      </c>
      <c r="AE38" s="69">
        <v>3454.1</v>
      </c>
      <c r="AF38" s="69">
        <v>3640.1</v>
      </c>
      <c r="AG38" s="69">
        <v>3940.35</v>
      </c>
      <c r="AH38" s="69">
        <v>4099.1000000000004</v>
      </c>
      <c r="AI38" s="34">
        <v>13</v>
      </c>
      <c r="AJ38" s="35"/>
      <c r="AK38" s="35"/>
      <c r="AL38" s="37"/>
      <c r="AM38" s="69">
        <v>1624.7</v>
      </c>
      <c r="AN38" s="69">
        <v>1893.7</v>
      </c>
      <c r="AO38" s="69">
        <v>2051.3000000000002</v>
      </c>
      <c r="AP38" s="69">
        <v>2198.4</v>
      </c>
      <c r="AQ38" s="69">
        <v>2063.65</v>
      </c>
      <c r="AR38" s="69">
        <v>2075.6999999999998</v>
      </c>
      <c r="AS38" s="69">
        <v>2283.4499999999998</v>
      </c>
      <c r="AT38" s="69">
        <v>2520</v>
      </c>
      <c r="AU38" s="69">
        <v>2655.7</v>
      </c>
      <c r="AV38" s="69">
        <v>2874.75</v>
      </c>
      <c r="AW38" s="15"/>
      <c r="AX38" s="109">
        <v>13</v>
      </c>
      <c r="AY38" s="110"/>
      <c r="AZ38" s="110"/>
      <c r="BA38" s="95">
        <v>1562.2</v>
      </c>
      <c r="BB38" s="95">
        <v>1820.85</v>
      </c>
      <c r="BC38" s="95">
        <v>1972.4</v>
      </c>
      <c r="BD38" s="95">
        <v>2113.8000000000002</v>
      </c>
      <c r="BE38" s="95">
        <v>1984.25</v>
      </c>
      <c r="BF38" s="95">
        <v>1995.85</v>
      </c>
      <c r="BG38" s="17">
        <v>2195.6</v>
      </c>
      <c r="BH38" s="109">
        <v>2423.0500000000002</v>
      </c>
      <c r="BI38" s="110">
        <v>2553.5500000000002</v>
      </c>
      <c r="BJ38" s="110">
        <v>2764.15</v>
      </c>
      <c r="BK38" s="95">
        <v>1454.1</v>
      </c>
      <c r="BL38" s="95">
        <v>1694.7</v>
      </c>
      <c r="BM38" s="95">
        <v>1735.75</v>
      </c>
      <c r="BN38" s="95">
        <v>1746.95</v>
      </c>
      <c r="BO38" s="95">
        <v>1754.1</v>
      </c>
      <c r="BP38" s="95">
        <v>2372.25</v>
      </c>
      <c r="BR38" s="116">
        <f t="shared" si="1"/>
        <v>0.10049829339076788</v>
      </c>
      <c r="BS38" s="116">
        <f t="shared" si="2"/>
        <v>9.6011683675309323E-2</v>
      </c>
      <c r="BT38" s="116">
        <f t="shared" si="3"/>
        <v>9.6007218587863763E-2</v>
      </c>
      <c r="BU38" s="116">
        <f t="shared" si="4"/>
        <v>9.6016876983819666E-2</v>
      </c>
      <c r="BV38" s="116">
        <f t="shared" si="5"/>
        <v>9.601572270859382E-2</v>
      </c>
      <c r="BW38" s="116">
        <f t="shared" si="6"/>
        <v>9.6012136974425788E-2</v>
      </c>
      <c r="BX38" s="116">
        <f t="shared" si="7"/>
        <v>9.600155553984302E-2</v>
      </c>
      <c r="BY38" s="116">
        <f t="shared" si="8"/>
        <v>9.6001807092839453E-2</v>
      </c>
      <c r="BZ38" s="116">
        <f t="shared" si="9"/>
        <v>9.600945717115561E-2</v>
      </c>
      <c r="CA38" s="116">
        <f t="shared" si="10"/>
        <v>9.600185287050178E-2</v>
      </c>
      <c r="CB38" s="116">
        <f t="shared" si="11"/>
        <v>9.6000109887091067E-2</v>
      </c>
      <c r="CC38" s="116">
        <f t="shared" si="12"/>
        <v>9.600669991244426E-2</v>
      </c>
      <c r="CD38" s="116">
        <f t="shared" si="12"/>
        <v>9.600887999804808E-2</v>
      </c>
    </row>
    <row r="39" spans="1:82" ht="15.75" x14ac:dyDescent="0.25">
      <c r="A39" s="15"/>
      <c r="B39" s="34">
        <v>14</v>
      </c>
      <c r="C39" s="69"/>
      <c r="D39" s="35"/>
      <c r="E39" s="203">
        <v>3082.75</v>
      </c>
      <c r="F39" s="161">
        <v>3106.35</v>
      </c>
      <c r="G39" s="69">
        <v>2477.1999999999998</v>
      </c>
      <c r="H39" s="69">
        <v>2898.6</v>
      </c>
      <c r="I39" s="69">
        <v>3151.35</v>
      </c>
      <c r="J39" s="69">
        <v>3373.15</v>
      </c>
      <c r="K39" s="69">
        <v>3180.8</v>
      </c>
      <c r="L39" s="69">
        <v>3234.45</v>
      </c>
      <c r="M39" s="69">
        <v>3510.45</v>
      </c>
      <c r="N39" s="69">
        <v>3902.9</v>
      </c>
      <c r="O39" s="69">
        <v>4115.95</v>
      </c>
      <c r="P39" s="69">
        <v>4461.3500000000004</v>
      </c>
      <c r="Q39" s="69">
        <v>4650.8</v>
      </c>
      <c r="R39" s="15"/>
      <c r="S39" s="34">
        <v>14</v>
      </c>
      <c r="T39" s="35"/>
      <c r="U39" s="35"/>
      <c r="V39" s="203">
        <v>2802</v>
      </c>
      <c r="W39" s="161">
        <v>2834.25</v>
      </c>
      <c r="X39" s="69">
        <v>2260.1999999999998</v>
      </c>
      <c r="Y39" s="69">
        <v>2644.7</v>
      </c>
      <c r="Z39" s="69">
        <v>2875.3</v>
      </c>
      <c r="AA39" s="69">
        <v>3077.65</v>
      </c>
      <c r="AB39" s="69">
        <v>2902.15</v>
      </c>
      <c r="AC39" s="69">
        <v>2951.1</v>
      </c>
      <c r="AD39" s="69">
        <v>3202.95</v>
      </c>
      <c r="AE39" s="69">
        <v>3561</v>
      </c>
      <c r="AF39" s="69">
        <v>3755.4</v>
      </c>
      <c r="AG39" s="69">
        <v>4070.55</v>
      </c>
      <c r="AH39" s="69">
        <v>4243.3999999999996</v>
      </c>
      <c r="AI39" s="34">
        <v>14</v>
      </c>
      <c r="AJ39" s="35"/>
      <c r="AK39" s="35"/>
      <c r="AL39" s="37"/>
      <c r="AM39" s="69">
        <v>1656.75</v>
      </c>
      <c r="AN39" s="69">
        <v>1938.6</v>
      </c>
      <c r="AO39" s="69">
        <v>2107.6999999999998</v>
      </c>
      <c r="AP39" s="69">
        <v>2255.9499999999998</v>
      </c>
      <c r="AQ39" s="69">
        <v>2117.3000000000002</v>
      </c>
      <c r="AR39" s="69">
        <v>2128.8000000000002</v>
      </c>
      <c r="AS39" s="69">
        <v>2336.75</v>
      </c>
      <c r="AT39" s="69">
        <v>2598.0500000000002</v>
      </c>
      <c r="AU39" s="69">
        <v>2739.85</v>
      </c>
      <c r="AV39" s="69">
        <v>2969.75</v>
      </c>
      <c r="AW39" s="15"/>
      <c r="AX39" s="109">
        <v>14</v>
      </c>
      <c r="AY39" s="110"/>
      <c r="AZ39" s="110"/>
      <c r="BA39" s="95">
        <v>1593</v>
      </c>
      <c r="BB39" s="95">
        <v>1864</v>
      </c>
      <c r="BC39" s="95">
        <v>2026.6</v>
      </c>
      <c r="BD39" s="95">
        <v>2169.15</v>
      </c>
      <c r="BE39" s="95">
        <v>2035.85</v>
      </c>
      <c r="BF39" s="95">
        <v>2046.9</v>
      </c>
      <c r="BG39" s="17">
        <v>2246.85</v>
      </c>
      <c r="BH39" s="109">
        <v>2498.1</v>
      </c>
      <c r="BI39" s="110">
        <v>2634.45</v>
      </c>
      <c r="BJ39" s="110">
        <v>2855.5</v>
      </c>
      <c r="BK39" s="95">
        <v>1472.75</v>
      </c>
      <c r="BL39" s="95">
        <v>1735</v>
      </c>
      <c r="BM39" s="95">
        <v>1776.35</v>
      </c>
      <c r="BN39" s="95">
        <v>1794.95</v>
      </c>
      <c r="BO39" s="95">
        <v>1901.55</v>
      </c>
      <c r="BP39" s="95">
        <v>2447.4</v>
      </c>
      <c r="BR39" s="116">
        <f t="shared" si="1"/>
        <v>0.10019628836545325</v>
      </c>
      <c r="BS39" s="116">
        <f t="shared" si="2"/>
        <v>9.6004233924318561E-2</v>
      </c>
      <c r="BT39" s="116">
        <f t="shared" si="3"/>
        <v>9.600920272542246E-2</v>
      </c>
      <c r="BU39" s="116">
        <f t="shared" si="4"/>
        <v>9.6003327409535988E-2</v>
      </c>
      <c r="BV39" s="116">
        <f t="shared" si="5"/>
        <v>9.6007373143671915E-2</v>
      </c>
      <c r="BW39" s="116">
        <f t="shared" si="6"/>
        <v>9.6014816499601974E-2</v>
      </c>
      <c r="BX39" s="116">
        <f t="shared" si="7"/>
        <v>9.6015023344761641E-2</v>
      </c>
      <c r="BY39" s="116">
        <f t="shared" si="8"/>
        <v>9.6015045237369145E-2</v>
      </c>
      <c r="BZ39" s="116">
        <f t="shared" si="9"/>
        <v>9.6005245164613839E-2</v>
      </c>
      <c r="CA39" s="116">
        <f t="shared" si="10"/>
        <v>9.6012356079753003E-2</v>
      </c>
      <c r="CB39" s="116">
        <f t="shared" si="11"/>
        <v>9.6008414549715093E-2</v>
      </c>
      <c r="CC39" s="116">
        <f t="shared" si="12"/>
        <v>9.600668214369068E-2</v>
      </c>
      <c r="CD39" s="116">
        <f t="shared" si="12"/>
        <v>9.600791817881893E-2</v>
      </c>
    </row>
    <row r="40" spans="1:82" ht="15.75" x14ac:dyDescent="0.25">
      <c r="A40" s="15"/>
      <c r="B40" s="34">
        <v>15</v>
      </c>
      <c r="C40" s="69"/>
      <c r="D40" s="35"/>
      <c r="E40" s="203">
        <v>3152.65</v>
      </c>
      <c r="F40" s="161">
        <v>3175.15</v>
      </c>
      <c r="G40" s="69">
        <v>2522.9499999999998</v>
      </c>
      <c r="H40" s="69">
        <v>2967.6</v>
      </c>
      <c r="I40" s="69">
        <v>3235.6</v>
      </c>
      <c r="J40" s="69">
        <v>3456.75</v>
      </c>
      <c r="K40" s="69">
        <v>3261.15</v>
      </c>
      <c r="L40" s="69">
        <v>3317.05</v>
      </c>
      <c r="M40" s="69">
        <v>3592.45</v>
      </c>
      <c r="N40" s="69">
        <v>4020</v>
      </c>
      <c r="O40" s="69">
        <v>4242.6000000000004</v>
      </c>
      <c r="P40" s="69">
        <v>4605.8500000000004</v>
      </c>
      <c r="Q40" s="69">
        <v>4808.8500000000004</v>
      </c>
      <c r="R40" s="15"/>
      <c r="S40" s="34">
        <v>15</v>
      </c>
      <c r="T40" s="35"/>
      <c r="U40" s="35"/>
      <c r="V40" s="203">
        <v>2866.3</v>
      </c>
      <c r="W40" s="161">
        <v>2897</v>
      </c>
      <c r="X40" s="69">
        <v>2301.9499999999998</v>
      </c>
      <c r="Y40" s="69">
        <v>2707.65</v>
      </c>
      <c r="Z40" s="69">
        <v>2952.15</v>
      </c>
      <c r="AA40" s="69">
        <v>3153.95</v>
      </c>
      <c r="AB40" s="69">
        <v>2975.5</v>
      </c>
      <c r="AC40" s="69">
        <v>3026.5</v>
      </c>
      <c r="AD40" s="69">
        <v>3277.75</v>
      </c>
      <c r="AE40" s="69">
        <v>3667.85</v>
      </c>
      <c r="AF40" s="69">
        <v>3870.95</v>
      </c>
      <c r="AG40" s="69">
        <v>4202.3999999999996</v>
      </c>
      <c r="AH40" s="69">
        <v>4387.6000000000004</v>
      </c>
      <c r="AI40" s="34">
        <v>15</v>
      </c>
      <c r="AJ40" s="35"/>
      <c r="AK40" s="35"/>
      <c r="AL40" s="37"/>
      <c r="AM40" s="69">
        <v>1687.35</v>
      </c>
      <c r="AN40" s="69">
        <v>1984.7</v>
      </c>
      <c r="AO40" s="69">
        <v>2164</v>
      </c>
      <c r="AP40" s="69">
        <v>2311.9499999999998</v>
      </c>
      <c r="AQ40" s="69">
        <v>2170.8000000000002</v>
      </c>
      <c r="AR40" s="69">
        <v>2183.1999999999998</v>
      </c>
      <c r="AS40" s="69">
        <v>2391.35</v>
      </c>
      <c r="AT40" s="69">
        <v>2675.95</v>
      </c>
      <c r="AU40" s="69">
        <v>2824.1</v>
      </c>
      <c r="AV40" s="69">
        <v>3065.95</v>
      </c>
      <c r="AW40" s="15"/>
      <c r="AX40" s="109">
        <v>15</v>
      </c>
      <c r="AY40" s="110"/>
      <c r="AZ40" s="110"/>
      <c r="BA40" s="95">
        <v>1622.45</v>
      </c>
      <c r="BB40" s="95">
        <v>1908.35</v>
      </c>
      <c r="BC40" s="95">
        <v>2080.75</v>
      </c>
      <c r="BD40" s="95">
        <v>2223</v>
      </c>
      <c r="BE40" s="95">
        <v>2087.3000000000002</v>
      </c>
      <c r="BF40" s="95">
        <v>2099.1999999999998</v>
      </c>
      <c r="BG40" s="17">
        <v>2299.35</v>
      </c>
      <c r="BH40" s="109">
        <v>2573</v>
      </c>
      <c r="BI40" s="110">
        <v>2715.45</v>
      </c>
      <c r="BJ40" s="110">
        <v>2948</v>
      </c>
      <c r="BK40" s="95">
        <v>1510.15</v>
      </c>
      <c r="BL40" s="95">
        <v>1776.25</v>
      </c>
      <c r="BM40" s="95">
        <v>1936.75</v>
      </c>
      <c r="BN40" s="95">
        <v>1942.75</v>
      </c>
      <c r="BO40" s="95">
        <v>1950.15</v>
      </c>
      <c r="BP40" s="95">
        <v>2522.65</v>
      </c>
      <c r="BR40" s="116">
        <f t="shared" si="1"/>
        <v>9.9902313086557504E-2</v>
      </c>
      <c r="BS40" s="116">
        <f t="shared" si="2"/>
        <v>9.6013117017604399E-2</v>
      </c>
      <c r="BT40" s="116">
        <f t="shared" si="3"/>
        <v>9.6005560503051868E-2</v>
      </c>
      <c r="BU40" s="116">
        <f t="shared" si="4"/>
        <v>9.6005761453658911E-2</v>
      </c>
      <c r="BV40" s="116">
        <f t="shared" si="5"/>
        <v>9.6014768897244362E-2</v>
      </c>
      <c r="BW40" s="116">
        <f t="shared" si="6"/>
        <v>9.6006594904801901E-2</v>
      </c>
      <c r="BX40" s="116">
        <f t="shared" si="7"/>
        <v>9.6000672155940103E-2</v>
      </c>
      <c r="BY40" s="116">
        <f t="shared" si="8"/>
        <v>9.6001982488022497E-2</v>
      </c>
      <c r="BZ40" s="116">
        <f t="shared" si="9"/>
        <v>9.6010983143924866E-2</v>
      </c>
      <c r="CA40" s="116">
        <f t="shared" si="10"/>
        <v>9.6009924069959229E-2</v>
      </c>
      <c r="CB40" s="116">
        <f t="shared" si="11"/>
        <v>9.6010023379274001E-2</v>
      </c>
      <c r="CC40" s="116">
        <f t="shared" si="12"/>
        <v>9.6004664001523077E-2</v>
      </c>
      <c r="CD40" s="116">
        <f t="shared" si="12"/>
        <v>9.6009207767344229E-2</v>
      </c>
    </row>
    <row r="41" spans="1:82" ht="15.75" x14ac:dyDescent="0.25">
      <c r="A41" s="15"/>
      <c r="B41" s="34">
        <v>16</v>
      </c>
      <c r="C41" s="69"/>
      <c r="D41" s="35"/>
      <c r="E41" s="203">
        <v>3220.45</v>
      </c>
      <c r="F41" s="161">
        <v>3241.9</v>
      </c>
      <c r="G41" s="69">
        <v>2569.1999999999998</v>
      </c>
      <c r="H41" s="69">
        <v>3034.4</v>
      </c>
      <c r="I41" s="69">
        <v>3320.1</v>
      </c>
      <c r="J41" s="69">
        <v>3540.75</v>
      </c>
      <c r="K41" s="69">
        <v>3341.9</v>
      </c>
      <c r="L41" s="69">
        <v>3397.8</v>
      </c>
      <c r="M41" s="69">
        <v>3672.5</v>
      </c>
      <c r="N41" s="69">
        <v>4137.1499999999996</v>
      </c>
      <c r="O41" s="69">
        <v>4368.8999999999996</v>
      </c>
      <c r="P41" s="69">
        <v>4748.3</v>
      </c>
      <c r="Q41" s="69">
        <v>4969.3</v>
      </c>
      <c r="R41" s="15"/>
      <c r="S41" s="34">
        <v>16</v>
      </c>
      <c r="T41" s="35"/>
      <c r="U41" s="35"/>
      <c r="V41" s="203">
        <v>2928.6</v>
      </c>
      <c r="W41" s="161">
        <v>2957.9</v>
      </c>
      <c r="X41" s="69">
        <v>2344.15</v>
      </c>
      <c r="Y41" s="69">
        <v>2768.6</v>
      </c>
      <c r="Z41" s="69">
        <v>3029.25</v>
      </c>
      <c r="AA41" s="69">
        <v>3230.6</v>
      </c>
      <c r="AB41" s="69">
        <v>3049.15</v>
      </c>
      <c r="AC41" s="69">
        <v>3100.15</v>
      </c>
      <c r="AD41" s="69">
        <v>3350.8</v>
      </c>
      <c r="AE41" s="69">
        <v>3774.75</v>
      </c>
      <c r="AF41" s="69">
        <v>3986.2</v>
      </c>
      <c r="AG41" s="69">
        <v>4332.3500000000004</v>
      </c>
      <c r="AH41" s="69">
        <v>4534</v>
      </c>
      <c r="AI41" s="34">
        <v>16</v>
      </c>
      <c r="AJ41" s="35"/>
      <c r="AK41" s="35"/>
      <c r="AL41" s="37"/>
      <c r="AM41" s="69">
        <v>1718.25</v>
      </c>
      <c r="AN41" s="69">
        <v>2029.45</v>
      </c>
      <c r="AO41" s="69">
        <v>2220.5</v>
      </c>
      <c r="AP41" s="69">
        <v>2368.1</v>
      </c>
      <c r="AQ41" s="69">
        <v>2224.5</v>
      </c>
      <c r="AR41" s="69">
        <v>2236.3000000000002</v>
      </c>
      <c r="AS41" s="69">
        <v>2444.65</v>
      </c>
      <c r="AT41" s="69">
        <v>2753.95</v>
      </c>
      <c r="AU41" s="69">
        <v>2908.25</v>
      </c>
      <c r="AV41" s="69">
        <v>3160.8</v>
      </c>
      <c r="AW41" s="15"/>
      <c r="AX41" s="109">
        <v>16</v>
      </c>
      <c r="AY41" s="110"/>
      <c r="AZ41" s="110"/>
      <c r="BA41" s="95">
        <v>1652.15</v>
      </c>
      <c r="BB41" s="95">
        <v>1951.35</v>
      </c>
      <c r="BC41" s="95">
        <v>2135.0500000000002</v>
      </c>
      <c r="BD41" s="95">
        <v>2277</v>
      </c>
      <c r="BE41" s="95">
        <v>2138.9</v>
      </c>
      <c r="BF41" s="95">
        <v>2150.25</v>
      </c>
      <c r="BG41" s="17">
        <v>2350.6</v>
      </c>
      <c r="BH41" s="109">
        <v>2648</v>
      </c>
      <c r="BI41" s="110">
        <v>2796.35</v>
      </c>
      <c r="BJ41" s="110">
        <v>3039.2</v>
      </c>
      <c r="BK41" s="95">
        <v>1537.7</v>
      </c>
      <c r="BL41" s="95">
        <v>1716.3</v>
      </c>
      <c r="BM41" s="95">
        <v>1977.25</v>
      </c>
      <c r="BN41" s="95">
        <v>1990.75</v>
      </c>
      <c r="BO41" s="95">
        <v>1997.55</v>
      </c>
      <c r="BP41" s="95">
        <v>2597.6999999999998</v>
      </c>
      <c r="BR41" s="116">
        <f t="shared" si="1"/>
        <v>9.9655125315850634E-2</v>
      </c>
      <c r="BS41" s="116">
        <f t="shared" si="2"/>
        <v>9.6014064031914481E-2</v>
      </c>
      <c r="BT41" s="116">
        <f t="shared" si="3"/>
        <v>9.6004948488791042E-2</v>
      </c>
      <c r="BU41" s="116">
        <f t="shared" si="4"/>
        <v>9.6005201184714339E-2</v>
      </c>
      <c r="BV41" s="116">
        <f t="shared" si="5"/>
        <v>9.6013864818024208E-2</v>
      </c>
      <c r="BW41" s="116">
        <f t="shared" si="6"/>
        <v>9.6003838296291777E-2</v>
      </c>
      <c r="BX41" s="116">
        <f t="shared" si="7"/>
        <v>9.6010363543938437E-2</v>
      </c>
      <c r="BY41" s="116">
        <f t="shared" si="8"/>
        <v>9.6011483315323387E-2</v>
      </c>
      <c r="BZ41" s="116">
        <f t="shared" si="9"/>
        <v>9.6006923719708759E-2</v>
      </c>
      <c r="CA41" s="116">
        <f t="shared" si="10"/>
        <v>9.6006358036955897E-2</v>
      </c>
      <c r="CB41" s="116">
        <f t="shared" si="11"/>
        <v>9.6006221464050912E-2</v>
      </c>
      <c r="CC41" s="116">
        <f t="shared" si="12"/>
        <v>9.601024847946249E-2</v>
      </c>
      <c r="CD41" s="116">
        <f t="shared" si="12"/>
        <v>9.600794000882229E-2</v>
      </c>
    </row>
    <row r="42" spans="1:82" ht="15.75" x14ac:dyDescent="0.25">
      <c r="A42" s="15"/>
      <c r="B42" s="34">
        <v>17</v>
      </c>
      <c r="C42" s="69"/>
      <c r="D42" s="35"/>
      <c r="E42" s="203">
        <v>3288.5</v>
      </c>
      <c r="F42" s="161">
        <v>3308.9</v>
      </c>
      <c r="G42" s="69">
        <v>2617.1</v>
      </c>
      <c r="H42" s="69">
        <v>3101.6</v>
      </c>
      <c r="I42" s="69">
        <v>3402.25</v>
      </c>
      <c r="J42" s="69">
        <v>3626.9</v>
      </c>
      <c r="K42" s="69">
        <v>3422.25</v>
      </c>
      <c r="L42" s="69">
        <v>3480.3</v>
      </c>
      <c r="M42" s="69">
        <v>3754.55</v>
      </c>
      <c r="N42" s="69">
        <v>4254.3999999999996</v>
      </c>
      <c r="O42" s="69">
        <v>4497.3500000000004</v>
      </c>
      <c r="P42" s="69">
        <v>4892.95</v>
      </c>
      <c r="Q42" s="69">
        <v>5127.2</v>
      </c>
      <c r="R42" s="15"/>
      <c r="S42" s="34">
        <v>17</v>
      </c>
      <c r="T42" s="35"/>
      <c r="U42" s="35"/>
      <c r="V42" s="203">
        <v>2991.2</v>
      </c>
      <c r="W42" s="161">
        <v>3019.05</v>
      </c>
      <c r="X42" s="69">
        <v>2387.85</v>
      </c>
      <c r="Y42" s="69">
        <v>2829.9</v>
      </c>
      <c r="Z42" s="69">
        <v>3104.2</v>
      </c>
      <c r="AA42" s="69">
        <v>3309.2</v>
      </c>
      <c r="AB42" s="69">
        <v>3122.45</v>
      </c>
      <c r="AC42" s="69">
        <v>3175.45</v>
      </c>
      <c r="AD42" s="69">
        <v>3425.65</v>
      </c>
      <c r="AE42" s="69">
        <v>3881.75</v>
      </c>
      <c r="AF42" s="69">
        <v>4103.3999999999996</v>
      </c>
      <c r="AG42" s="69">
        <v>4464.3500000000004</v>
      </c>
      <c r="AH42" s="69">
        <v>4678.1000000000004</v>
      </c>
      <c r="AI42" s="34">
        <v>17</v>
      </c>
      <c r="AJ42" s="35"/>
      <c r="AK42" s="35"/>
      <c r="AL42" s="37"/>
      <c r="AM42" s="69">
        <v>1750.3</v>
      </c>
      <c r="AN42" s="69">
        <v>2074.4</v>
      </c>
      <c r="AO42" s="69">
        <v>2275.5</v>
      </c>
      <c r="AP42" s="69">
        <v>2425.6999999999998</v>
      </c>
      <c r="AQ42" s="69">
        <v>2278</v>
      </c>
      <c r="AR42" s="69">
        <v>2290.6</v>
      </c>
      <c r="AS42" s="69">
        <v>2499.1999999999998</v>
      </c>
      <c r="AT42" s="69">
        <v>2832</v>
      </c>
      <c r="AU42" s="69">
        <v>2993.65</v>
      </c>
      <c r="AV42" s="69">
        <v>3257.05</v>
      </c>
      <c r="AW42" s="15"/>
      <c r="AX42" s="109">
        <v>17</v>
      </c>
      <c r="AY42" s="110"/>
      <c r="AZ42" s="110"/>
      <c r="BA42" s="95">
        <v>1682.95</v>
      </c>
      <c r="BB42" s="95">
        <v>1994.6</v>
      </c>
      <c r="BC42" s="95">
        <v>2187.9499999999998</v>
      </c>
      <c r="BD42" s="95">
        <v>2332.4</v>
      </c>
      <c r="BE42" s="95">
        <v>2190.35</v>
      </c>
      <c r="BF42" s="95">
        <v>2202.5</v>
      </c>
      <c r="BG42" s="17">
        <v>2403.0500000000002</v>
      </c>
      <c r="BH42" s="109">
        <v>2723.05</v>
      </c>
      <c r="BI42" s="110">
        <v>2878.5</v>
      </c>
      <c r="BJ42" s="110">
        <v>3131.75</v>
      </c>
      <c r="BK42" s="95">
        <v>1566.45</v>
      </c>
      <c r="BL42" s="95">
        <v>1756.55</v>
      </c>
      <c r="BM42" s="95">
        <v>2036.55</v>
      </c>
      <c r="BN42" s="95">
        <v>2037.75</v>
      </c>
      <c r="BO42" s="95">
        <v>2046.1</v>
      </c>
      <c r="BP42" s="95">
        <v>2674.15</v>
      </c>
      <c r="BR42" s="116">
        <f t="shared" si="1"/>
        <v>9.9391548542391073E-2</v>
      </c>
      <c r="BS42" s="116">
        <f t="shared" si="2"/>
        <v>9.6007022076481041E-2</v>
      </c>
      <c r="BT42" s="116">
        <f t="shared" si="3"/>
        <v>9.6006868103105214E-2</v>
      </c>
      <c r="BU42" s="116">
        <f t="shared" si="4"/>
        <v>9.6010459733559372E-2</v>
      </c>
      <c r="BV42" s="116">
        <f t="shared" si="5"/>
        <v>9.6015076348173523E-2</v>
      </c>
      <c r="BW42" s="116">
        <f t="shared" si="6"/>
        <v>9.600507675571146E-2</v>
      </c>
      <c r="BX42" s="116">
        <f t="shared" si="7"/>
        <v>9.6014347707729542E-2</v>
      </c>
      <c r="BY42" s="116">
        <f t="shared" si="8"/>
        <v>9.6002141428773946E-2</v>
      </c>
      <c r="BZ42" s="116">
        <f t="shared" si="9"/>
        <v>9.6010976019149652E-2</v>
      </c>
      <c r="CA42" s="116">
        <f t="shared" si="10"/>
        <v>9.6000515231531969E-2</v>
      </c>
      <c r="CB42" s="116">
        <f t="shared" si="11"/>
        <v>9.6005751328167133E-2</v>
      </c>
      <c r="CC42" s="116">
        <f t="shared" si="12"/>
        <v>9.6005017527747372E-2</v>
      </c>
      <c r="CD42" s="116">
        <f t="shared" si="12"/>
        <v>9.6000513028793533E-2</v>
      </c>
    </row>
    <row r="43" spans="1:82" ht="15.75" x14ac:dyDescent="0.25">
      <c r="A43" s="15"/>
      <c r="B43" s="34">
        <v>17</v>
      </c>
      <c r="C43" s="69"/>
      <c r="D43" s="35"/>
      <c r="E43" s="203">
        <v>3356.45</v>
      </c>
      <c r="F43" s="161">
        <v>3375.8</v>
      </c>
      <c r="G43" s="69">
        <v>2664.85</v>
      </c>
      <c r="H43" s="69">
        <v>3168.6</v>
      </c>
      <c r="I43" s="69">
        <v>3486.55</v>
      </c>
      <c r="J43" s="69">
        <v>3712.85</v>
      </c>
      <c r="K43" s="69">
        <v>3503.15</v>
      </c>
      <c r="L43" s="69">
        <v>3560.8</v>
      </c>
      <c r="M43" s="69">
        <v>3834.5</v>
      </c>
      <c r="N43" s="69">
        <v>4369.5</v>
      </c>
      <c r="O43" s="69">
        <v>4623.6499999999996</v>
      </c>
      <c r="P43" s="69">
        <v>5037.3</v>
      </c>
      <c r="Q43" s="69">
        <v>5285.5</v>
      </c>
      <c r="R43" s="15"/>
      <c r="S43" s="34">
        <v>17</v>
      </c>
      <c r="T43" s="35"/>
      <c r="U43" s="35"/>
      <c r="V43" s="203">
        <v>3053.65</v>
      </c>
      <c r="W43" s="161">
        <v>3080.1</v>
      </c>
      <c r="X43" s="69">
        <v>2431.4</v>
      </c>
      <c r="Y43" s="69">
        <v>2891.05</v>
      </c>
      <c r="Z43" s="69">
        <v>3181.15</v>
      </c>
      <c r="AA43" s="69">
        <v>3387.6</v>
      </c>
      <c r="AB43" s="69">
        <v>3196.3</v>
      </c>
      <c r="AC43" s="69">
        <v>3248.9</v>
      </c>
      <c r="AD43" s="69">
        <v>3498.6</v>
      </c>
      <c r="AE43" s="69">
        <v>3986.75</v>
      </c>
      <c r="AF43" s="69">
        <v>4218.6499999999996</v>
      </c>
      <c r="AG43" s="69">
        <v>4596.05</v>
      </c>
      <c r="AH43" s="69">
        <v>4822.5</v>
      </c>
      <c r="AI43" s="34">
        <v>17</v>
      </c>
      <c r="AJ43" s="35"/>
      <c r="AK43" s="35"/>
      <c r="AL43" s="37"/>
      <c r="AM43" s="69">
        <v>1782.25</v>
      </c>
      <c r="AN43" s="69">
        <v>2119.15</v>
      </c>
      <c r="AO43" s="69">
        <v>2331.85</v>
      </c>
      <c r="AP43" s="69">
        <v>2483.1999999999998</v>
      </c>
      <c r="AQ43" s="69">
        <v>2331.9</v>
      </c>
      <c r="AR43" s="69">
        <v>2343.6</v>
      </c>
      <c r="AS43" s="69">
        <v>2552.4499999999998</v>
      </c>
      <c r="AT43" s="69">
        <v>2908.65</v>
      </c>
      <c r="AU43" s="69">
        <v>3077.8</v>
      </c>
      <c r="AV43" s="69">
        <v>3353.15</v>
      </c>
      <c r="AW43" s="15"/>
      <c r="AX43" s="109">
        <v>17</v>
      </c>
      <c r="AY43" s="110"/>
      <c r="AZ43" s="110"/>
      <c r="BA43" s="95">
        <v>1713.7</v>
      </c>
      <c r="BB43" s="95">
        <v>2037.6</v>
      </c>
      <c r="BC43" s="95">
        <v>2242.15</v>
      </c>
      <c r="BD43" s="95">
        <v>2387.65</v>
      </c>
      <c r="BE43" s="95">
        <v>2242.1999999999998</v>
      </c>
      <c r="BF43" s="95">
        <v>2253.4499999999998</v>
      </c>
      <c r="BG43" s="17">
        <v>2454.25</v>
      </c>
      <c r="BH43" s="109">
        <v>2796.75</v>
      </c>
      <c r="BI43" s="110">
        <v>2959.4</v>
      </c>
      <c r="BJ43" s="110">
        <v>3224.15</v>
      </c>
      <c r="BK43" s="95">
        <v>1595.1</v>
      </c>
      <c r="BL43" s="95">
        <v>1796.6</v>
      </c>
      <c r="BM43" s="95">
        <v>2077</v>
      </c>
      <c r="BN43" s="95">
        <v>2077.0500000000002</v>
      </c>
      <c r="BO43" s="95">
        <v>2093.4499999999998</v>
      </c>
      <c r="BP43" s="95">
        <v>2749.3</v>
      </c>
      <c r="BR43" s="116">
        <f t="shared" si="1"/>
        <v>9.9160021613478921E-2</v>
      </c>
      <c r="BS43" s="116">
        <f t="shared" si="2"/>
        <v>9.6003376513749572E-2</v>
      </c>
      <c r="BT43" s="116">
        <f t="shared" si="3"/>
        <v>9.6014641770173492E-2</v>
      </c>
      <c r="BU43" s="116">
        <f t="shared" si="4"/>
        <v>9.6003182234828177E-2</v>
      </c>
      <c r="BV43" s="116">
        <f t="shared" si="5"/>
        <v>9.600301777659026E-2</v>
      </c>
      <c r="BW43" s="116">
        <f t="shared" si="6"/>
        <v>9.6011925847207413E-2</v>
      </c>
      <c r="BX43" s="116">
        <f t="shared" si="7"/>
        <v>9.600162688108127E-2</v>
      </c>
      <c r="BY43" s="116">
        <f t="shared" si="8"/>
        <v>9.6001723660315896E-2</v>
      </c>
      <c r="BZ43" s="116">
        <f t="shared" si="9"/>
        <v>9.6009832504430292E-2</v>
      </c>
      <c r="CA43" s="116">
        <f t="shared" si="10"/>
        <v>9.6005518279300261E-2</v>
      </c>
      <c r="CB43" s="116">
        <f t="shared" si="11"/>
        <v>9.6002275609496035E-2</v>
      </c>
      <c r="CC43" s="116">
        <f t="shared" si="12"/>
        <v>9.6006353281622214E-2</v>
      </c>
      <c r="CD43" s="116">
        <f t="shared" si="12"/>
        <v>9.6008294453084453E-2</v>
      </c>
    </row>
    <row r="44" spans="1:82" ht="15.75" x14ac:dyDescent="0.25">
      <c r="A44" s="15"/>
      <c r="B44" s="34">
        <v>19</v>
      </c>
      <c r="C44" s="69"/>
      <c r="D44" s="35"/>
      <c r="E44" s="203">
        <v>3426.4</v>
      </c>
      <c r="F44" s="161">
        <v>3444.7</v>
      </c>
      <c r="G44" s="69">
        <v>2710.8</v>
      </c>
      <c r="H44" s="69">
        <v>3237.6</v>
      </c>
      <c r="I44" s="69">
        <v>3570.95</v>
      </c>
      <c r="J44" s="69">
        <v>3798.65</v>
      </c>
      <c r="K44" s="69">
        <v>3587.85</v>
      </c>
      <c r="L44" s="69">
        <v>3643.55</v>
      </c>
      <c r="M44" s="69">
        <v>3916.75</v>
      </c>
      <c r="N44" s="69">
        <v>4486.8999999999996</v>
      </c>
      <c r="O44" s="69">
        <v>4750.1499999999996</v>
      </c>
      <c r="P44" s="69">
        <v>5180.05</v>
      </c>
      <c r="Q44" s="69">
        <v>5445.45</v>
      </c>
      <c r="R44" s="15"/>
      <c r="S44" s="34">
        <v>19</v>
      </c>
      <c r="T44" s="35"/>
      <c r="U44" s="35"/>
      <c r="V44" s="203">
        <v>3117.95</v>
      </c>
      <c r="W44" s="161">
        <v>3142.95</v>
      </c>
      <c r="X44" s="69">
        <v>2473.35</v>
      </c>
      <c r="Y44" s="69">
        <v>2954</v>
      </c>
      <c r="Z44" s="69">
        <v>3258.15</v>
      </c>
      <c r="AA44" s="69">
        <v>3465.9</v>
      </c>
      <c r="AB44" s="69">
        <v>3273.55</v>
      </c>
      <c r="AC44" s="69">
        <v>3324.4</v>
      </c>
      <c r="AD44" s="69">
        <v>3573.65</v>
      </c>
      <c r="AE44" s="69">
        <v>4093.85</v>
      </c>
      <c r="AF44" s="69">
        <v>4334.05</v>
      </c>
      <c r="AG44" s="69">
        <v>4726.3</v>
      </c>
      <c r="AH44" s="69">
        <v>4968.45</v>
      </c>
      <c r="AI44" s="34">
        <v>19</v>
      </c>
      <c r="AJ44" s="35"/>
      <c r="AK44" s="35"/>
      <c r="AL44" s="37"/>
      <c r="AM44" s="69">
        <v>1813</v>
      </c>
      <c r="AN44" s="69">
        <v>2165.3000000000002</v>
      </c>
      <c r="AO44" s="69">
        <v>2388.25</v>
      </c>
      <c r="AP44" s="69">
        <v>2540.6</v>
      </c>
      <c r="AQ44" s="69">
        <v>2388.3000000000002</v>
      </c>
      <c r="AR44" s="69">
        <v>2398.0500000000002</v>
      </c>
      <c r="AS44" s="69">
        <v>2607.1999999999998</v>
      </c>
      <c r="AT44" s="69">
        <v>2986.7</v>
      </c>
      <c r="AU44" s="69">
        <v>3162</v>
      </c>
      <c r="AV44" s="69">
        <v>3448.15</v>
      </c>
      <c r="AW44" s="15"/>
      <c r="AX44" s="109">
        <v>19</v>
      </c>
      <c r="AY44" s="110"/>
      <c r="AZ44" s="110"/>
      <c r="BA44" s="95">
        <v>1743.25</v>
      </c>
      <c r="BB44" s="95">
        <v>2082</v>
      </c>
      <c r="BC44" s="95">
        <v>2296.35</v>
      </c>
      <c r="BD44" s="95">
        <v>2442.85</v>
      </c>
      <c r="BE44" s="95">
        <v>2296.4</v>
      </c>
      <c r="BF44" s="95">
        <v>2305.8000000000002</v>
      </c>
      <c r="BG44" s="17">
        <v>2506.9</v>
      </c>
      <c r="BH44" s="109">
        <v>2871.8</v>
      </c>
      <c r="BI44" s="110">
        <v>3040.35</v>
      </c>
      <c r="BJ44" s="110">
        <v>3315.5</v>
      </c>
      <c r="BK44" s="95">
        <v>1622.6</v>
      </c>
      <c r="BL44" s="95">
        <v>1937.9</v>
      </c>
      <c r="BM44" s="95">
        <v>2137.4</v>
      </c>
      <c r="BN44" s="95">
        <v>2137.4499999999998</v>
      </c>
      <c r="BO44" s="95">
        <v>2142.0500000000002</v>
      </c>
      <c r="BP44" s="95">
        <v>2724.45</v>
      </c>
      <c r="BR44" s="116">
        <f t="shared" si="1"/>
        <v>9.8927179717442693E-2</v>
      </c>
      <c r="BS44" s="116">
        <f t="shared" si="2"/>
        <v>9.6008527020792656E-2</v>
      </c>
      <c r="BT44" s="116">
        <f t="shared" si="3"/>
        <v>9.6003396203529823E-2</v>
      </c>
      <c r="BU44" s="116">
        <f t="shared" si="4"/>
        <v>9.6005416384563169E-2</v>
      </c>
      <c r="BV44" s="116">
        <f t="shared" si="5"/>
        <v>9.600540183846662E-2</v>
      </c>
      <c r="BW44" s="116">
        <f t="shared" si="6"/>
        <v>9.6006809198188048E-2</v>
      </c>
      <c r="BX44" s="116">
        <f t="shared" si="7"/>
        <v>9.6011974767454156E-2</v>
      </c>
      <c r="BY44" s="116">
        <f t="shared" si="8"/>
        <v>9.6002286126819936E-2</v>
      </c>
      <c r="BZ44" s="116">
        <f t="shared" si="9"/>
        <v>9.6008282848068394E-2</v>
      </c>
      <c r="CA44" s="116">
        <f t="shared" si="10"/>
        <v>9.6009868461228276E-2</v>
      </c>
      <c r="CB44" s="116">
        <f t="shared" si="11"/>
        <v>9.6007198809427541E-2</v>
      </c>
      <c r="CC44" s="116">
        <f t="shared" si="12"/>
        <v>9.6005331866364729E-2</v>
      </c>
      <c r="CD44" s="116">
        <f t="shared" si="12"/>
        <v>9.6005796576396962E-2</v>
      </c>
    </row>
    <row r="45" spans="1:82" ht="15.75" x14ac:dyDescent="0.25">
      <c r="A45" s="15"/>
      <c r="B45" s="34">
        <v>20</v>
      </c>
      <c r="C45" s="69"/>
      <c r="D45" s="35"/>
      <c r="E45" s="203">
        <v>3496.45</v>
      </c>
      <c r="F45" s="161">
        <v>3513.6</v>
      </c>
      <c r="G45" s="69">
        <v>2756.85</v>
      </c>
      <c r="H45" s="69">
        <v>3306.65</v>
      </c>
      <c r="I45" s="69">
        <v>3655.3</v>
      </c>
      <c r="J45" s="69">
        <v>3884.6</v>
      </c>
      <c r="K45" s="69">
        <v>3672.6</v>
      </c>
      <c r="L45" s="69">
        <v>3724.3</v>
      </c>
      <c r="M45" s="69">
        <v>3996.55</v>
      </c>
      <c r="N45" s="69">
        <v>4603.95</v>
      </c>
      <c r="O45" s="69">
        <v>4876.3999999999996</v>
      </c>
      <c r="P45" s="69">
        <v>5324.5</v>
      </c>
      <c r="Q45" s="69">
        <v>5601.85</v>
      </c>
      <c r="R45" s="15"/>
      <c r="S45" s="34">
        <v>20</v>
      </c>
      <c r="T45" s="35"/>
      <c r="U45" s="35"/>
      <c r="V45" s="203">
        <v>3182.35</v>
      </c>
      <c r="W45" s="161">
        <v>3205.8</v>
      </c>
      <c r="X45" s="69">
        <v>2515.35</v>
      </c>
      <c r="Y45" s="69">
        <v>3017</v>
      </c>
      <c r="Z45" s="69">
        <v>3335.1</v>
      </c>
      <c r="AA45" s="69">
        <v>3544.3</v>
      </c>
      <c r="AB45" s="69">
        <v>3350.9</v>
      </c>
      <c r="AC45" s="69">
        <v>3398.05</v>
      </c>
      <c r="AD45" s="69">
        <v>3646.45</v>
      </c>
      <c r="AE45" s="69">
        <v>4200.6499999999996</v>
      </c>
      <c r="AF45" s="69">
        <v>4449.25</v>
      </c>
      <c r="AG45" s="69">
        <v>4858.1000000000004</v>
      </c>
      <c r="AH45" s="69">
        <v>5111.1499999999996</v>
      </c>
      <c r="AI45" s="34">
        <v>20</v>
      </c>
      <c r="AJ45" s="35"/>
      <c r="AK45" s="35"/>
      <c r="AL45" s="37"/>
      <c r="AM45" s="69">
        <v>1843.8</v>
      </c>
      <c r="AN45" s="69">
        <v>2211.4499999999998</v>
      </c>
      <c r="AO45" s="69">
        <v>2444.65</v>
      </c>
      <c r="AP45" s="69">
        <v>2598.0500000000002</v>
      </c>
      <c r="AQ45" s="69">
        <v>2444.6999999999998</v>
      </c>
      <c r="AR45" s="69">
        <v>2451.1999999999998</v>
      </c>
      <c r="AS45" s="69">
        <v>2660.35</v>
      </c>
      <c r="AT45" s="69">
        <v>3064.65</v>
      </c>
      <c r="AU45" s="69">
        <v>3246.05</v>
      </c>
      <c r="AV45" s="69">
        <v>3544.35</v>
      </c>
      <c r="AW45" s="15"/>
      <c r="AX45" s="109">
        <v>20</v>
      </c>
      <c r="AY45" s="110"/>
      <c r="AZ45" s="110"/>
      <c r="BA45" s="95">
        <v>1772.85</v>
      </c>
      <c r="BB45" s="95">
        <v>2126.35</v>
      </c>
      <c r="BC45" s="95">
        <v>2350.6</v>
      </c>
      <c r="BD45" s="95">
        <v>2498.1</v>
      </c>
      <c r="BE45" s="95">
        <v>2350.65</v>
      </c>
      <c r="BF45" s="95">
        <v>2356.9</v>
      </c>
      <c r="BG45" s="17">
        <v>2558</v>
      </c>
      <c r="BH45" s="109">
        <v>2946.75</v>
      </c>
      <c r="BI45" s="110">
        <v>3121.2</v>
      </c>
      <c r="BJ45" s="110">
        <v>3408</v>
      </c>
      <c r="BK45" s="95">
        <v>1650.1</v>
      </c>
      <c r="BL45" s="95">
        <v>1979.2</v>
      </c>
      <c r="BM45" s="95">
        <v>2177.9</v>
      </c>
      <c r="BN45" s="95">
        <v>2177.9499999999998</v>
      </c>
      <c r="BO45" s="95">
        <v>2179.5500000000002</v>
      </c>
      <c r="BP45" s="95">
        <v>2799.6</v>
      </c>
      <c r="BR45" s="116">
        <f t="shared" si="1"/>
        <v>9.8700645749210558E-2</v>
      </c>
      <c r="BS45" s="116">
        <f t="shared" si="2"/>
        <v>9.6013475575519314E-2</v>
      </c>
      <c r="BT45" s="116">
        <f t="shared" si="3"/>
        <v>9.6010495557278253E-2</v>
      </c>
      <c r="BU45" s="116">
        <f t="shared" si="4"/>
        <v>9.6005966191581082E-2</v>
      </c>
      <c r="BV45" s="116">
        <f t="shared" si="5"/>
        <v>9.6009115168960601E-2</v>
      </c>
      <c r="BW45" s="116">
        <f t="shared" si="6"/>
        <v>9.6013317157125355E-2</v>
      </c>
      <c r="BX45" s="116">
        <f t="shared" si="7"/>
        <v>9.600405861111927E-2</v>
      </c>
      <c r="BY45" s="116">
        <f t="shared" si="8"/>
        <v>9.6010947455158036E-2</v>
      </c>
      <c r="BZ45" s="116">
        <f t="shared" si="9"/>
        <v>9.6011188964609584E-2</v>
      </c>
      <c r="CA45" s="116">
        <f t="shared" si="10"/>
        <v>9.6008950995679188E-2</v>
      </c>
      <c r="CB45" s="116">
        <f t="shared" si="11"/>
        <v>9.6004944653593327E-2</v>
      </c>
      <c r="CC45" s="116">
        <f t="shared" si="12"/>
        <v>9.6004610856095907E-2</v>
      </c>
      <c r="CD45" s="116">
        <f t="shared" si="12"/>
        <v>9.6005791260284079E-2</v>
      </c>
    </row>
    <row r="46" spans="1:82" ht="15.75" x14ac:dyDescent="0.25">
      <c r="A46" s="15"/>
      <c r="B46" s="34">
        <v>21</v>
      </c>
      <c r="C46" s="69"/>
      <c r="D46" s="35"/>
      <c r="E46" s="203">
        <v>3563.5</v>
      </c>
      <c r="F46" s="161">
        <v>3579.65</v>
      </c>
      <c r="G46" s="69">
        <v>2808.8</v>
      </c>
      <c r="H46" s="69">
        <v>3372.8</v>
      </c>
      <c r="I46" s="69">
        <v>3749.95</v>
      </c>
      <c r="J46" s="69">
        <v>3988.7</v>
      </c>
      <c r="K46" s="69">
        <v>3845.05</v>
      </c>
      <c r="L46" s="69">
        <v>3896.45</v>
      </c>
      <c r="M46" s="69">
        <v>4127.3500000000004</v>
      </c>
      <c r="N46" s="69">
        <v>4741.25</v>
      </c>
      <c r="O46" s="69">
        <v>5043.1000000000004</v>
      </c>
      <c r="P46" s="69">
        <v>5523.1</v>
      </c>
      <c r="Q46" s="69">
        <v>5898.35</v>
      </c>
      <c r="R46" s="15"/>
      <c r="S46" s="34">
        <v>21</v>
      </c>
      <c r="T46" s="35"/>
      <c r="U46" s="35"/>
      <c r="V46" s="203">
        <v>3244</v>
      </c>
      <c r="W46" s="161">
        <v>3266.1</v>
      </c>
      <c r="X46" s="69">
        <v>2562.75</v>
      </c>
      <c r="Y46" s="69">
        <v>3077.35</v>
      </c>
      <c r="Z46" s="69">
        <v>3421.45</v>
      </c>
      <c r="AA46" s="69">
        <v>3639.3</v>
      </c>
      <c r="AB46" s="69">
        <v>3508.25</v>
      </c>
      <c r="AC46" s="69">
        <v>3555.15</v>
      </c>
      <c r="AD46" s="69">
        <v>3765.8</v>
      </c>
      <c r="AE46" s="69">
        <v>4325.95</v>
      </c>
      <c r="AF46" s="69">
        <v>4601.3500000000004</v>
      </c>
      <c r="AG46" s="69">
        <v>5039.3</v>
      </c>
      <c r="AH46" s="69">
        <v>5381.7</v>
      </c>
      <c r="AI46" s="34">
        <v>21</v>
      </c>
      <c r="AJ46" s="35"/>
      <c r="AK46" s="35"/>
      <c r="AL46" s="37"/>
      <c r="AM46" s="69">
        <v>1878.5</v>
      </c>
      <c r="AN46" s="69">
        <v>2255.75</v>
      </c>
      <c r="AO46" s="69">
        <v>2508</v>
      </c>
      <c r="AP46" s="69">
        <v>2667.7</v>
      </c>
      <c r="AQ46" s="69">
        <v>2559.5</v>
      </c>
      <c r="AR46" s="69">
        <v>2564.5500000000002</v>
      </c>
      <c r="AS46" s="69">
        <v>2747.4</v>
      </c>
      <c r="AT46" s="69">
        <v>3156.1</v>
      </c>
      <c r="AU46" s="69">
        <v>3357</v>
      </c>
      <c r="AV46" s="69">
        <v>3676.6</v>
      </c>
      <c r="AW46" s="15"/>
      <c r="AX46" s="109">
        <v>21</v>
      </c>
      <c r="AY46" s="110"/>
      <c r="AZ46" s="110"/>
      <c r="BA46" s="95">
        <v>1806.25</v>
      </c>
      <c r="BB46" s="95">
        <v>2168.9499999999998</v>
      </c>
      <c r="BC46" s="95">
        <v>2411.5</v>
      </c>
      <c r="BD46" s="95">
        <v>2565.0500000000002</v>
      </c>
      <c r="BE46" s="95">
        <v>2461.0500000000002</v>
      </c>
      <c r="BF46" s="95">
        <v>2465.9</v>
      </c>
      <c r="BG46" s="17">
        <v>2641.7</v>
      </c>
      <c r="BH46" s="109">
        <v>3034.7</v>
      </c>
      <c r="BI46" s="110">
        <v>3227.85</v>
      </c>
      <c r="BJ46" s="110">
        <v>3535.15</v>
      </c>
      <c r="BK46" s="95">
        <v>1671.25</v>
      </c>
      <c r="BL46" s="95">
        <v>2017.7</v>
      </c>
      <c r="BM46" s="95">
        <v>2244.6</v>
      </c>
      <c r="BN46" s="95">
        <v>2290.75</v>
      </c>
      <c r="BO46" s="95">
        <v>2290.6999999999998</v>
      </c>
      <c r="BP46" s="95">
        <v>2997.65</v>
      </c>
      <c r="BR46" s="116">
        <f t="shared" si="1"/>
        <v>9.8489519112207047E-2</v>
      </c>
      <c r="BS46" s="116">
        <f t="shared" si="2"/>
        <v>9.6001347172468776E-2</v>
      </c>
      <c r="BT46" s="116">
        <f t="shared" si="3"/>
        <v>9.6010145351673071E-2</v>
      </c>
      <c r="BU46" s="116">
        <f t="shared" si="4"/>
        <v>9.6007928899865203E-2</v>
      </c>
      <c r="BV46" s="116">
        <f t="shared" si="5"/>
        <v>9.6011924768738321E-2</v>
      </c>
      <c r="BW46" s="116">
        <f t="shared" si="6"/>
        <v>9.6007473964773382E-2</v>
      </c>
      <c r="BX46" s="116">
        <f t="shared" si="7"/>
        <v>9.6002280339200441E-2</v>
      </c>
      <c r="BY46" s="116">
        <f t="shared" si="8"/>
        <v>9.6001575179668786E-2</v>
      </c>
      <c r="BZ46" s="116">
        <f t="shared" si="9"/>
        <v>9.6008816187795443E-2</v>
      </c>
      <c r="CA46" s="116">
        <f t="shared" si="10"/>
        <v>9.6002034235254774E-2</v>
      </c>
      <c r="CB46" s="116">
        <f t="shared" si="11"/>
        <v>9.6004433481478246E-2</v>
      </c>
      <c r="CC46" s="116">
        <f t="shared" si="12"/>
        <v>9.6005397575060103E-2</v>
      </c>
      <c r="CD46" s="116">
        <f t="shared" si="12"/>
        <v>9.6001263541260373E-2</v>
      </c>
    </row>
    <row r="47" spans="1:82" ht="15.75" x14ac:dyDescent="0.25">
      <c r="A47" s="15"/>
      <c r="B47" s="34">
        <v>22</v>
      </c>
      <c r="C47" s="69"/>
      <c r="D47" s="35"/>
      <c r="E47" s="203">
        <v>3616.05</v>
      </c>
      <c r="F47" s="161">
        <v>3631.35</v>
      </c>
      <c r="G47" s="69">
        <v>2845.3</v>
      </c>
      <c r="H47" s="69">
        <v>3424.65</v>
      </c>
      <c r="I47" s="69">
        <v>3826.95</v>
      </c>
      <c r="J47" s="69">
        <v>4074.9</v>
      </c>
      <c r="K47" s="69">
        <v>3922</v>
      </c>
      <c r="L47" s="69">
        <v>3974.5</v>
      </c>
      <c r="M47" s="69">
        <v>4207.7</v>
      </c>
      <c r="N47" s="69">
        <v>4821.3999999999996</v>
      </c>
      <c r="O47" s="69">
        <v>5144.6000000000004</v>
      </c>
      <c r="P47" s="69">
        <v>5632.15</v>
      </c>
      <c r="Q47" s="69">
        <v>6039.55</v>
      </c>
      <c r="R47" s="15"/>
      <c r="S47" s="34">
        <v>22</v>
      </c>
      <c r="T47" s="35"/>
      <c r="U47" s="35"/>
      <c r="V47" s="203">
        <v>3292.35</v>
      </c>
      <c r="W47" s="161">
        <v>3313.25</v>
      </c>
      <c r="X47" s="69">
        <v>2596.0500000000002</v>
      </c>
      <c r="Y47" s="69">
        <v>3124.65</v>
      </c>
      <c r="Z47" s="69">
        <v>3491.7</v>
      </c>
      <c r="AA47" s="69">
        <v>3717.95</v>
      </c>
      <c r="AB47" s="69">
        <v>3578.45</v>
      </c>
      <c r="AC47" s="69">
        <v>3626.35</v>
      </c>
      <c r="AD47" s="69">
        <v>3839.1</v>
      </c>
      <c r="AE47" s="69">
        <v>4399.05</v>
      </c>
      <c r="AF47" s="69">
        <v>4693.95</v>
      </c>
      <c r="AG47" s="69">
        <v>5138.8</v>
      </c>
      <c r="AH47" s="69">
        <v>5510.5</v>
      </c>
      <c r="AI47" s="34">
        <v>22</v>
      </c>
      <c r="AJ47" s="35"/>
      <c r="AK47" s="35"/>
      <c r="AL47" s="37"/>
      <c r="AM47" s="69">
        <v>1902.95</v>
      </c>
      <c r="AN47" s="69">
        <v>2290.4499999999998</v>
      </c>
      <c r="AO47" s="69">
        <v>2559.5</v>
      </c>
      <c r="AP47" s="69">
        <v>2725.4</v>
      </c>
      <c r="AQ47" s="69">
        <v>2610.75</v>
      </c>
      <c r="AR47" s="69">
        <v>2615.9</v>
      </c>
      <c r="AS47" s="69">
        <v>2800.9</v>
      </c>
      <c r="AT47" s="69">
        <v>3209.4</v>
      </c>
      <c r="AU47" s="69">
        <v>3424.55</v>
      </c>
      <c r="AV47" s="69">
        <v>3749.15</v>
      </c>
      <c r="AW47" s="15"/>
      <c r="AX47" s="109">
        <v>22</v>
      </c>
      <c r="AY47" s="110"/>
      <c r="AZ47" s="110"/>
      <c r="BA47" s="95">
        <v>1829.75</v>
      </c>
      <c r="BB47" s="95">
        <v>2202.35</v>
      </c>
      <c r="BC47" s="95">
        <v>2461.0500000000002</v>
      </c>
      <c r="BD47" s="95">
        <v>2620.5500000000002</v>
      </c>
      <c r="BE47" s="95">
        <v>2510.3000000000002</v>
      </c>
      <c r="BF47" s="95">
        <v>2515.25</v>
      </c>
      <c r="BG47" s="17">
        <v>2693.15</v>
      </c>
      <c r="BH47" s="109">
        <v>3085.95</v>
      </c>
      <c r="BI47" s="110">
        <v>3292.8</v>
      </c>
      <c r="BJ47" s="110">
        <v>3604.95</v>
      </c>
      <c r="BK47" s="95">
        <v>1703.1</v>
      </c>
      <c r="BL47" s="95">
        <v>2049.9499999999998</v>
      </c>
      <c r="BM47" s="95">
        <v>2290.75</v>
      </c>
      <c r="BN47" s="95">
        <v>2336.6</v>
      </c>
      <c r="BO47" s="95">
        <v>2336.65</v>
      </c>
      <c r="BP47" s="95">
        <v>3059.05</v>
      </c>
      <c r="BR47" s="116">
        <f t="shared" si="1"/>
        <v>9.831883001503483E-2</v>
      </c>
      <c r="BS47" s="116">
        <f t="shared" si="2"/>
        <v>9.6008450916773569E-2</v>
      </c>
      <c r="BT47" s="116">
        <f t="shared" si="3"/>
        <v>9.6011247857321624E-2</v>
      </c>
      <c r="BU47" s="116">
        <f t="shared" si="4"/>
        <v>9.6010753204358812E-2</v>
      </c>
      <c r="BV47" s="116">
        <f t="shared" si="5"/>
        <v>9.6013403213334403E-2</v>
      </c>
      <c r="BW47" s="116">
        <f t="shared" si="6"/>
        <v>9.6007208273376499E-2</v>
      </c>
      <c r="BX47" s="116">
        <f t="shared" si="7"/>
        <v>9.600525367128232E-2</v>
      </c>
      <c r="BY47" s="116">
        <f t="shared" si="8"/>
        <v>9.6005625491196511E-2</v>
      </c>
      <c r="BZ47" s="116">
        <f t="shared" si="9"/>
        <v>9.6012086166028521E-2</v>
      </c>
      <c r="CA47" s="116">
        <f t="shared" si="10"/>
        <v>9.6009365658494383E-2</v>
      </c>
      <c r="CB47" s="116">
        <f t="shared" si="11"/>
        <v>9.6006561637853149E-2</v>
      </c>
      <c r="CC47" s="116">
        <f t="shared" si="12"/>
        <v>9.6004903868607272E-2</v>
      </c>
      <c r="CD47" s="116">
        <f t="shared" si="12"/>
        <v>9.6007621812902677E-2</v>
      </c>
    </row>
    <row r="48" spans="1:82" ht="15.75" x14ac:dyDescent="0.25">
      <c r="A48" s="15"/>
      <c r="B48" s="34">
        <v>23</v>
      </c>
      <c r="C48" s="69"/>
      <c r="D48" s="35"/>
      <c r="E48" s="203">
        <v>3668.7</v>
      </c>
      <c r="F48" s="161">
        <v>3683.25</v>
      </c>
      <c r="G48" s="69">
        <v>2881.8</v>
      </c>
      <c r="H48" s="69">
        <v>3476.6</v>
      </c>
      <c r="I48" s="69">
        <v>3905.95</v>
      </c>
      <c r="J48" s="69">
        <v>4159.2</v>
      </c>
      <c r="K48" s="69">
        <v>3999</v>
      </c>
      <c r="L48" s="69">
        <v>4052.45</v>
      </c>
      <c r="M48" s="69">
        <v>4288.2</v>
      </c>
      <c r="N48" s="69">
        <v>4907.6499999999996</v>
      </c>
      <c r="O48" s="69">
        <v>5246.3</v>
      </c>
      <c r="P48" s="69">
        <v>5747.95</v>
      </c>
      <c r="Q48" s="69">
        <v>6182.9</v>
      </c>
      <c r="R48" s="15"/>
      <c r="S48" s="34">
        <v>23</v>
      </c>
      <c r="T48" s="35"/>
      <c r="U48" s="35"/>
      <c r="V48" s="203">
        <v>3340.75</v>
      </c>
      <c r="W48" s="161">
        <v>3360.6</v>
      </c>
      <c r="X48" s="69">
        <v>2629.35</v>
      </c>
      <c r="Y48" s="69">
        <v>3172.05</v>
      </c>
      <c r="Z48" s="69">
        <v>3563.8</v>
      </c>
      <c r="AA48" s="69">
        <v>3794.85</v>
      </c>
      <c r="AB48" s="69">
        <v>3648.7</v>
      </c>
      <c r="AC48" s="69">
        <v>3697.45</v>
      </c>
      <c r="AD48" s="69">
        <v>3912.55</v>
      </c>
      <c r="AE48" s="69">
        <v>4477.75</v>
      </c>
      <c r="AF48" s="69">
        <v>4786.75</v>
      </c>
      <c r="AG48" s="69">
        <v>5244.45</v>
      </c>
      <c r="AH48" s="69">
        <v>5641.3</v>
      </c>
      <c r="AI48" s="34">
        <v>23</v>
      </c>
      <c r="AJ48" s="35"/>
      <c r="AK48" s="35"/>
      <c r="AL48" s="37"/>
      <c r="AM48" s="69">
        <v>1927.35</v>
      </c>
      <c r="AN48" s="69">
        <v>2325.1999999999998</v>
      </c>
      <c r="AO48" s="69">
        <v>2612.35</v>
      </c>
      <c r="AP48" s="69">
        <v>2781.75</v>
      </c>
      <c r="AQ48" s="69">
        <v>2662</v>
      </c>
      <c r="AR48" s="69">
        <v>2667.2</v>
      </c>
      <c r="AS48" s="69">
        <v>2854.45</v>
      </c>
      <c r="AT48" s="69">
        <v>3266.85</v>
      </c>
      <c r="AU48" s="69">
        <v>3492.25</v>
      </c>
      <c r="AV48" s="69">
        <v>3826.2</v>
      </c>
      <c r="AW48" s="15"/>
      <c r="AX48" s="109">
        <v>23</v>
      </c>
      <c r="AY48" s="110"/>
      <c r="AZ48" s="110"/>
      <c r="BA48" s="95">
        <v>1853.2</v>
      </c>
      <c r="BB48" s="95">
        <v>2235.75</v>
      </c>
      <c r="BC48" s="95">
        <v>2511.85</v>
      </c>
      <c r="BD48" s="95">
        <v>2674.75</v>
      </c>
      <c r="BE48" s="95">
        <v>2559.6</v>
      </c>
      <c r="BF48" s="95">
        <v>2564.6</v>
      </c>
      <c r="BG48" s="17">
        <v>2744.65</v>
      </c>
      <c r="BH48" s="109">
        <v>3141.2</v>
      </c>
      <c r="BI48" s="110">
        <v>3357.9</v>
      </c>
      <c r="BJ48" s="110">
        <v>3679</v>
      </c>
      <c r="BK48" s="95">
        <v>1724.95</v>
      </c>
      <c r="BL48" s="95">
        <v>2071.0500000000002</v>
      </c>
      <c r="BM48" s="95">
        <v>2337</v>
      </c>
      <c r="BN48" s="95">
        <v>2372.4499999999998</v>
      </c>
      <c r="BO48" s="95">
        <v>2372.5</v>
      </c>
      <c r="BP48" s="95">
        <v>3119.5</v>
      </c>
      <c r="BR48" s="116">
        <f t="shared" ref="BR48:BR69" si="13">E48/V48-1</f>
        <v>9.816657936092188E-2</v>
      </c>
      <c r="BS48" s="116">
        <f t="shared" ref="BS48:BS69" si="14">F48/W48-1</f>
        <v>9.6009641135511581E-2</v>
      </c>
      <c r="BT48" s="116">
        <f t="shared" ref="BT48:BT69" si="15">G48/X48-1</f>
        <v>9.6012322437104336E-2</v>
      </c>
      <c r="BU48" s="116">
        <f t="shared" ref="BU48:BU69" si="16">H48/Y48-1</f>
        <v>9.6010466417616236E-2</v>
      </c>
      <c r="BV48" s="116">
        <f t="shared" ref="BV48:BV69" si="17">I48/Z48-1</f>
        <v>9.600707110387785E-2</v>
      </c>
      <c r="BW48" s="116">
        <f t="shared" ref="BW48:BW69" si="18">J48/AA48-1</f>
        <v>9.6011700067196282E-2</v>
      </c>
      <c r="BX48" s="116">
        <f t="shared" ref="BX48:BX69" si="19">K48/AB48-1</f>
        <v>9.6006796941376482E-2</v>
      </c>
      <c r="BY48" s="116">
        <f t="shared" ref="BY48:BY69" si="20">L48/AC48-1</f>
        <v>9.6012116458640495E-2</v>
      </c>
      <c r="BZ48" s="116">
        <f t="shared" ref="BZ48:BZ69" si="21">M48/AD48-1</f>
        <v>9.6011552568018299E-2</v>
      </c>
      <c r="CA48" s="116">
        <f t="shared" ref="CA48:CA69" si="22">N48/AE48-1</f>
        <v>9.6008039752107477E-2</v>
      </c>
      <c r="CB48" s="116">
        <f t="shared" ref="CB48:CB69" si="23">O48/AF48-1</f>
        <v>9.6004596020264232E-2</v>
      </c>
      <c r="CC48" s="116">
        <f t="shared" ref="CC48:CD69" si="24">P48/AG48-1</f>
        <v>9.6006254230663002E-2</v>
      </c>
      <c r="CD48" s="116">
        <f t="shared" si="24"/>
        <v>9.6006239696523776E-2</v>
      </c>
    </row>
    <row r="49" spans="1:82" ht="15.75" x14ac:dyDescent="0.25">
      <c r="A49" s="15"/>
      <c r="B49" s="34">
        <v>24</v>
      </c>
      <c r="C49" s="69"/>
      <c r="D49" s="35"/>
      <c r="E49" s="203">
        <v>3719.5</v>
      </c>
      <c r="F49" s="161">
        <v>3733.15</v>
      </c>
      <c r="G49" s="69">
        <v>2918.5</v>
      </c>
      <c r="H49" s="69">
        <v>3526.6</v>
      </c>
      <c r="I49" s="69">
        <v>3984.8</v>
      </c>
      <c r="J49" s="69">
        <v>4245.6499999999996</v>
      </c>
      <c r="K49" s="69">
        <v>4076.2</v>
      </c>
      <c r="L49" s="69">
        <v>4130.6499999999996</v>
      </c>
      <c r="M49" s="69">
        <v>4370.5</v>
      </c>
      <c r="N49" s="69">
        <v>4996</v>
      </c>
      <c r="O49" s="69">
        <v>5344</v>
      </c>
      <c r="P49" s="69">
        <v>5863.9</v>
      </c>
      <c r="Q49" s="69">
        <v>6322.1</v>
      </c>
      <c r="R49" s="15"/>
      <c r="S49" s="34">
        <v>24</v>
      </c>
      <c r="T49" s="35"/>
      <c r="U49" s="35"/>
      <c r="V49" s="203">
        <v>3387.45</v>
      </c>
      <c r="W49" s="161">
        <v>3406.15</v>
      </c>
      <c r="X49" s="69">
        <v>2662.85</v>
      </c>
      <c r="Y49" s="69">
        <v>3217.7</v>
      </c>
      <c r="Z49" s="69">
        <v>3635.75</v>
      </c>
      <c r="AA49" s="69">
        <v>3873.75</v>
      </c>
      <c r="AB49" s="69">
        <v>3719.15</v>
      </c>
      <c r="AC49" s="69">
        <v>3768.8</v>
      </c>
      <c r="AD49" s="69">
        <v>3987.65</v>
      </c>
      <c r="AE49" s="69">
        <v>4558.3500000000004</v>
      </c>
      <c r="AF49" s="69">
        <v>4875.8999999999996</v>
      </c>
      <c r="AG49" s="69">
        <v>5350.25</v>
      </c>
      <c r="AH49" s="69">
        <v>5768.3</v>
      </c>
      <c r="AI49" s="34">
        <v>24</v>
      </c>
      <c r="AJ49" s="35"/>
      <c r="AK49" s="35"/>
      <c r="AL49" s="37"/>
      <c r="AM49" s="69">
        <v>1951.95</v>
      </c>
      <c r="AN49" s="69">
        <v>2358.65</v>
      </c>
      <c r="AO49" s="69">
        <v>2665.1</v>
      </c>
      <c r="AP49" s="69">
        <v>2839.55</v>
      </c>
      <c r="AQ49" s="69">
        <v>2713.35</v>
      </c>
      <c r="AR49" s="69">
        <v>2718.65</v>
      </c>
      <c r="AS49" s="69">
        <v>2909.25</v>
      </c>
      <c r="AT49" s="69">
        <v>3325.65</v>
      </c>
      <c r="AU49" s="69">
        <v>3557.35</v>
      </c>
      <c r="AV49" s="69">
        <v>3903.4</v>
      </c>
      <c r="AW49" s="15"/>
      <c r="AX49" s="109">
        <v>24</v>
      </c>
      <c r="AY49" s="110"/>
      <c r="AZ49" s="110"/>
      <c r="BA49" s="95">
        <v>1876.85</v>
      </c>
      <c r="BB49" s="95">
        <v>2267.9</v>
      </c>
      <c r="BC49" s="95">
        <v>2562.5500000000002</v>
      </c>
      <c r="BD49" s="95">
        <v>2730.3</v>
      </c>
      <c r="BE49" s="95">
        <v>2608.9499999999998</v>
      </c>
      <c r="BF49" s="95">
        <v>2614.0500000000002</v>
      </c>
      <c r="BG49" s="17">
        <v>2797.35</v>
      </c>
      <c r="BH49" s="109">
        <v>3197.7</v>
      </c>
      <c r="BI49" s="110">
        <v>3420.5</v>
      </c>
      <c r="BJ49" s="110">
        <v>3753.25</v>
      </c>
      <c r="BK49" s="95">
        <v>1746.95</v>
      </c>
      <c r="BL49" s="95">
        <v>2110.9499999999998</v>
      </c>
      <c r="BM49" s="95">
        <v>2375.1999999999998</v>
      </c>
      <c r="BN49" s="95">
        <v>2427.4</v>
      </c>
      <c r="BO49" s="95">
        <v>2427.4499999999998</v>
      </c>
      <c r="BP49" s="95">
        <v>3177.65</v>
      </c>
      <c r="BR49" s="116">
        <f t="shared" si="13"/>
        <v>9.8023587064015816E-2</v>
      </c>
      <c r="BS49" s="116">
        <f t="shared" si="14"/>
        <v>9.6002818431366821E-2</v>
      </c>
      <c r="BT49" s="116">
        <f t="shared" si="15"/>
        <v>9.6006158814803788E-2</v>
      </c>
      <c r="BU49" s="116">
        <f t="shared" si="16"/>
        <v>9.6000248624794171E-2</v>
      </c>
      <c r="BV49" s="116">
        <f t="shared" si="17"/>
        <v>9.6004950835453462E-2</v>
      </c>
      <c r="BW49" s="116">
        <f t="shared" si="18"/>
        <v>9.6005162955792089E-2</v>
      </c>
      <c r="BX49" s="116">
        <f t="shared" si="19"/>
        <v>9.6003118992242786E-2</v>
      </c>
      <c r="BY49" s="116">
        <f t="shared" si="20"/>
        <v>9.6011993207386848E-2</v>
      </c>
      <c r="BZ49" s="116">
        <f t="shared" si="21"/>
        <v>9.6008927563853375E-2</v>
      </c>
      <c r="CA49" s="116">
        <f t="shared" si="22"/>
        <v>9.6010617877082538E-2</v>
      </c>
      <c r="CB49" s="116">
        <f t="shared" si="23"/>
        <v>9.6002789228655239E-2</v>
      </c>
      <c r="CC49" s="116">
        <f t="shared" si="24"/>
        <v>9.6004859586000579E-2</v>
      </c>
      <c r="CD49" s="116">
        <f t="shared" si="24"/>
        <v>9.6007489208258967E-2</v>
      </c>
    </row>
    <row r="50" spans="1:82" ht="15.75" x14ac:dyDescent="0.25">
      <c r="A50" s="15"/>
      <c r="B50" s="34">
        <v>25</v>
      </c>
      <c r="C50" s="69"/>
      <c r="D50" s="35"/>
      <c r="E50" s="203">
        <v>3772.2</v>
      </c>
      <c r="F50" s="161">
        <v>3785.05</v>
      </c>
      <c r="G50" s="69">
        <v>2955</v>
      </c>
      <c r="H50" s="69">
        <v>3578.65</v>
      </c>
      <c r="I50" s="69">
        <v>4063.7</v>
      </c>
      <c r="J50" s="69">
        <v>4332.05</v>
      </c>
      <c r="K50" s="69">
        <v>4162.6499999999996</v>
      </c>
      <c r="L50" s="69">
        <v>4218.25</v>
      </c>
      <c r="M50" s="69">
        <v>4454.95</v>
      </c>
      <c r="N50" s="69">
        <v>5082.25</v>
      </c>
      <c r="O50" s="69">
        <v>5443.8</v>
      </c>
      <c r="P50" s="69">
        <v>5971.2</v>
      </c>
      <c r="Q50" s="69">
        <v>6465.35</v>
      </c>
      <c r="R50" s="15"/>
      <c r="S50" s="34">
        <v>25</v>
      </c>
      <c r="T50" s="35"/>
      <c r="U50" s="35"/>
      <c r="V50" s="203">
        <v>3435.9</v>
      </c>
      <c r="W50" s="161">
        <v>3453.5</v>
      </c>
      <c r="X50" s="69">
        <v>2696.15</v>
      </c>
      <c r="Y50" s="69">
        <v>3265.15</v>
      </c>
      <c r="Z50" s="69">
        <v>3707.75</v>
      </c>
      <c r="AA50" s="69">
        <v>3952.6</v>
      </c>
      <c r="AB50" s="69">
        <v>3798</v>
      </c>
      <c r="AC50" s="69">
        <v>3848.75</v>
      </c>
      <c r="AD50" s="69">
        <v>4064.7</v>
      </c>
      <c r="AE50" s="69">
        <v>4637.05</v>
      </c>
      <c r="AF50" s="69">
        <v>4966.95</v>
      </c>
      <c r="AG50" s="69">
        <v>5448.15</v>
      </c>
      <c r="AH50" s="69">
        <v>5899</v>
      </c>
      <c r="AI50" s="34">
        <v>25</v>
      </c>
      <c r="AJ50" s="35"/>
      <c r="AK50" s="35"/>
      <c r="AL50" s="37"/>
      <c r="AM50" s="69">
        <v>1976.35</v>
      </c>
      <c r="AN50" s="69">
        <v>2393.4</v>
      </c>
      <c r="AO50" s="69">
        <v>2717.85</v>
      </c>
      <c r="AP50" s="69">
        <v>2897.35</v>
      </c>
      <c r="AQ50" s="69">
        <v>2770.9</v>
      </c>
      <c r="AR50" s="69">
        <v>2776.35</v>
      </c>
      <c r="AS50" s="69">
        <v>2965.5</v>
      </c>
      <c r="AT50" s="69">
        <v>3383.05</v>
      </c>
      <c r="AU50" s="69">
        <v>3623.7</v>
      </c>
      <c r="AV50" s="69">
        <v>3974.85</v>
      </c>
      <c r="AW50" s="15"/>
      <c r="AX50" s="109">
        <v>25</v>
      </c>
      <c r="AY50" s="110"/>
      <c r="AZ50" s="110"/>
      <c r="BA50" s="95">
        <v>1900.3</v>
      </c>
      <c r="BB50" s="95">
        <v>2301.3000000000002</v>
      </c>
      <c r="BC50" s="95">
        <v>2613.3000000000002</v>
      </c>
      <c r="BD50" s="95">
        <v>2785.9</v>
      </c>
      <c r="BE50" s="95">
        <v>2664.3</v>
      </c>
      <c r="BF50" s="95">
        <v>2669.55</v>
      </c>
      <c r="BG50" s="17">
        <v>2851.4</v>
      </c>
      <c r="BH50" s="109">
        <v>3252.9</v>
      </c>
      <c r="BI50" s="110">
        <v>3484.3</v>
      </c>
      <c r="BJ50" s="110">
        <v>3821.95</v>
      </c>
      <c r="BK50" s="95">
        <v>1767.75</v>
      </c>
      <c r="BL50" s="95">
        <v>2142.0500000000002</v>
      </c>
      <c r="BM50" s="95">
        <v>2432.4499999999998</v>
      </c>
      <c r="BN50" s="95">
        <v>2479.9499999999998</v>
      </c>
      <c r="BO50" s="95">
        <v>2470</v>
      </c>
      <c r="BP50" s="95">
        <v>3236.9</v>
      </c>
      <c r="BR50" s="116">
        <f t="shared" si="13"/>
        <v>9.7878285165458712E-2</v>
      </c>
      <c r="BS50" s="116">
        <f t="shared" si="14"/>
        <v>9.6004053858404603E-2</v>
      </c>
      <c r="BT50" s="116">
        <f t="shared" si="15"/>
        <v>9.6007269625206337E-2</v>
      </c>
      <c r="BU50" s="116">
        <f t="shared" si="16"/>
        <v>9.6013965667733459E-2</v>
      </c>
      <c r="BV50" s="116">
        <f t="shared" si="17"/>
        <v>9.6001618232081309E-2</v>
      </c>
      <c r="BW50" s="116">
        <f t="shared" si="18"/>
        <v>9.6000101199210652E-2</v>
      </c>
      <c r="BX50" s="116">
        <f t="shared" si="19"/>
        <v>9.6011058451816567E-2</v>
      </c>
      <c r="BY50" s="116">
        <f t="shared" si="20"/>
        <v>9.6005196492367606E-2</v>
      </c>
      <c r="BZ50" s="116">
        <f t="shared" si="21"/>
        <v>9.6009545599921253E-2</v>
      </c>
      <c r="CA50" s="116">
        <f t="shared" si="22"/>
        <v>9.6009316267885891E-2</v>
      </c>
      <c r="CB50" s="116">
        <f t="shared" si="23"/>
        <v>9.60045903421618E-2</v>
      </c>
      <c r="CC50" s="116">
        <f t="shared" si="24"/>
        <v>9.6005065939814394E-2</v>
      </c>
      <c r="CD50" s="116">
        <f t="shared" si="24"/>
        <v>9.6007797931852989E-2</v>
      </c>
    </row>
    <row r="51" spans="1:82" ht="15.75" x14ac:dyDescent="0.25">
      <c r="A51" s="15"/>
      <c r="B51" s="34">
        <v>26</v>
      </c>
      <c r="C51" s="69"/>
      <c r="D51" s="35"/>
      <c r="E51" s="203">
        <v>3826.8</v>
      </c>
      <c r="F51" s="161">
        <v>3838.8</v>
      </c>
      <c r="G51" s="69">
        <v>2993.55</v>
      </c>
      <c r="H51" s="69">
        <v>3632.5</v>
      </c>
      <c r="I51" s="69">
        <v>4138.75</v>
      </c>
      <c r="J51" s="69">
        <v>4418.3999999999996</v>
      </c>
      <c r="K51" s="69">
        <v>4247.3999999999996</v>
      </c>
      <c r="L51" s="69">
        <v>4304.2</v>
      </c>
      <c r="M51" s="69">
        <v>4532.95</v>
      </c>
      <c r="N51" s="69">
        <v>5168.6000000000004</v>
      </c>
      <c r="O51" s="69">
        <v>5543.3</v>
      </c>
      <c r="P51" s="69">
        <v>6086.95</v>
      </c>
      <c r="Q51" s="69">
        <v>6608.45</v>
      </c>
      <c r="R51" s="15"/>
      <c r="S51" s="34">
        <v>26</v>
      </c>
      <c r="T51" s="35"/>
      <c r="U51" s="35"/>
      <c r="V51" s="203">
        <v>3486.1</v>
      </c>
      <c r="W51" s="161">
        <v>3502.55</v>
      </c>
      <c r="X51" s="69">
        <v>2731.3</v>
      </c>
      <c r="Y51" s="69">
        <v>3314.3</v>
      </c>
      <c r="Z51" s="69">
        <v>3776.2</v>
      </c>
      <c r="AA51" s="69">
        <v>4031.35</v>
      </c>
      <c r="AB51" s="69">
        <v>3875.35</v>
      </c>
      <c r="AC51" s="69">
        <v>3927.15</v>
      </c>
      <c r="AD51" s="69">
        <v>4135.8999999999996</v>
      </c>
      <c r="AE51" s="69">
        <v>4715.8500000000004</v>
      </c>
      <c r="AF51" s="69">
        <v>5057.75</v>
      </c>
      <c r="AG51" s="69">
        <v>5553.75</v>
      </c>
      <c r="AH51" s="69">
        <v>6029.6</v>
      </c>
      <c r="AI51" s="34">
        <v>26</v>
      </c>
      <c r="AJ51" s="35"/>
      <c r="AK51" s="35"/>
      <c r="AL51" s="37"/>
      <c r="AM51" s="69">
        <v>2002.1</v>
      </c>
      <c r="AN51" s="69">
        <v>2429.4499999999998</v>
      </c>
      <c r="AO51" s="69">
        <v>2768.1</v>
      </c>
      <c r="AP51" s="69">
        <v>2955.15</v>
      </c>
      <c r="AQ51" s="69">
        <v>2827.35</v>
      </c>
      <c r="AR51" s="69">
        <v>2832.9</v>
      </c>
      <c r="AS51" s="69">
        <v>3017.45</v>
      </c>
      <c r="AT51" s="69">
        <v>3440.55</v>
      </c>
      <c r="AU51" s="69">
        <v>3690</v>
      </c>
      <c r="AV51" s="69">
        <v>4051.85</v>
      </c>
      <c r="AW51" s="15"/>
      <c r="AX51" s="109">
        <v>26</v>
      </c>
      <c r="AY51" s="110"/>
      <c r="AZ51" s="110"/>
      <c r="BA51" s="95">
        <v>1925.05</v>
      </c>
      <c r="BB51" s="95">
        <v>2336</v>
      </c>
      <c r="BC51" s="95">
        <v>2661.6</v>
      </c>
      <c r="BD51" s="95">
        <v>2841.45</v>
      </c>
      <c r="BE51" s="95">
        <v>2718.6</v>
      </c>
      <c r="BF51" s="95">
        <v>2723.9</v>
      </c>
      <c r="BG51" s="17">
        <v>2901.35</v>
      </c>
      <c r="BH51" s="109">
        <v>3308.2</v>
      </c>
      <c r="BI51" s="110">
        <v>3548.05</v>
      </c>
      <c r="BJ51" s="110">
        <v>3896</v>
      </c>
      <c r="BK51" s="95">
        <v>1791.7</v>
      </c>
      <c r="BL51" s="95">
        <v>2174.3000000000002</v>
      </c>
      <c r="BM51" s="95">
        <v>2477.4</v>
      </c>
      <c r="BN51" s="95">
        <v>2530.4499999999998</v>
      </c>
      <c r="BO51" s="95">
        <v>2530.5</v>
      </c>
      <c r="BP51" s="95">
        <v>3296.15</v>
      </c>
      <c r="BR51" s="116">
        <f t="shared" si="13"/>
        <v>9.7730988784028083E-2</v>
      </c>
      <c r="BS51" s="116">
        <f t="shared" si="14"/>
        <v>9.6001484632624701E-2</v>
      </c>
      <c r="BT51" s="116">
        <f t="shared" si="15"/>
        <v>9.6016548896129983E-2</v>
      </c>
      <c r="BU51" s="116">
        <f t="shared" si="16"/>
        <v>9.600820686117717E-2</v>
      </c>
      <c r="BV51" s="116">
        <f t="shared" si="17"/>
        <v>9.600921561357989E-2</v>
      </c>
      <c r="BW51" s="116">
        <f t="shared" si="18"/>
        <v>9.6010021456832018E-2</v>
      </c>
      <c r="BX51" s="116">
        <f t="shared" si="19"/>
        <v>9.6004231875830515E-2</v>
      </c>
      <c r="BY51" s="116">
        <f t="shared" si="20"/>
        <v>9.6011102198795495E-2</v>
      </c>
      <c r="BZ51" s="116">
        <f t="shared" si="21"/>
        <v>9.6000870427234819E-2</v>
      </c>
      <c r="CA51" s="116">
        <f t="shared" si="22"/>
        <v>9.6006022244134126E-2</v>
      </c>
      <c r="CB51" s="116">
        <f t="shared" si="23"/>
        <v>9.600118629825527E-2</v>
      </c>
      <c r="CC51" s="116">
        <f t="shared" si="24"/>
        <v>9.6007202340760767E-2</v>
      </c>
      <c r="CD51" s="116">
        <f t="shared" si="24"/>
        <v>9.6001393127238766E-2</v>
      </c>
    </row>
    <row r="52" spans="1:82" ht="15.75" x14ac:dyDescent="0.25">
      <c r="A52" s="15"/>
      <c r="B52" s="34">
        <v>27</v>
      </c>
      <c r="C52" s="69"/>
      <c r="D52" s="35"/>
      <c r="E52" s="203">
        <v>3877.65</v>
      </c>
      <c r="F52" s="161">
        <v>3888.9</v>
      </c>
      <c r="G52" s="69">
        <v>3030.05</v>
      </c>
      <c r="H52" s="69">
        <v>3682.65</v>
      </c>
      <c r="I52" s="69">
        <v>4217.55</v>
      </c>
      <c r="J52" s="69">
        <v>4504.7</v>
      </c>
      <c r="K52" s="69">
        <v>4332.1499999999996</v>
      </c>
      <c r="L52" s="69">
        <v>4389.8999999999996</v>
      </c>
      <c r="M52" s="69">
        <v>4603.8500000000004</v>
      </c>
      <c r="N52" s="69">
        <v>5243.45</v>
      </c>
      <c r="O52" s="69">
        <v>5642.85</v>
      </c>
      <c r="P52" s="69">
        <v>6189.2</v>
      </c>
      <c r="Q52" s="69">
        <v>6749.9</v>
      </c>
      <c r="R52" s="15"/>
      <c r="S52" s="34">
        <v>27</v>
      </c>
      <c r="T52" s="35"/>
      <c r="U52" s="35"/>
      <c r="V52" s="203">
        <v>3532.85</v>
      </c>
      <c r="W52" s="161">
        <v>3548.25</v>
      </c>
      <c r="X52" s="69">
        <v>2764.6</v>
      </c>
      <c r="Y52" s="69">
        <v>3360.05</v>
      </c>
      <c r="Z52" s="69">
        <v>3848.1</v>
      </c>
      <c r="AA52" s="69">
        <v>4110.1000000000004</v>
      </c>
      <c r="AB52" s="69">
        <v>3952.65</v>
      </c>
      <c r="AC52" s="69">
        <v>4005.35</v>
      </c>
      <c r="AD52" s="69">
        <v>4200.55</v>
      </c>
      <c r="AE52" s="69">
        <v>4784.1499999999996</v>
      </c>
      <c r="AF52" s="69">
        <v>5148.55</v>
      </c>
      <c r="AG52" s="69">
        <v>5647.05</v>
      </c>
      <c r="AH52" s="69">
        <v>6158.65</v>
      </c>
      <c r="AI52" s="34">
        <v>27</v>
      </c>
      <c r="AJ52" s="35"/>
      <c r="AK52" s="35"/>
      <c r="AL52" s="37"/>
      <c r="AM52" s="69">
        <v>2026.5</v>
      </c>
      <c r="AN52" s="69">
        <v>2463</v>
      </c>
      <c r="AO52" s="69">
        <v>2820.8</v>
      </c>
      <c r="AP52" s="69">
        <v>3012.8</v>
      </c>
      <c r="AQ52" s="69">
        <v>2883.7</v>
      </c>
      <c r="AR52" s="69">
        <v>2889.3</v>
      </c>
      <c r="AS52" s="69">
        <v>3064.6</v>
      </c>
      <c r="AT52" s="69">
        <v>3490.4</v>
      </c>
      <c r="AU52" s="69">
        <v>3756.3</v>
      </c>
      <c r="AV52" s="69">
        <v>4120</v>
      </c>
      <c r="AW52" s="15"/>
      <c r="AX52" s="109">
        <v>27</v>
      </c>
      <c r="AY52" s="110"/>
      <c r="AZ52" s="110"/>
      <c r="BA52" s="95">
        <v>1948.55</v>
      </c>
      <c r="BB52" s="95">
        <v>2368.25</v>
      </c>
      <c r="BC52" s="95">
        <v>2712.3</v>
      </c>
      <c r="BD52" s="95">
        <v>2896.9</v>
      </c>
      <c r="BE52" s="95">
        <v>2772.75</v>
      </c>
      <c r="BF52" s="95">
        <v>2778.15</v>
      </c>
      <c r="BG52" s="17">
        <v>2946.7</v>
      </c>
      <c r="BH52" s="109">
        <v>3356.15</v>
      </c>
      <c r="BI52" s="110">
        <v>3611.8</v>
      </c>
      <c r="BJ52" s="110">
        <v>3961.5</v>
      </c>
      <c r="BK52" s="95">
        <v>1713.7</v>
      </c>
      <c r="BL52" s="95">
        <v>2204.35</v>
      </c>
      <c r="BM52" s="95">
        <v>2524.6</v>
      </c>
      <c r="BN52" s="95">
        <v>2570.75</v>
      </c>
      <c r="BO52" s="95">
        <v>2570.9</v>
      </c>
      <c r="BP52" s="95">
        <v>3355.4</v>
      </c>
      <c r="BR52" s="116">
        <f t="shared" si="13"/>
        <v>9.7598256365257541E-2</v>
      </c>
      <c r="BS52" s="116">
        <f t="shared" si="14"/>
        <v>9.6005072923271983E-2</v>
      </c>
      <c r="BT52" s="116">
        <f t="shared" si="15"/>
        <v>9.6017507053461681E-2</v>
      </c>
      <c r="BU52" s="116">
        <f t="shared" si="16"/>
        <v>9.6010476034582792E-2</v>
      </c>
      <c r="BV52" s="116">
        <f t="shared" si="17"/>
        <v>9.6008419739611828E-2</v>
      </c>
      <c r="BW52" s="116">
        <f t="shared" si="18"/>
        <v>9.6007396413712476E-2</v>
      </c>
      <c r="BX52" s="116">
        <f t="shared" si="19"/>
        <v>9.6011536564077238E-2</v>
      </c>
      <c r="BY52" s="116">
        <f t="shared" si="20"/>
        <v>9.6009087845007279E-2</v>
      </c>
      <c r="BZ52" s="116">
        <f t="shared" si="21"/>
        <v>9.6011236623775531E-2</v>
      </c>
      <c r="CA52" s="116">
        <f t="shared" si="22"/>
        <v>9.6004514908604399E-2</v>
      </c>
      <c r="CB52" s="116">
        <f t="shared" si="23"/>
        <v>9.6007613794174995E-2</v>
      </c>
      <c r="CC52" s="116">
        <f t="shared" si="24"/>
        <v>9.6005879175852904E-2</v>
      </c>
      <c r="CD52" s="116">
        <f t="shared" si="24"/>
        <v>9.6003182515648655E-2</v>
      </c>
    </row>
    <row r="53" spans="1:82" ht="15.75" x14ac:dyDescent="0.25">
      <c r="A53" s="15"/>
      <c r="B53" s="34">
        <v>27</v>
      </c>
      <c r="C53" s="69"/>
      <c r="D53" s="35"/>
      <c r="E53" s="203">
        <v>3930.35</v>
      </c>
      <c r="F53" s="161">
        <v>3940.75</v>
      </c>
      <c r="G53" s="69">
        <v>3068.45</v>
      </c>
      <c r="H53" s="69">
        <v>3734.6</v>
      </c>
      <c r="I53" s="69">
        <v>4296.75</v>
      </c>
      <c r="J53" s="69">
        <v>4591.1000000000004</v>
      </c>
      <c r="K53" s="69">
        <v>4416.75</v>
      </c>
      <c r="L53" s="69">
        <v>4475.75</v>
      </c>
      <c r="M53" s="69">
        <v>4690.05</v>
      </c>
      <c r="N53" s="69">
        <v>5329.85</v>
      </c>
      <c r="O53" s="69">
        <v>5740.8</v>
      </c>
      <c r="P53" s="69">
        <v>6306.9</v>
      </c>
      <c r="Q53" s="69">
        <v>6891.05</v>
      </c>
      <c r="R53" s="15"/>
      <c r="S53" s="34">
        <v>27</v>
      </c>
      <c r="T53" s="35"/>
      <c r="U53" s="35"/>
      <c r="V53" s="203">
        <v>3581.3</v>
      </c>
      <c r="W53" s="161">
        <v>3595.55</v>
      </c>
      <c r="X53" s="69">
        <v>2799.65</v>
      </c>
      <c r="Y53" s="69">
        <v>3407.45</v>
      </c>
      <c r="Z53" s="69">
        <v>3920.35</v>
      </c>
      <c r="AA53" s="69">
        <v>4188.95</v>
      </c>
      <c r="AB53" s="69">
        <v>4029.85</v>
      </c>
      <c r="AC53" s="69">
        <v>4083.7</v>
      </c>
      <c r="AD53" s="69">
        <v>4279.2</v>
      </c>
      <c r="AE53" s="69">
        <v>4863</v>
      </c>
      <c r="AF53" s="69">
        <v>5237.95</v>
      </c>
      <c r="AG53" s="69">
        <v>5754.45</v>
      </c>
      <c r="AH53" s="69">
        <v>6287.45</v>
      </c>
      <c r="AI53" s="34">
        <v>27</v>
      </c>
      <c r="AJ53" s="35"/>
      <c r="AK53" s="35"/>
      <c r="AL53" s="37"/>
      <c r="AM53" s="69">
        <v>2052.1999999999998</v>
      </c>
      <c r="AN53" s="69">
        <v>2497.75</v>
      </c>
      <c r="AO53" s="69">
        <v>2873.7</v>
      </c>
      <c r="AP53" s="69">
        <v>3070.6</v>
      </c>
      <c r="AQ53" s="69">
        <v>2940.05</v>
      </c>
      <c r="AR53" s="69">
        <v>2945.8</v>
      </c>
      <c r="AS53" s="69">
        <v>3122</v>
      </c>
      <c r="AT53" s="69">
        <v>3547.85</v>
      </c>
      <c r="AU53" s="69">
        <v>3821.45</v>
      </c>
      <c r="AV53" s="69">
        <v>4198.3500000000004</v>
      </c>
      <c r="AW53" s="15"/>
      <c r="AX53" s="109">
        <v>27</v>
      </c>
      <c r="AY53" s="110"/>
      <c r="AZ53" s="110"/>
      <c r="BA53" s="95">
        <v>1973.25</v>
      </c>
      <c r="BB53" s="95">
        <v>2401.65</v>
      </c>
      <c r="BC53" s="95">
        <v>2763.15</v>
      </c>
      <c r="BD53" s="95">
        <v>2952.5</v>
      </c>
      <c r="BE53" s="95">
        <v>2826.95</v>
      </c>
      <c r="BF53" s="95">
        <v>2832.5</v>
      </c>
      <c r="BG53" s="17">
        <v>3001.9</v>
      </c>
      <c r="BH53" s="109">
        <v>3411.35</v>
      </c>
      <c r="BI53" s="110">
        <v>3674.45</v>
      </c>
      <c r="BJ53" s="110">
        <v>4036.85</v>
      </c>
      <c r="BK53" s="95">
        <v>1736.7</v>
      </c>
      <c r="BL53" s="95">
        <v>2235.4499999999998</v>
      </c>
      <c r="BM53" s="95">
        <v>2571.9</v>
      </c>
      <c r="BN53" s="95">
        <v>2631.35</v>
      </c>
      <c r="BO53" s="95">
        <v>2631.4</v>
      </c>
      <c r="BP53" s="95">
        <v>3413.55</v>
      </c>
      <c r="BR53" s="116">
        <f t="shared" si="13"/>
        <v>9.7464607823974481E-2</v>
      </c>
      <c r="BS53" s="116">
        <f t="shared" si="14"/>
        <v>9.6007564906620546E-2</v>
      </c>
      <c r="BT53" s="116">
        <f t="shared" si="15"/>
        <v>9.6012001500187516E-2</v>
      </c>
      <c r="BU53" s="116">
        <f t="shared" si="16"/>
        <v>9.6010212915816906E-2</v>
      </c>
      <c r="BV53" s="116">
        <f t="shared" si="17"/>
        <v>9.6011835677936919E-2</v>
      </c>
      <c r="BW53" s="116">
        <f t="shared" si="18"/>
        <v>9.6002578211723755E-2</v>
      </c>
      <c r="BX53" s="116">
        <f t="shared" si="19"/>
        <v>9.600853629787709E-2</v>
      </c>
      <c r="BY53" s="116">
        <f t="shared" si="20"/>
        <v>9.6003624164360701E-2</v>
      </c>
      <c r="BZ53" s="116">
        <f t="shared" si="21"/>
        <v>9.6010936623668108E-2</v>
      </c>
      <c r="CA53" s="116">
        <f t="shared" si="22"/>
        <v>9.6000411268764241E-2</v>
      </c>
      <c r="CB53" s="116">
        <f t="shared" si="23"/>
        <v>9.6001298217814224E-2</v>
      </c>
      <c r="CC53" s="116">
        <f t="shared" si="24"/>
        <v>9.6003962151030908E-2</v>
      </c>
      <c r="CD53" s="116">
        <f t="shared" si="24"/>
        <v>9.6000763425554192E-2</v>
      </c>
    </row>
    <row r="54" spans="1:82" ht="15.75" x14ac:dyDescent="0.25">
      <c r="A54" s="15"/>
      <c r="B54" s="34">
        <v>29</v>
      </c>
      <c r="C54" s="69"/>
      <c r="D54" s="35"/>
      <c r="E54" s="203">
        <v>3981</v>
      </c>
      <c r="F54" s="161">
        <v>3990.65</v>
      </c>
      <c r="G54" s="69">
        <v>3105.25</v>
      </c>
      <c r="H54" s="69">
        <v>3784.6</v>
      </c>
      <c r="I54" s="69">
        <v>4375.6499999999996</v>
      </c>
      <c r="J54" s="69">
        <v>4677.55</v>
      </c>
      <c r="K54" s="69">
        <v>4480.3</v>
      </c>
      <c r="L54" s="69">
        <v>4540.2</v>
      </c>
      <c r="M54" s="69">
        <v>4766.1000000000004</v>
      </c>
      <c r="N54" s="69">
        <v>5407.85</v>
      </c>
      <c r="O54" s="69">
        <v>5840.25</v>
      </c>
      <c r="P54" s="69">
        <v>6414.15</v>
      </c>
      <c r="Q54" s="69">
        <v>7043.9</v>
      </c>
      <c r="R54" s="15"/>
      <c r="S54" s="34">
        <v>29</v>
      </c>
      <c r="T54" s="35"/>
      <c r="U54" s="35"/>
      <c r="V54" s="203">
        <v>3627.9</v>
      </c>
      <c r="W54" s="161">
        <v>3641.1</v>
      </c>
      <c r="X54" s="69">
        <v>2833.25</v>
      </c>
      <c r="Y54" s="69">
        <v>3453.1</v>
      </c>
      <c r="Z54" s="69">
        <v>3992.35</v>
      </c>
      <c r="AA54" s="69">
        <v>4267.8</v>
      </c>
      <c r="AB54" s="69">
        <v>4087.85</v>
      </c>
      <c r="AC54" s="69">
        <v>4142.5</v>
      </c>
      <c r="AD54" s="69">
        <v>4348.6000000000004</v>
      </c>
      <c r="AE54" s="69">
        <v>4934.1499999999996</v>
      </c>
      <c r="AF54" s="69">
        <v>5328.65</v>
      </c>
      <c r="AG54" s="69">
        <v>5852.3</v>
      </c>
      <c r="AH54" s="69">
        <v>6426.9</v>
      </c>
      <c r="AI54" s="34">
        <v>29</v>
      </c>
      <c r="AJ54" s="35"/>
      <c r="AK54" s="35"/>
      <c r="AL54" s="37"/>
      <c r="AM54" s="69">
        <v>2076.8000000000002</v>
      </c>
      <c r="AN54" s="69">
        <v>2531.1999999999998</v>
      </c>
      <c r="AO54" s="69">
        <v>2926.5</v>
      </c>
      <c r="AP54" s="69">
        <v>3128.4</v>
      </c>
      <c r="AQ54" s="69">
        <v>2982.4</v>
      </c>
      <c r="AR54" s="69">
        <v>2988.2</v>
      </c>
      <c r="AS54" s="69">
        <v>3172.6</v>
      </c>
      <c r="AT54" s="69">
        <v>3599.85</v>
      </c>
      <c r="AU54" s="69">
        <v>3887.7</v>
      </c>
      <c r="AV54" s="69">
        <v>4269.75</v>
      </c>
      <c r="AW54" s="15"/>
      <c r="AX54" s="109">
        <v>29</v>
      </c>
      <c r="AY54" s="110"/>
      <c r="AZ54" s="110"/>
      <c r="BA54" s="95">
        <v>1996.9</v>
      </c>
      <c r="BB54" s="95">
        <v>2433.8000000000002</v>
      </c>
      <c r="BC54" s="95">
        <v>2813.9</v>
      </c>
      <c r="BD54" s="95">
        <v>3008.05</v>
      </c>
      <c r="BE54" s="95">
        <v>2867.65</v>
      </c>
      <c r="BF54" s="95">
        <v>2873.25</v>
      </c>
      <c r="BG54" s="17">
        <v>3050.55</v>
      </c>
      <c r="BH54" s="109">
        <v>3461.35</v>
      </c>
      <c r="BI54" s="110">
        <v>3738.15</v>
      </c>
      <c r="BJ54" s="110">
        <v>4105.5</v>
      </c>
      <c r="BK54" s="95">
        <v>1757.65</v>
      </c>
      <c r="BL54" s="95">
        <v>2265.4</v>
      </c>
      <c r="BM54" s="95">
        <v>2619.15</v>
      </c>
      <c r="BN54" s="95">
        <v>2669.2</v>
      </c>
      <c r="BO54" s="95">
        <v>2669.25</v>
      </c>
      <c r="BP54" s="95">
        <v>3472.7</v>
      </c>
      <c r="BR54" s="116">
        <f t="shared" si="13"/>
        <v>9.732903332506404E-2</v>
      </c>
      <c r="BS54" s="116">
        <f t="shared" si="14"/>
        <v>9.6001208426025109E-2</v>
      </c>
      <c r="BT54" s="116">
        <f t="shared" si="15"/>
        <v>9.6002823612459265E-2</v>
      </c>
      <c r="BU54" s="116">
        <f t="shared" si="16"/>
        <v>9.6000695027656402E-2</v>
      </c>
      <c r="BV54" s="116">
        <f t="shared" si="17"/>
        <v>9.6008616479016151E-2</v>
      </c>
      <c r="BW54" s="116">
        <f t="shared" si="18"/>
        <v>9.6009653685739771E-2</v>
      </c>
      <c r="BX54" s="116">
        <f t="shared" si="19"/>
        <v>9.6004011888890295E-2</v>
      </c>
      <c r="BY54" s="116">
        <f t="shared" si="20"/>
        <v>9.6004828002413944E-2</v>
      </c>
      <c r="BZ54" s="116">
        <f t="shared" si="21"/>
        <v>9.6007910591914714E-2</v>
      </c>
      <c r="CA54" s="116">
        <f t="shared" si="22"/>
        <v>9.6004377653699402E-2</v>
      </c>
      <c r="CB54" s="116">
        <f t="shared" si="23"/>
        <v>9.6009308173740093E-2</v>
      </c>
      <c r="CC54" s="116">
        <f t="shared" si="24"/>
        <v>9.6004989491311088E-2</v>
      </c>
      <c r="CD54" s="116">
        <f t="shared" si="24"/>
        <v>9.6002738489785022E-2</v>
      </c>
    </row>
    <row r="55" spans="1:82" ht="15.75" x14ac:dyDescent="0.25">
      <c r="A55" s="15"/>
      <c r="B55" s="34">
        <v>30</v>
      </c>
      <c r="C55" s="69"/>
      <c r="D55" s="35"/>
      <c r="E55" s="203">
        <v>4062.2</v>
      </c>
      <c r="F55" s="161">
        <v>4070.6</v>
      </c>
      <c r="G55" s="69">
        <v>3164.05</v>
      </c>
      <c r="H55" s="69">
        <v>3864.7</v>
      </c>
      <c r="I55" s="69">
        <v>4513.1000000000004</v>
      </c>
      <c r="J55" s="69">
        <v>4827.6000000000004</v>
      </c>
      <c r="K55" s="69">
        <v>4597.05</v>
      </c>
      <c r="L55" s="69">
        <v>4666.3500000000004</v>
      </c>
      <c r="M55" s="69">
        <v>4918.1000000000004</v>
      </c>
      <c r="N55" s="69">
        <v>5576.75</v>
      </c>
      <c r="O55" s="69">
        <v>6021.95</v>
      </c>
      <c r="P55" s="69">
        <v>6622.1</v>
      </c>
      <c r="Q55" s="69">
        <v>7286.55</v>
      </c>
      <c r="R55" s="15"/>
      <c r="S55" s="34">
        <v>30</v>
      </c>
      <c r="T55" s="35"/>
      <c r="U55" s="35"/>
      <c r="V55" s="203">
        <v>3702.55</v>
      </c>
      <c r="W55" s="161">
        <v>3714.05</v>
      </c>
      <c r="X55" s="69">
        <v>2886.9</v>
      </c>
      <c r="Y55" s="69">
        <v>3526.15</v>
      </c>
      <c r="Z55" s="69">
        <v>4117.75</v>
      </c>
      <c r="AA55" s="69">
        <v>4404.7</v>
      </c>
      <c r="AB55" s="69">
        <v>4194.3500000000004</v>
      </c>
      <c r="AC55" s="69">
        <v>4257.6000000000004</v>
      </c>
      <c r="AD55" s="69">
        <v>4487.3</v>
      </c>
      <c r="AE55" s="69">
        <v>5088.25</v>
      </c>
      <c r="AF55" s="69">
        <v>5494.45</v>
      </c>
      <c r="AG55" s="69">
        <v>6042.05</v>
      </c>
      <c r="AH55" s="69">
        <v>6648.3</v>
      </c>
      <c r="AI55" s="34">
        <v>30</v>
      </c>
      <c r="AJ55" s="35"/>
      <c r="AK55" s="35"/>
      <c r="AL55" s="37"/>
      <c r="AM55" s="69">
        <v>2099.9</v>
      </c>
      <c r="AN55" s="69">
        <v>2564.65</v>
      </c>
      <c r="AO55" s="69">
        <v>2979.2</v>
      </c>
      <c r="AP55" s="69">
        <v>3184.75</v>
      </c>
      <c r="AQ55" s="69">
        <v>3024.65</v>
      </c>
      <c r="AR55" s="69">
        <v>3030.6</v>
      </c>
      <c r="AS55" s="69">
        <v>3230.05</v>
      </c>
      <c r="AT55" s="69">
        <v>3658.65</v>
      </c>
      <c r="AU55" s="69">
        <v>3954.1</v>
      </c>
      <c r="AV55" s="69">
        <v>4346.95</v>
      </c>
      <c r="AW55" s="15"/>
      <c r="AX55" s="109">
        <v>30</v>
      </c>
      <c r="AY55" s="110"/>
      <c r="AZ55" s="110"/>
      <c r="BA55" s="95">
        <v>2019.1</v>
      </c>
      <c r="BB55" s="95">
        <v>2466</v>
      </c>
      <c r="BC55" s="95">
        <v>2864.6</v>
      </c>
      <c r="BD55" s="95">
        <v>3062.25</v>
      </c>
      <c r="BE55" s="95">
        <v>2908.3</v>
      </c>
      <c r="BF55" s="95">
        <v>2914</v>
      </c>
      <c r="BG55" s="17">
        <v>3105.8</v>
      </c>
      <c r="BH55" s="109">
        <v>3517.9</v>
      </c>
      <c r="BI55" s="110">
        <v>3802</v>
      </c>
      <c r="BJ55" s="110">
        <v>4179.75</v>
      </c>
      <c r="BK55" s="95">
        <v>1779.35</v>
      </c>
      <c r="BL55" s="95">
        <v>2295.35</v>
      </c>
      <c r="BM55" s="95">
        <v>2666.35</v>
      </c>
      <c r="BN55" s="95">
        <v>2707.05</v>
      </c>
      <c r="BO55" s="95">
        <v>2707.1</v>
      </c>
      <c r="BP55" s="95">
        <v>3532.1</v>
      </c>
      <c r="BR55" s="116">
        <f t="shared" si="13"/>
        <v>9.7135757788550992E-2</v>
      </c>
      <c r="BS55" s="116">
        <f t="shared" si="14"/>
        <v>9.6000323097427342E-2</v>
      </c>
      <c r="BT55" s="116">
        <f t="shared" si="15"/>
        <v>9.6002632581662084E-2</v>
      </c>
      <c r="BU55" s="116">
        <f t="shared" si="16"/>
        <v>9.6011230378741708E-2</v>
      </c>
      <c r="BV55" s="116">
        <f t="shared" si="17"/>
        <v>9.6011171149292807E-2</v>
      </c>
      <c r="BW55" s="116">
        <f t="shared" si="18"/>
        <v>9.6011079074624917E-2</v>
      </c>
      <c r="BX55" s="116">
        <f t="shared" si="19"/>
        <v>9.6010108836887653E-2</v>
      </c>
      <c r="BY55" s="116">
        <f t="shared" si="20"/>
        <v>9.6004791431792524E-2</v>
      </c>
      <c r="BZ55" s="116">
        <f t="shared" si="21"/>
        <v>9.6004278742228166E-2</v>
      </c>
      <c r="CA55" s="116">
        <f t="shared" si="22"/>
        <v>9.6005502874269233E-2</v>
      </c>
      <c r="CB55" s="116">
        <f t="shared" si="23"/>
        <v>9.6005969660293511E-2</v>
      </c>
      <c r="CC55" s="116">
        <f t="shared" si="24"/>
        <v>9.6002184688971592E-2</v>
      </c>
      <c r="CD55" s="116">
        <f t="shared" si="24"/>
        <v>9.6001985469969853E-2</v>
      </c>
    </row>
    <row r="56" spans="1:82" ht="15.75" x14ac:dyDescent="0.25">
      <c r="A56" s="15"/>
      <c r="B56" s="34">
        <v>31</v>
      </c>
      <c r="C56" s="69"/>
      <c r="D56" s="35"/>
      <c r="E56" s="203">
        <v>4191.75</v>
      </c>
      <c r="F56" s="161">
        <v>4198.1000000000004</v>
      </c>
      <c r="G56" s="69">
        <v>3268.25</v>
      </c>
      <c r="H56" s="69">
        <v>3992.5</v>
      </c>
      <c r="I56" s="69">
        <v>4663.2</v>
      </c>
      <c r="J56" s="69">
        <v>4987.55</v>
      </c>
      <c r="K56" s="69">
        <v>4749.5</v>
      </c>
      <c r="L56" s="69">
        <v>4821.6000000000004</v>
      </c>
      <c r="M56" s="69">
        <v>5081.8999999999996</v>
      </c>
      <c r="N56" s="69">
        <v>5762.35</v>
      </c>
      <c r="O56" s="69">
        <v>6221.85</v>
      </c>
      <c r="P56" s="69">
        <v>6842.65</v>
      </c>
      <c r="Q56" s="69">
        <v>7528.95</v>
      </c>
      <c r="R56" s="15"/>
      <c r="S56" s="34">
        <v>31</v>
      </c>
      <c r="T56" s="35"/>
      <c r="U56" s="35"/>
      <c r="V56" s="203">
        <v>3821.65</v>
      </c>
      <c r="W56" s="161">
        <v>3830.35</v>
      </c>
      <c r="X56" s="69">
        <v>2981.95</v>
      </c>
      <c r="Y56" s="69">
        <v>3642.75</v>
      </c>
      <c r="Z56" s="69">
        <v>4254.7</v>
      </c>
      <c r="AA56" s="69">
        <v>4550.6499999999996</v>
      </c>
      <c r="AB56" s="69">
        <v>4333.45</v>
      </c>
      <c r="AC56" s="69">
        <v>4399.25</v>
      </c>
      <c r="AD56" s="69">
        <v>4636.75</v>
      </c>
      <c r="AE56" s="69">
        <v>5257.6</v>
      </c>
      <c r="AF56" s="69">
        <v>5676.85</v>
      </c>
      <c r="AG56" s="69">
        <v>6243.25</v>
      </c>
      <c r="AH56" s="69">
        <v>6869.45</v>
      </c>
      <c r="AI56" s="34">
        <v>31</v>
      </c>
      <c r="AJ56" s="35"/>
      <c r="AK56" s="35"/>
      <c r="AL56" s="37"/>
      <c r="AM56" s="69">
        <v>2124.3000000000002</v>
      </c>
      <c r="AN56" s="69">
        <v>2592.9499999999998</v>
      </c>
      <c r="AO56" s="69">
        <v>3030.65</v>
      </c>
      <c r="AP56" s="69">
        <v>3242.5</v>
      </c>
      <c r="AQ56" s="69">
        <v>3068.35</v>
      </c>
      <c r="AR56" s="69">
        <v>3083.6</v>
      </c>
      <c r="AS56" s="69">
        <v>3286.15</v>
      </c>
      <c r="AT56" s="69">
        <v>3729.1</v>
      </c>
      <c r="AU56" s="69">
        <v>4020.5</v>
      </c>
      <c r="AV56" s="69">
        <v>4424.05</v>
      </c>
      <c r="AW56" s="15"/>
      <c r="AX56" s="109">
        <v>31</v>
      </c>
      <c r="AY56" s="110"/>
      <c r="AZ56" s="110"/>
      <c r="BA56" s="95">
        <v>2042.55</v>
      </c>
      <c r="BB56" s="95">
        <v>2493.1999999999998</v>
      </c>
      <c r="BC56" s="95">
        <v>2914.05</v>
      </c>
      <c r="BD56" s="95">
        <v>3117.75</v>
      </c>
      <c r="BE56" s="95">
        <v>2950.3</v>
      </c>
      <c r="BF56" s="95">
        <v>2965</v>
      </c>
      <c r="BG56" s="17">
        <v>3159.75</v>
      </c>
      <c r="BH56" s="109">
        <v>3585.65</v>
      </c>
      <c r="BI56" s="110">
        <v>3865.85</v>
      </c>
      <c r="BJ56" s="110">
        <v>4253.8500000000004</v>
      </c>
      <c r="BK56" s="95">
        <v>1901.2</v>
      </c>
      <c r="BL56" s="95">
        <v>2320.65</v>
      </c>
      <c r="BM56" s="95">
        <v>2712.4</v>
      </c>
      <c r="BN56" s="95">
        <v>2746.1</v>
      </c>
      <c r="BO56" s="95">
        <v>2754.5</v>
      </c>
      <c r="BP56" s="95">
        <v>3591.4</v>
      </c>
      <c r="BR56" s="116">
        <f t="shared" si="13"/>
        <v>9.6842986668062236E-2</v>
      </c>
      <c r="BS56" s="116">
        <f t="shared" si="14"/>
        <v>9.6009503048024358E-2</v>
      </c>
      <c r="BT56" s="116">
        <f t="shared" si="15"/>
        <v>9.6010999513741035E-2</v>
      </c>
      <c r="BU56" s="116">
        <f t="shared" si="16"/>
        <v>9.6012627822386953E-2</v>
      </c>
      <c r="BV56" s="116">
        <f t="shared" si="17"/>
        <v>9.601146966883678E-2</v>
      </c>
      <c r="BW56" s="116">
        <f t="shared" si="18"/>
        <v>9.6008262555898671E-2</v>
      </c>
      <c r="BX56" s="116">
        <f t="shared" si="19"/>
        <v>9.6008953605095204E-2</v>
      </c>
      <c r="BY56" s="116">
        <f t="shared" si="20"/>
        <v>9.6005000852418032E-2</v>
      </c>
      <c r="BZ56" s="116">
        <f t="shared" si="21"/>
        <v>9.6004744702647304E-2</v>
      </c>
      <c r="CA56" s="116">
        <f t="shared" si="22"/>
        <v>9.600388009738281E-2</v>
      </c>
      <c r="CB56" s="116">
        <f t="shared" si="23"/>
        <v>9.6003945850251515E-2</v>
      </c>
      <c r="CC56" s="116">
        <f t="shared" si="24"/>
        <v>9.6007688303367589E-2</v>
      </c>
      <c r="CD56" s="116">
        <f t="shared" si="24"/>
        <v>9.6004774763627454E-2</v>
      </c>
    </row>
    <row r="57" spans="1:82" ht="15.75" x14ac:dyDescent="0.25">
      <c r="A57" s="15"/>
      <c r="B57" s="34">
        <v>32</v>
      </c>
      <c r="C57" s="69"/>
      <c r="D57" s="35"/>
      <c r="E57" s="203">
        <v>4258.8</v>
      </c>
      <c r="F57" s="161">
        <v>4264.1000000000004</v>
      </c>
      <c r="G57" s="69">
        <v>3320.5</v>
      </c>
      <c r="H57" s="69">
        <v>4058.55</v>
      </c>
      <c r="I57" s="69">
        <v>4764.6499999999996</v>
      </c>
      <c r="J57" s="69">
        <v>5099.7</v>
      </c>
      <c r="K57" s="69">
        <v>4831.3</v>
      </c>
      <c r="L57" s="69">
        <v>4925.95</v>
      </c>
      <c r="M57" s="69">
        <v>5191.3</v>
      </c>
      <c r="N57" s="69">
        <v>5878.85</v>
      </c>
      <c r="O57" s="69">
        <v>6343.05</v>
      </c>
      <c r="P57" s="69">
        <v>6988.05</v>
      </c>
      <c r="Q57" s="69">
        <v>7708.15</v>
      </c>
      <c r="R57" s="15"/>
      <c r="S57" s="34">
        <v>32</v>
      </c>
      <c r="T57" s="35"/>
      <c r="U57" s="35"/>
      <c r="V57" s="203">
        <v>3883.3</v>
      </c>
      <c r="W57" s="161">
        <v>3890.6</v>
      </c>
      <c r="X57" s="69">
        <v>3029.65</v>
      </c>
      <c r="Y57" s="69">
        <v>3703.05</v>
      </c>
      <c r="Z57" s="69">
        <v>4347.3</v>
      </c>
      <c r="AA57" s="69">
        <v>4653</v>
      </c>
      <c r="AB57" s="69">
        <v>4408.1000000000004</v>
      </c>
      <c r="AC57" s="69">
        <v>4494.45</v>
      </c>
      <c r="AD57" s="69">
        <v>4736.55</v>
      </c>
      <c r="AE57" s="69">
        <v>5363.9</v>
      </c>
      <c r="AF57" s="69">
        <v>5787.45</v>
      </c>
      <c r="AG57" s="69">
        <v>6375.95</v>
      </c>
      <c r="AH57" s="69">
        <v>7032.95</v>
      </c>
      <c r="AI57" s="34">
        <v>32</v>
      </c>
      <c r="AJ57" s="35"/>
      <c r="AK57" s="35"/>
      <c r="AL57" s="37"/>
      <c r="AM57" s="69">
        <v>2148.85</v>
      </c>
      <c r="AN57" s="69">
        <v>2626.45</v>
      </c>
      <c r="AO57" s="69">
        <v>3083.4</v>
      </c>
      <c r="AP57" s="69">
        <v>3300.25</v>
      </c>
      <c r="AQ57" s="69">
        <v>3111.85</v>
      </c>
      <c r="AR57" s="69">
        <v>3137.05</v>
      </c>
      <c r="AS57" s="69">
        <v>3343.7</v>
      </c>
      <c r="AT57" s="69">
        <v>3786.6</v>
      </c>
      <c r="AU57" s="69">
        <v>4085.55</v>
      </c>
      <c r="AV57" s="69">
        <v>4501.05</v>
      </c>
      <c r="AW57" s="15"/>
      <c r="AX57" s="109">
        <v>32</v>
      </c>
      <c r="AY57" s="110"/>
      <c r="AZ57" s="110"/>
      <c r="BA57" s="95">
        <v>2066.1999999999998</v>
      </c>
      <c r="BB57" s="95">
        <v>2525.4</v>
      </c>
      <c r="BC57" s="95">
        <v>2964.8</v>
      </c>
      <c r="BD57" s="95">
        <v>3173.3</v>
      </c>
      <c r="BE57" s="95">
        <v>2992.15</v>
      </c>
      <c r="BF57" s="95">
        <v>3016.35</v>
      </c>
      <c r="BG57" s="17">
        <v>3215.05</v>
      </c>
      <c r="BH57" s="109">
        <v>3640.95</v>
      </c>
      <c r="BI57" s="110">
        <v>3928.4</v>
      </c>
      <c r="BJ57" s="110">
        <v>4327.8999999999996</v>
      </c>
      <c r="BK57" s="95">
        <v>1923.2</v>
      </c>
      <c r="BL57" s="95">
        <v>2350.6</v>
      </c>
      <c r="BM57" s="95">
        <v>2759.65</v>
      </c>
      <c r="BN57" s="95">
        <v>2775.1</v>
      </c>
      <c r="BO57" s="95">
        <v>2702.2</v>
      </c>
      <c r="BP57" s="95">
        <v>3649.5</v>
      </c>
      <c r="BR57" s="116">
        <f t="shared" si="13"/>
        <v>9.6696108979476225E-2</v>
      </c>
      <c r="BS57" s="116">
        <f t="shared" si="14"/>
        <v>9.6000616871433797E-2</v>
      </c>
      <c r="BT57" s="116">
        <f t="shared" si="15"/>
        <v>9.6001188256069181E-2</v>
      </c>
      <c r="BU57" s="116">
        <f t="shared" si="16"/>
        <v>9.6001944343176548E-2</v>
      </c>
      <c r="BV57" s="116">
        <f t="shared" si="17"/>
        <v>9.6002116256066916E-2</v>
      </c>
      <c r="BW57" s="116">
        <f t="shared" si="18"/>
        <v>9.6002578981302378E-2</v>
      </c>
      <c r="BX57" s="116">
        <f t="shared" si="19"/>
        <v>9.600508155441112E-2</v>
      </c>
      <c r="BY57" s="116">
        <f t="shared" si="20"/>
        <v>9.600729788961937E-2</v>
      </c>
      <c r="BZ57" s="116">
        <f t="shared" si="21"/>
        <v>9.6008698314173913E-2</v>
      </c>
      <c r="CA57" s="116">
        <f t="shared" si="22"/>
        <v>9.6002908331624504E-2</v>
      </c>
      <c r="CB57" s="116">
        <f t="shared" si="23"/>
        <v>9.6000829380815444E-2</v>
      </c>
      <c r="CC57" s="116">
        <f t="shared" si="24"/>
        <v>9.6001380186482077E-2</v>
      </c>
      <c r="CD57" s="116">
        <f t="shared" si="24"/>
        <v>9.6005232512672567E-2</v>
      </c>
    </row>
    <row r="58" spans="1:82" ht="15.75" x14ac:dyDescent="0.25">
      <c r="A58" s="15"/>
      <c r="B58" s="34">
        <v>33</v>
      </c>
      <c r="C58" s="69"/>
      <c r="D58" s="35"/>
      <c r="E58" s="203">
        <v>4315.3999999999996</v>
      </c>
      <c r="F58" s="161">
        <v>4319.8500000000004</v>
      </c>
      <c r="G58" s="69">
        <v>3358.45</v>
      </c>
      <c r="H58" s="69">
        <v>4114.45</v>
      </c>
      <c r="I58" s="69">
        <v>4842.3</v>
      </c>
      <c r="J58" s="69">
        <v>5189.2</v>
      </c>
      <c r="K58" s="69">
        <v>4899.05</v>
      </c>
      <c r="L58" s="69">
        <v>5011.6000000000004</v>
      </c>
      <c r="M58" s="69">
        <v>5278.6</v>
      </c>
      <c r="N58" s="69">
        <v>5966.15</v>
      </c>
      <c r="O58" s="69">
        <v>6445.95</v>
      </c>
      <c r="P58" s="69">
        <v>7107.85</v>
      </c>
      <c r="Q58" s="69">
        <v>7854.2</v>
      </c>
      <c r="R58" s="15"/>
      <c r="S58" s="34">
        <v>33</v>
      </c>
      <c r="T58" s="35"/>
      <c r="U58" s="35"/>
      <c r="V58" s="203">
        <v>3935.35</v>
      </c>
      <c r="W58" s="161">
        <v>3941.45</v>
      </c>
      <c r="X58" s="69">
        <v>3064.25</v>
      </c>
      <c r="Y58" s="69">
        <v>3754.05</v>
      </c>
      <c r="Z58" s="69">
        <v>4418.1499999999996</v>
      </c>
      <c r="AA58" s="69">
        <v>4734.6499999999996</v>
      </c>
      <c r="AB58" s="69">
        <v>4469.8999999999996</v>
      </c>
      <c r="AC58" s="69">
        <v>4572.6000000000004</v>
      </c>
      <c r="AD58" s="69">
        <v>4816.2</v>
      </c>
      <c r="AE58" s="69">
        <v>5443.55</v>
      </c>
      <c r="AF58" s="69">
        <v>5881.3</v>
      </c>
      <c r="AG58" s="69">
        <v>6485.25</v>
      </c>
      <c r="AH58" s="69">
        <v>7166.2</v>
      </c>
      <c r="AI58" s="34">
        <v>33</v>
      </c>
      <c r="AJ58" s="35"/>
      <c r="AK58" s="35"/>
      <c r="AL58" s="37"/>
      <c r="AM58" s="69">
        <v>2173.35</v>
      </c>
      <c r="AN58" s="69">
        <v>2662.6</v>
      </c>
      <c r="AO58" s="69">
        <v>3133.7</v>
      </c>
      <c r="AP58" s="69">
        <v>3358.15</v>
      </c>
      <c r="AQ58" s="69">
        <v>3155.45</v>
      </c>
      <c r="AR58" s="69">
        <v>3191.65</v>
      </c>
      <c r="AS58" s="69">
        <v>3399.9</v>
      </c>
      <c r="AT58" s="69">
        <v>3842.75</v>
      </c>
      <c r="AU58" s="69">
        <v>4151.8500000000004</v>
      </c>
      <c r="AV58" s="69">
        <v>4578.1499999999996</v>
      </c>
      <c r="AW58" s="15"/>
      <c r="AX58" s="109">
        <v>33</v>
      </c>
      <c r="AY58" s="110"/>
      <c r="AZ58" s="110"/>
      <c r="BA58" s="95">
        <v>2089.75</v>
      </c>
      <c r="BB58" s="95">
        <v>2560.15</v>
      </c>
      <c r="BC58" s="95">
        <v>3013.15</v>
      </c>
      <c r="BD58" s="95">
        <v>3228.95</v>
      </c>
      <c r="BE58" s="95">
        <v>3034.05</v>
      </c>
      <c r="BF58" s="95">
        <v>3068.85</v>
      </c>
      <c r="BG58" s="17">
        <v>3269.1</v>
      </c>
      <c r="BH58" s="109">
        <v>3694.95</v>
      </c>
      <c r="BI58" s="110">
        <v>3992.15</v>
      </c>
      <c r="BJ58" s="110">
        <v>4402.05</v>
      </c>
      <c r="BK58" s="95">
        <v>1945.1</v>
      </c>
      <c r="BL58" s="95">
        <v>2372.9499999999998</v>
      </c>
      <c r="BM58" s="95">
        <v>2704.6</v>
      </c>
      <c r="BN58" s="95">
        <v>2724.1</v>
      </c>
      <c r="BO58" s="95">
        <v>2751</v>
      </c>
      <c r="BP58" s="95">
        <v>3707.75</v>
      </c>
      <c r="BR58" s="116">
        <f t="shared" si="13"/>
        <v>9.6573367044862524E-2</v>
      </c>
      <c r="BS58" s="116">
        <f t="shared" si="14"/>
        <v>9.6005277245683862E-2</v>
      </c>
      <c r="BT58" s="116">
        <f t="shared" si="15"/>
        <v>9.6010443012156221E-2</v>
      </c>
      <c r="BU58" s="116">
        <f t="shared" si="16"/>
        <v>9.6002983444546386E-2</v>
      </c>
      <c r="BV58" s="116">
        <f t="shared" si="17"/>
        <v>9.6001720176997374E-2</v>
      </c>
      <c r="BW58" s="116">
        <f t="shared" si="18"/>
        <v>9.6004984528951454E-2</v>
      </c>
      <c r="BX58" s="116">
        <f t="shared" si="19"/>
        <v>9.6008859258596591E-2</v>
      </c>
      <c r="BY58" s="116">
        <f t="shared" si="20"/>
        <v>9.6006648296373953E-2</v>
      </c>
      <c r="BZ58" s="116">
        <f t="shared" si="21"/>
        <v>9.600930193928825E-2</v>
      </c>
      <c r="CA58" s="116">
        <f t="shared" si="22"/>
        <v>9.6003527110065878E-2</v>
      </c>
      <c r="CB58" s="116">
        <f t="shared" si="23"/>
        <v>9.6007685375682161E-2</v>
      </c>
      <c r="CC58" s="116">
        <f t="shared" si="24"/>
        <v>9.6002467136964809E-2</v>
      </c>
      <c r="CD58" s="116">
        <f t="shared" si="24"/>
        <v>9.6006251569869638E-2</v>
      </c>
    </row>
    <row r="59" spans="1:82" ht="15.75" x14ac:dyDescent="0.25">
      <c r="A59" s="15"/>
      <c r="B59" s="34">
        <v>34</v>
      </c>
      <c r="C59" s="69"/>
      <c r="D59" s="35"/>
      <c r="E59" s="203">
        <v>4369.6499999999996</v>
      </c>
      <c r="F59" s="161">
        <v>4373.25</v>
      </c>
      <c r="G59" s="69">
        <v>3396.1</v>
      </c>
      <c r="H59" s="69">
        <v>4167.95</v>
      </c>
      <c r="I59" s="69">
        <v>4923.8999999999996</v>
      </c>
      <c r="J59" s="69">
        <v>5278.4</v>
      </c>
      <c r="K59" s="69">
        <v>4966.6499999999996</v>
      </c>
      <c r="L59" s="69">
        <v>5095.5</v>
      </c>
      <c r="M59" s="69">
        <v>5363.9</v>
      </c>
      <c r="N59" s="69">
        <v>6055.25</v>
      </c>
      <c r="O59" s="69">
        <v>6549</v>
      </c>
      <c r="P59" s="69">
        <v>7227.5</v>
      </c>
      <c r="Q59" s="69">
        <v>8000.15</v>
      </c>
      <c r="R59" s="15"/>
      <c r="S59" s="34">
        <v>34</v>
      </c>
      <c r="T59" s="35"/>
      <c r="U59" s="35"/>
      <c r="V59" s="203">
        <v>3985.25</v>
      </c>
      <c r="W59" s="161">
        <v>3990.15</v>
      </c>
      <c r="X59" s="69">
        <v>3098.6</v>
      </c>
      <c r="Y59" s="69">
        <v>3802.85</v>
      </c>
      <c r="Z59" s="69">
        <v>4492.6000000000004</v>
      </c>
      <c r="AA59" s="69">
        <v>4816.05</v>
      </c>
      <c r="AB59" s="69">
        <v>4531.6000000000004</v>
      </c>
      <c r="AC59" s="69">
        <v>4649.1499999999996</v>
      </c>
      <c r="AD59" s="69">
        <v>4894.05</v>
      </c>
      <c r="AE59" s="69">
        <v>5524.85</v>
      </c>
      <c r="AF59" s="69">
        <v>5975.35</v>
      </c>
      <c r="AG59" s="69">
        <v>6594.4</v>
      </c>
      <c r="AH59" s="69">
        <v>7299.4</v>
      </c>
      <c r="AI59" s="34">
        <v>34</v>
      </c>
      <c r="AJ59" s="35"/>
      <c r="AK59" s="35"/>
      <c r="AL59" s="37"/>
      <c r="AM59" s="69">
        <v>2197.6999999999998</v>
      </c>
      <c r="AN59" s="69">
        <v>2697.25</v>
      </c>
      <c r="AO59" s="69">
        <v>3186.5</v>
      </c>
      <c r="AP59" s="69">
        <v>3415.85</v>
      </c>
      <c r="AQ59" s="69">
        <v>3199</v>
      </c>
      <c r="AR59" s="69">
        <v>3245.05</v>
      </c>
      <c r="AS59" s="69">
        <v>3454.85</v>
      </c>
      <c r="AT59" s="69">
        <v>3900.2</v>
      </c>
      <c r="AU59" s="69">
        <v>4218.2</v>
      </c>
      <c r="AV59" s="69">
        <v>4655.2</v>
      </c>
      <c r="AW59" s="15"/>
      <c r="AX59" s="109">
        <v>34</v>
      </c>
      <c r="AY59" s="110"/>
      <c r="AZ59" s="110"/>
      <c r="BA59" s="95">
        <v>2113.15</v>
      </c>
      <c r="BB59" s="95">
        <v>2593.5</v>
      </c>
      <c r="BC59" s="95">
        <v>3063.9</v>
      </c>
      <c r="BD59" s="95">
        <v>3284.45</v>
      </c>
      <c r="BE59" s="95">
        <v>3075.95</v>
      </c>
      <c r="BF59" s="95">
        <v>3120.2</v>
      </c>
      <c r="BG59" s="17">
        <v>3321.95</v>
      </c>
      <c r="BH59" s="109">
        <v>3750.15</v>
      </c>
      <c r="BI59" s="110">
        <v>4055.95</v>
      </c>
      <c r="BJ59" s="110">
        <v>4476.1499999999996</v>
      </c>
      <c r="BK59" s="95">
        <v>1966.9</v>
      </c>
      <c r="BL59" s="95">
        <v>2414.0500000000002</v>
      </c>
      <c r="BM59" s="95">
        <v>2751.75</v>
      </c>
      <c r="BN59" s="95">
        <v>2763.05</v>
      </c>
      <c r="BO59" s="95">
        <v>2797.65</v>
      </c>
      <c r="BP59" s="95">
        <v>3767</v>
      </c>
      <c r="BR59" s="116">
        <f t="shared" si="13"/>
        <v>9.6455680321184234E-2</v>
      </c>
      <c r="BS59" s="116">
        <f t="shared" si="14"/>
        <v>9.6011428141799193E-2</v>
      </c>
      <c r="BT59" s="116">
        <f t="shared" si="15"/>
        <v>9.6011101787904174E-2</v>
      </c>
      <c r="BU59" s="116">
        <f t="shared" si="16"/>
        <v>9.6006942161799724E-2</v>
      </c>
      <c r="BV59" s="116">
        <f t="shared" si="17"/>
        <v>9.6002314917864817E-2</v>
      </c>
      <c r="BW59" s="116">
        <f t="shared" si="18"/>
        <v>9.6001910279170488E-2</v>
      </c>
      <c r="BX59" s="116">
        <f t="shared" si="19"/>
        <v>9.6003619030805787E-2</v>
      </c>
      <c r="BY59" s="116">
        <f t="shared" si="20"/>
        <v>9.6006796941376482E-2</v>
      </c>
      <c r="BZ59" s="116">
        <f t="shared" si="21"/>
        <v>9.6004331790643604E-2</v>
      </c>
      <c r="CA59" s="116">
        <f t="shared" si="22"/>
        <v>9.6002606405603652E-2</v>
      </c>
      <c r="CB59" s="116">
        <f t="shared" si="23"/>
        <v>9.6002744609102297E-2</v>
      </c>
      <c r="CC59" s="116">
        <f t="shared" si="24"/>
        <v>9.6005701807594379E-2</v>
      </c>
      <c r="CD59" s="116">
        <f t="shared" si="24"/>
        <v>9.6001041181466906E-2</v>
      </c>
    </row>
    <row r="60" spans="1:82" ht="15.75" x14ac:dyDescent="0.25">
      <c r="A60" s="15"/>
      <c r="B60" s="34">
        <v>35</v>
      </c>
      <c r="C60" s="69"/>
      <c r="D60" s="35"/>
      <c r="E60" s="203">
        <v>4422.1499999999996</v>
      </c>
      <c r="F60" s="161">
        <v>4424.8999999999996</v>
      </c>
      <c r="G60" s="69">
        <v>3435.95</v>
      </c>
      <c r="H60" s="69">
        <v>4219.7</v>
      </c>
      <c r="I60" s="69">
        <v>5005.3500000000004</v>
      </c>
      <c r="J60" s="69">
        <v>5367.5</v>
      </c>
      <c r="K60" s="69">
        <v>5034.3999999999996</v>
      </c>
      <c r="L60" s="69">
        <v>5179.3500000000004</v>
      </c>
      <c r="M60" s="69">
        <v>5446.85</v>
      </c>
      <c r="N60" s="69">
        <v>6142.5</v>
      </c>
      <c r="O60" s="69">
        <v>6652.1</v>
      </c>
      <c r="P60" s="69">
        <v>7347.1</v>
      </c>
      <c r="Q60" s="69">
        <v>8146.15</v>
      </c>
      <c r="R60" s="15"/>
      <c r="S60" s="34">
        <v>35</v>
      </c>
      <c r="T60" s="35"/>
      <c r="U60" s="35"/>
      <c r="V60" s="203">
        <v>4033.5</v>
      </c>
      <c r="W60" s="161">
        <v>4037.3</v>
      </c>
      <c r="X60" s="69">
        <v>3134.95</v>
      </c>
      <c r="Y60" s="69">
        <v>3850.05</v>
      </c>
      <c r="Z60" s="69">
        <v>4566.8999999999996</v>
      </c>
      <c r="AA60" s="69">
        <v>4897.3500000000004</v>
      </c>
      <c r="AB60" s="69">
        <v>4593.3999999999996</v>
      </c>
      <c r="AC60" s="69">
        <v>4725.6499999999996</v>
      </c>
      <c r="AD60" s="69">
        <v>4969.75</v>
      </c>
      <c r="AE60" s="69">
        <v>5604.45</v>
      </c>
      <c r="AF60" s="69">
        <v>6069.4</v>
      </c>
      <c r="AG60" s="69">
        <v>6703.55</v>
      </c>
      <c r="AH60" s="69">
        <v>7432.6</v>
      </c>
      <c r="AI60" s="34">
        <v>35</v>
      </c>
      <c r="AJ60" s="35"/>
      <c r="AK60" s="35"/>
      <c r="AL60" s="37"/>
      <c r="AM60" s="69">
        <v>2223.5</v>
      </c>
      <c r="AN60" s="69">
        <v>2730.7</v>
      </c>
      <c r="AO60" s="69">
        <v>3239.2</v>
      </c>
      <c r="AP60" s="69">
        <v>3473.6</v>
      </c>
      <c r="AQ60" s="69">
        <v>3242.6</v>
      </c>
      <c r="AR60" s="69">
        <v>3298.45</v>
      </c>
      <c r="AS60" s="69">
        <v>3508.3</v>
      </c>
      <c r="AT60" s="69">
        <v>3956.35</v>
      </c>
      <c r="AU60" s="69">
        <v>4284.6000000000004</v>
      </c>
      <c r="AV60" s="69">
        <v>4732.25</v>
      </c>
      <c r="AW60" s="15"/>
      <c r="AX60" s="109">
        <v>35</v>
      </c>
      <c r="AY60" s="110"/>
      <c r="AZ60" s="110"/>
      <c r="BA60" s="95">
        <v>2137.9499999999998</v>
      </c>
      <c r="BB60" s="95">
        <v>2625.65</v>
      </c>
      <c r="BC60" s="95">
        <v>3114.6</v>
      </c>
      <c r="BD60" s="95">
        <v>3340</v>
      </c>
      <c r="BE60" s="95">
        <v>3117.85</v>
      </c>
      <c r="BF60" s="95">
        <v>3171.55</v>
      </c>
      <c r="BG60" s="17">
        <v>3373.35</v>
      </c>
      <c r="BH60" s="109">
        <v>3804.15</v>
      </c>
      <c r="BI60" s="110">
        <v>4119.8</v>
      </c>
      <c r="BJ60" s="110">
        <v>4550.2</v>
      </c>
      <c r="BK60" s="95">
        <v>1990</v>
      </c>
      <c r="BL60" s="95">
        <v>2443.9499999999998</v>
      </c>
      <c r="BM60" s="95">
        <v>2799.05</v>
      </c>
      <c r="BN60" s="95">
        <v>2902.1</v>
      </c>
      <c r="BO60" s="95">
        <v>2946.35</v>
      </c>
      <c r="BP60" s="95">
        <v>3727.3</v>
      </c>
      <c r="BR60" s="116">
        <f t="shared" si="13"/>
        <v>9.6355522499070201E-2</v>
      </c>
      <c r="BS60" s="116">
        <f t="shared" si="14"/>
        <v>9.6004755653530616E-2</v>
      </c>
      <c r="BT60" s="116">
        <f t="shared" si="15"/>
        <v>9.601429049905108E-2</v>
      </c>
      <c r="BU60" s="116">
        <f t="shared" si="16"/>
        <v>9.6011740107271315E-2</v>
      </c>
      <c r="BV60" s="116">
        <f t="shared" si="17"/>
        <v>9.6006043486829284E-2</v>
      </c>
      <c r="BW60" s="116">
        <f t="shared" si="18"/>
        <v>9.600089844507731E-2</v>
      </c>
      <c r="BX60" s="116">
        <f t="shared" si="19"/>
        <v>9.6007314843035596E-2</v>
      </c>
      <c r="BY60" s="116">
        <f t="shared" si="20"/>
        <v>9.6007956577402132E-2</v>
      </c>
      <c r="BZ60" s="116">
        <f t="shared" si="21"/>
        <v>9.6000804869460277E-2</v>
      </c>
      <c r="CA60" s="116">
        <f t="shared" si="22"/>
        <v>9.6004068195808756E-2</v>
      </c>
      <c r="CB60" s="116">
        <f t="shared" si="23"/>
        <v>9.600619501103913E-2</v>
      </c>
      <c r="CC60" s="116">
        <f t="shared" si="24"/>
        <v>9.6001372407157337E-2</v>
      </c>
      <c r="CD60" s="116">
        <f t="shared" si="24"/>
        <v>9.6002744665392825E-2</v>
      </c>
    </row>
    <row r="61" spans="1:82" ht="15.75" x14ac:dyDescent="0.25">
      <c r="A61" s="15"/>
      <c r="B61" s="34">
        <v>40</v>
      </c>
      <c r="C61" s="69"/>
      <c r="D61" s="35"/>
      <c r="E61" s="203">
        <v>4672.05</v>
      </c>
      <c r="F61" s="161">
        <v>4671</v>
      </c>
      <c r="G61" s="69">
        <v>3585.15</v>
      </c>
      <c r="H61" s="69">
        <v>4466.2</v>
      </c>
      <c r="I61" s="69">
        <v>5317.75</v>
      </c>
      <c r="J61" s="69">
        <v>5718.1</v>
      </c>
      <c r="K61" s="69">
        <v>5372.45</v>
      </c>
      <c r="L61" s="69">
        <v>5540.8</v>
      </c>
      <c r="M61" s="69">
        <v>5836.15</v>
      </c>
      <c r="N61" s="69">
        <v>6584.55</v>
      </c>
      <c r="O61" s="69">
        <v>7185.4</v>
      </c>
      <c r="P61" s="69">
        <v>7929.05</v>
      </c>
      <c r="Q61" s="69">
        <v>8876.0499999999993</v>
      </c>
      <c r="R61" s="15"/>
      <c r="S61" s="34">
        <v>40</v>
      </c>
      <c r="T61" s="35"/>
      <c r="U61" s="35"/>
      <c r="V61" s="203">
        <v>4263.3</v>
      </c>
      <c r="W61" s="161">
        <v>4261.8500000000004</v>
      </c>
      <c r="X61" s="69">
        <v>3271.1</v>
      </c>
      <c r="Y61" s="69">
        <v>4075</v>
      </c>
      <c r="Z61" s="69">
        <v>4851.95</v>
      </c>
      <c r="AA61" s="69">
        <v>5217.2</v>
      </c>
      <c r="AB61" s="69">
        <v>4901.8500000000004</v>
      </c>
      <c r="AC61" s="69">
        <v>5055.45</v>
      </c>
      <c r="AD61" s="69">
        <v>5324.95</v>
      </c>
      <c r="AE61" s="69">
        <v>6007.8</v>
      </c>
      <c r="AF61" s="69">
        <v>6556</v>
      </c>
      <c r="AG61" s="69">
        <v>7234.5</v>
      </c>
      <c r="AH61" s="69">
        <v>8098.55</v>
      </c>
      <c r="AI61" s="34">
        <v>40</v>
      </c>
      <c r="AJ61" s="35"/>
      <c r="AK61" s="35"/>
      <c r="AL61" s="37"/>
      <c r="AM61" s="69">
        <v>2320.0500000000002</v>
      </c>
      <c r="AN61" s="69">
        <v>2890.3</v>
      </c>
      <c r="AO61" s="69">
        <v>3441.35</v>
      </c>
      <c r="AP61" s="69">
        <v>3700.45</v>
      </c>
      <c r="AQ61" s="69">
        <v>3460.4</v>
      </c>
      <c r="AR61" s="69">
        <v>3528.7</v>
      </c>
      <c r="AS61" s="69">
        <v>3759.05</v>
      </c>
      <c r="AT61" s="69">
        <v>4241.1499999999996</v>
      </c>
      <c r="AU61" s="69">
        <v>4628.1000000000004</v>
      </c>
      <c r="AV61" s="69">
        <v>5107.1499999999996</v>
      </c>
      <c r="AW61" s="15"/>
      <c r="AX61" s="109">
        <v>40</v>
      </c>
      <c r="AY61" s="110"/>
      <c r="AZ61" s="110"/>
      <c r="BA61" s="95">
        <v>2230.8000000000002</v>
      </c>
      <c r="BB61" s="95">
        <v>2779.1</v>
      </c>
      <c r="BC61" s="95">
        <v>3308.95</v>
      </c>
      <c r="BD61" s="95">
        <v>3558.1</v>
      </c>
      <c r="BE61" s="95">
        <v>3327.3</v>
      </c>
      <c r="BF61" s="95">
        <v>3392.95</v>
      </c>
      <c r="BG61" s="17">
        <v>3614.45</v>
      </c>
      <c r="BH61" s="109">
        <v>4078</v>
      </c>
      <c r="BI61" s="110">
        <v>4450.05</v>
      </c>
      <c r="BJ61" s="110">
        <v>4910.7</v>
      </c>
      <c r="BK61" s="95">
        <v>2076.4</v>
      </c>
      <c r="BL61" s="95">
        <v>2576.6999999999998</v>
      </c>
      <c r="BM61" s="95">
        <v>3070</v>
      </c>
      <c r="BN61" s="95">
        <v>3097.05</v>
      </c>
      <c r="BO61" s="95">
        <v>3152.05</v>
      </c>
      <c r="BP61" s="95">
        <v>4134.1000000000004</v>
      </c>
      <c r="BR61" s="116">
        <f t="shared" si="13"/>
        <v>9.5876433748504741E-2</v>
      </c>
      <c r="BS61" s="116">
        <f t="shared" si="14"/>
        <v>9.6002909534591785E-2</v>
      </c>
      <c r="BT61" s="116">
        <f t="shared" si="15"/>
        <v>9.6007459264467743E-2</v>
      </c>
      <c r="BU61" s="116">
        <f t="shared" si="16"/>
        <v>9.5999999999999863E-2</v>
      </c>
      <c r="BV61" s="116">
        <f t="shared" si="17"/>
        <v>9.6002638114572436E-2</v>
      </c>
      <c r="BW61" s="116">
        <f t="shared" si="18"/>
        <v>9.600935367630159E-2</v>
      </c>
      <c r="BX61" s="116">
        <f t="shared" si="19"/>
        <v>9.60045697032752E-2</v>
      </c>
      <c r="BY61" s="116">
        <f t="shared" si="20"/>
        <v>9.6005301209585836E-2</v>
      </c>
      <c r="BZ61" s="116">
        <f t="shared" si="21"/>
        <v>9.6000901416914752E-2</v>
      </c>
      <c r="CA61" s="116">
        <f t="shared" si="22"/>
        <v>9.6000199740337466E-2</v>
      </c>
      <c r="CB61" s="116">
        <f t="shared" si="23"/>
        <v>9.6003660768761323E-2</v>
      </c>
      <c r="CC61" s="116">
        <f t="shared" si="24"/>
        <v>9.6005252609026259E-2</v>
      </c>
      <c r="CD61" s="116">
        <f t="shared" si="24"/>
        <v>9.6004840372659217E-2</v>
      </c>
    </row>
    <row r="62" spans="1:82" ht="15.75" x14ac:dyDescent="0.25">
      <c r="A62" s="15"/>
      <c r="B62" s="34">
        <v>45</v>
      </c>
      <c r="C62" s="69"/>
      <c r="D62" s="35"/>
      <c r="E62" s="203">
        <v>4922.3999999999996</v>
      </c>
      <c r="F62" s="161">
        <v>4917.45</v>
      </c>
      <c r="G62" s="69">
        <v>3734.2</v>
      </c>
      <c r="H62" s="69">
        <v>4713.1499999999996</v>
      </c>
      <c r="I62" s="69">
        <v>5630.05</v>
      </c>
      <c r="J62" s="69">
        <v>6068.75</v>
      </c>
      <c r="K62" s="69">
        <v>5710.8</v>
      </c>
      <c r="L62" s="69">
        <v>5900.3</v>
      </c>
      <c r="M62" s="69">
        <v>6225.65</v>
      </c>
      <c r="N62" s="69">
        <v>7024.55</v>
      </c>
      <c r="O62" s="69">
        <v>7718.55</v>
      </c>
      <c r="P62" s="69">
        <v>8511</v>
      </c>
      <c r="Q62" s="69">
        <v>9604.1</v>
      </c>
      <c r="R62" s="15"/>
      <c r="S62" s="34">
        <v>45</v>
      </c>
      <c r="T62" s="35"/>
      <c r="U62" s="35"/>
      <c r="V62" s="203">
        <v>4493.45</v>
      </c>
      <c r="W62" s="161">
        <v>4486.7</v>
      </c>
      <c r="X62" s="69">
        <v>3407.1</v>
      </c>
      <c r="Y62" s="69">
        <v>4300.3</v>
      </c>
      <c r="Z62" s="69">
        <v>5136.8999999999996</v>
      </c>
      <c r="AA62" s="69">
        <v>5537.15</v>
      </c>
      <c r="AB62" s="69">
        <v>5210.55</v>
      </c>
      <c r="AC62" s="69">
        <v>5383.45</v>
      </c>
      <c r="AD62" s="69">
        <v>5680.3</v>
      </c>
      <c r="AE62" s="69">
        <v>6409.25</v>
      </c>
      <c r="AF62" s="69">
        <v>7042.45</v>
      </c>
      <c r="AG62" s="69">
        <v>7765.5</v>
      </c>
      <c r="AH62" s="69">
        <v>8762.85</v>
      </c>
      <c r="AI62" s="34">
        <v>45</v>
      </c>
      <c r="AJ62" s="35"/>
      <c r="AK62" s="35"/>
      <c r="AL62" s="37"/>
      <c r="AM62" s="69">
        <v>2416.5500000000002</v>
      </c>
      <c r="AN62" s="69">
        <v>3050.05</v>
      </c>
      <c r="AO62" s="69">
        <v>3643.5</v>
      </c>
      <c r="AP62" s="69">
        <v>3927.45</v>
      </c>
      <c r="AQ62" s="69">
        <v>3678.3</v>
      </c>
      <c r="AR62" s="69">
        <v>3757.65</v>
      </c>
      <c r="AS62" s="69">
        <v>4009.95</v>
      </c>
      <c r="AT62" s="69">
        <v>4524.55</v>
      </c>
      <c r="AU62" s="69">
        <v>4971.5</v>
      </c>
      <c r="AV62" s="69">
        <v>5482</v>
      </c>
      <c r="AW62" s="15"/>
      <c r="AX62" s="109">
        <v>45</v>
      </c>
      <c r="AY62" s="110"/>
      <c r="AZ62" s="110"/>
      <c r="BA62" s="95">
        <v>2323.6</v>
      </c>
      <c r="BB62" s="95">
        <v>2932.7</v>
      </c>
      <c r="BC62" s="95">
        <v>3503.35</v>
      </c>
      <c r="BD62" s="95">
        <v>3776.35</v>
      </c>
      <c r="BE62" s="95">
        <v>3536.8</v>
      </c>
      <c r="BF62" s="95">
        <v>3613.1</v>
      </c>
      <c r="BG62" s="17">
        <v>3855.7</v>
      </c>
      <c r="BH62" s="109">
        <v>4350.5</v>
      </c>
      <c r="BI62" s="110">
        <v>4780.25</v>
      </c>
      <c r="BJ62" s="110">
        <v>5271.15</v>
      </c>
      <c r="BK62" s="95">
        <v>2162.6999999999998</v>
      </c>
      <c r="BL62" s="95">
        <v>2729.75</v>
      </c>
      <c r="BM62" s="95">
        <v>3260.9</v>
      </c>
      <c r="BN62" s="95">
        <v>3292.05</v>
      </c>
      <c r="BO62" s="95">
        <v>3356.6</v>
      </c>
      <c r="BP62" s="95">
        <v>4440.8999999999996</v>
      </c>
      <c r="BR62" s="116">
        <f t="shared" si="13"/>
        <v>9.546117126039011E-2</v>
      </c>
      <c r="BS62" s="116">
        <f t="shared" si="14"/>
        <v>9.6005973209708717E-2</v>
      </c>
      <c r="BT62" s="116">
        <f t="shared" si="15"/>
        <v>9.6005400487217951E-2</v>
      </c>
      <c r="BU62" s="116">
        <f t="shared" si="16"/>
        <v>9.6004929888612311E-2</v>
      </c>
      <c r="BV62" s="116">
        <f t="shared" si="17"/>
        <v>9.6001479491522268E-2</v>
      </c>
      <c r="BW62" s="116">
        <f t="shared" si="18"/>
        <v>9.600606810362744E-2</v>
      </c>
      <c r="BX62" s="116">
        <f t="shared" si="19"/>
        <v>9.6007139361487637E-2</v>
      </c>
      <c r="BY62" s="116">
        <f t="shared" si="20"/>
        <v>9.60072072741458E-2</v>
      </c>
      <c r="BZ62" s="116">
        <f t="shared" si="21"/>
        <v>9.6007253138038484E-2</v>
      </c>
      <c r="CA62" s="116">
        <f t="shared" si="22"/>
        <v>9.6001872293950186E-2</v>
      </c>
      <c r="CB62" s="116">
        <f t="shared" si="23"/>
        <v>9.6003521501750066E-2</v>
      </c>
      <c r="CC62" s="116">
        <f t="shared" si="24"/>
        <v>9.6001545296503732E-2</v>
      </c>
      <c r="CD62" s="116">
        <f t="shared" si="24"/>
        <v>9.6001871537228167E-2</v>
      </c>
    </row>
    <row r="63" spans="1:82" ht="15.75" x14ac:dyDescent="0.25">
      <c r="A63" s="15"/>
      <c r="B63" s="34">
        <v>50</v>
      </c>
      <c r="C63" s="69"/>
      <c r="D63" s="35"/>
      <c r="E63" s="203">
        <v>5172.3999999999996</v>
      </c>
      <c r="F63" s="161">
        <v>5163.55</v>
      </c>
      <c r="G63" s="69">
        <v>3885.6</v>
      </c>
      <c r="H63" s="69">
        <v>4959.8</v>
      </c>
      <c r="I63" s="69">
        <v>5942.3</v>
      </c>
      <c r="J63" s="69">
        <v>6419.3</v>
      </c>
      <c r="K63" s="69">
        <v>6048.9</v>
      </c>
      <c r="L63" s="69">
        <v>6217.05</v>
      </c>
      <c r="M63" s="69">
        <v>6613.1</v>
      </c>
      <c r="N63" s="69">
        <v>7466.6</v>
      </c>
      <c r="O63" s="69">
        <v>8251.75</v>
      </c>
      <c r="P63" s="69">
        <v>9093.2000000000007</v>
      </c>
      <c r="Q63" s="69">
        <v>10330.35</v>
      </c>
      <c r="R63" s="15"/>
      <c r="S63" s="34">
        <v>50</v>
      </c>
      <c r="T63" s="35"/>
      <c r="U63" s="35"/>
      <c r="V63" s="203">
        <v>4723.3500000000004</v>
      </c>
      <c r="W63" s="161">
        <v>4711.25</v>
      </c>
      <c r="X63" s="69">
        <v>3545.25</v>
      </c>
      <c r="Y63" s="69">
        <v>4525.3500000000004</v>
      </c>
      <c r="Z63" s="69">
        <v>5421.8</v>
      </c>
      <c r="AA63" s="69">
        <v>5857</v>
      </c>
      <c r="AB63" s="69">
        <v>5519.05</v>
      </c>
      <c r="AC63" s="69">
        <v>5672.45</v>
      </c>
      <c r="AD63" s="69">
        <v>6033.85</v>
      </c>
      <c r="AE63" s="69">
        <v>6812.55</v>
      </c>
      <c r="AF63" s="69">
        <v>7528.95</v>
      </c>
      <c r="AG63" s="69">
        <v>8296.7000000000007</v>
      </c>
      <c r="AH63" s="69">
        <v>9425.5</v>
      </c>
      <c r="AI63" s="34">
        <v>50</v>
      </c>
      <c r="AJ63" s="35"/>
      <c r="AK63" s="35"/>
      <c r="AL63" s="37"/>
      <c r="AM63" s="69">
        <v>2514.5</v>
      </c>
      <c r="AN63" s="69">
        <v>3209.65</v>
      </c>
      <c r="AO63" s="69">
        <v>3845.6</v>
      </c>
      <c r="AP63" s="69">
        <v>4154.25</v>
      </c>
      <c r="AQ63" s="69">
        <v>3896.1</v>
      </c>
      <c r="AR63" s="69">
        <v>3959.35</v>
      </c>
      <c r="AS63" s="69">
        <v>4259.45</v>
      </c>
      <c r="AT63" s="69">
        <v>4809.25</v>
      </c>
      <c r="AU63" s="69">
        <v>5315</v>
      </c>
      <c r="AV63" s="69">
        <v>5856.95</v>
      </c>
      <c r="AW63" s="15"/>
      <c r="AX63" s="109">
        <v>50</v>
      </c>
      <c r="AY63" s="110"/>
      <c r="AZ63" s="110"/>
      <c r="BA63" s="95">
        <v>2417.75</v>
      </c>
      <c r="BB63" s="95">
        <v>3086.2</v>
      </c>
      <c r="BC63" s="95">
        <v>3697.65</v>
      </c>
      <c r="BD63" s="95">
        <v>3994.45</v>
      </c>
      <c r="BE63" s="95">
        <v>3746.25</v>
      </c>
      <c r="BF63" s="95">
        <v>3807.05</v>
      </c>
      <c r="BG63" s="17">
        <v>4095.6</v>
      </c>
      <c r="BH63" s="109">
        <v>4624.25</v>
      </c>
      <c r="BI63" s="110">
        <v>5110.55</v>
      </c>
      <c r="BJ63" s="110">
        <v>5631.65</v>
      </c>
      <c r="BK63" s="95">
        <v>2250.4</v>
      </c>
      <c r="BL63" s="95">
        <v>2772.65</v>
      </c>
      <c r="BM63" s="95">
        <v>3441.75</v>
      </c>
      <c r="BN63" s="95">
        <v>3477.05</v>
      </c>
      <c r="BO63" s="95">
        <v>3536.75</v>
      </c>
      <c r="BP63" s="95">
        <v>4747.75</v>
      </c>
      <c r="BR63" s="116">
        <f t="shared" si="13"/>
        <v>9.5070236167126954E-2</v>
      </c>
      <c r="BS63" s="116">
        <f t="shared" si="14"/>
        <v>9.6004245157866874E-2</v>
      </c>
      <c r="BT63" s="116">
        <f t="shared" si="15"/>
        <v>9.6001692405331074E-2</v>
      </c>
      <c r="BU63" s="116">
        <f t="shared" si="16"/>
        <v>9.600362402908047E-2</v>
      </c>
      <c r="BV63" s="116">
        <f t="shared" si="17"/>
        <v>9.6001327972260242E-2</v>
      </c>
      <c r="BW63" s="116">
        <f t="shared" si="18"/>
        <v>9.6004780604405093E-2</v>
      </c>
      <c r="BX63" s="116">
        <f t="shared" si="19"/>
        <v>9.6003841240793086E-2</v>
      </c>
      <c r="BY63" s="116">
        <f t="shared" si="20"/>
        <v>9.6007897821928756E-2</v>
      </c>
      <c r="BZ63" s="116">
        <f t="shared" si="21"/>
        <v>9.6000066292665442E-2</v>
      </c>
      <c r="CA63" s="116">
        <f t="shared" si="22"/>
        <v>9.6006634813689429E-2</v>
      </c>
      <c r="CB63" s="116">
        <f t="shared" si="23"/>
        <v>9.6002762669429309E-2</v>
      </c>
      <c r="CC63" s="116">
        <f t="shared" si="24"/>
        <v>9.6002024901466809E-2</v>
      </c>
      <c r="CD63" s="116">
        <f t="shared" si="24"/>
        <v>9.6000212190334722E-2</v>
      </c>
    </row>
    <row r="64" spans="1:82" ht="15.75" x14ac:dyDescent="0.25">
      <c r="A64" s="15"/>
      <c r="B64" s="34">
        <v>55</v>
      </c>
      <c r="C64" s="69"/>
      <c r="D64" s="35"/>
      <c r="E64" s="203">
        <v>5424.3</v>
      </c>
      <c r="F64" s="161">
        <v>5411.6</v>
      </c>
      <c r="G64" s="69">
        <v>4034.75</v>
      </c>
      <c r="H64" s="69">
        <v>5208.2</v>
      </c>
      <c r="I64" s="69">
        <v>6250.7</v>
      </c>
      <c r="J64" s="69">
        <v>6769.85</v>
      </c>
      <c r="K64" s="69">
        <v>6387.25</v>
      </c>
      <c r="L64" s="69">
        <v>6533.65</v>
      </c>
      <c r="M64" s="69">
        <v>7002.4</v>
      </c>
      <c r="N64" s="69">
        <v>7906.9</v>
      </c>
      <c r="O64" s="69">
        <v>8797.2000000000007</v>
      </c>
      <c r="P64" s="69">
        <v>9675.25</v>
      </c>
      <c r="Q64" s="69">
        <v>11060.25</v>
      </c>
      <c r="R64" s="15"/>
      <c r="S64" s="34">
        <v>55</v>
      </c>
      <c r="T64" s="35"/>
      <c r="U64" s="35"/>
      <c r="V64" s="203">
        <v>4955</v>
      </c>
      <c r="W64" s="161">
        <v>4937.55</v>
      </c>
      <c r="X64" s="69">
        <v>3681.3</v>
      </c>
      <c r="Y64" s="69">
        <v>4752</v>
      </c>
      <c r="Z64" s="69">
        <v>5703.15</v>
      </c>
      <c r="AA64" s="69">
        <v>6176.85</v>
      </c>
      <c r="AB64" s="69">
        <v>5827.75</v>
      </c>
      <c r="AC64" s="69">
        <v>5961.35</v>
      </c>
      <c r="AD64" s="69">
        <v>6389.05</v>
      </c>
      <c r="AE64" s="69">
        <v>7214.3</v>
      </c>
      <c r="AF64" s="69">
        <v>8026.6</v>
      </c>
      <c r="AG64" s="69">
        <v>8827.75</v>
      </c>
      <c r="AH64" s="69">
        <v>10091.450000000001</v>
      </c>
      <c r="AI64" s="34">
        <v>55</v>
      </c>
      <c r="AJ64" s="35"/>
      <c r="AK64" s="35"/>
      <c r="AL64" s="37"/>
      <c r="AM64" s="69">
        <v>2611.0500000000002</v>
      </c>
      <c r="AN64" s="69">
        <v>3370.5</v>
      </c>
      <c r="AO64" s="69">
        <v>4045.1</v>
      </c>
      <c r="AP64" s="69">
        <v>4381.2</v>
      </c>
      <c r="AQ64" s="69">
        <v>4114.05</v>
      </c>
      <c r="AR64" s="69">
        <v>4161</v>
      </c>
      <c r="AS64" s="69">
        <v>4510.25</v>
      </c>
      <c r="AT64" s="69">
        <v>5092.8</v>
      </c>
      <c r="AU64" s="69">
        <v>5666.3</v>
      </c>
      <c r="AV64" s="69">
        <v>6231.85</v>
      </c>
      <c r="AW64" s="15"/>
      <c r="AX64" s="109">
        <v>55</v>
      </c>
      <c r="AY64" s="110"/>
      <c r="AZ64" s="110"/>
      <c r="BA64" s="95">
        <v>2510.6</v>
      </c>
      <c r="BB64" s="95">
        <v>3240.85</v>
      </c>
      <c r="BC64" s="95">
        <v>3889.5</v>
      </c>
      <c r="BD64" s="95">
        <v>4212.6499999999996</v>
      </c>
      <c r="BE64" s="95">
        <v>3955.8</v>
      </c>
      <c r="BF64" s="95">
        <v>4000.95</v>
      </c>
      <c r="BG64" s="17">
        <v>4336.75</v>
      </c>
      <c r="BH64" s="109">
        <v>4896.8999999999996</v>
      </c>
      <c r="BI64" s="110">
        <v>5448.35</v>
      </c>
      <c r="BJ64" s="110">
        <v>5992.15</v>
      </c>
      <c r="BK64" s="95">
        <v>2336.75</v>
      </c>
      <c r="BL64" s="95">
        <v>3016.6</v>
      </c>
      <c r="BM64" s="95">
        <v>3620.35</v>
      </c>
      <c r="BN64" s="95">
        <v>3672.05</v>
      </c>
      <c r="BO64" s="95">
        <v>3716.9</v>
      </c>
      <c r="BP64" s="95">
        <v>5061.55</v>
      </c>
      <c r="BR64" s="116">
        <f t="shared" si="13"/>
        <v>9.4712411705348165E-2</v>
      </c>
      <c r="BS64" s="116">
        <f t="shared" si="14"/>
        <v>9.6009154337677538E-2</v>
      </c>
      <c r="BT64" s="116">
        <f t="shared" si="15"/>
        <v>9.6012278271262907E-2</v>
      </c>
      <c r="BU64" s="116">
        <f t="shared" si="16"/>
        <v>9.6001683501683477E-2</v>
      </c>
      <c r="BV64" s="116">
        <f t="shared" si="17"/>
        <v>9.6008346264783606E-2</v>
      </c>
      <c r="BW64" s="116">
        <f t="shared" si="18"/>
        <v>9.6003626443899481E-2</v>
      </c>
      <c r="BX64" s="116">
        <f t="shared" si="19"/>
        <v>9.6006177341169341E-2</v>
      </c>
      <c r="BY64" s="116">
        <f t="shared" si="20"/>
        <v>9.6001744571279968E-2</v>
      </c>
      <c r="BZ64" s="116">
        <f t="shared" si="21"/>
        <v>9.6000187821350558E-2</v>
      </c>
      <c r="CA64" s="116">
        <f t="shared" si="22"/>
        <v>9.600377028956375E-2</v>
      </c>
      <c r="CB64" s="116">
        <f t="shared" si="23"/>
        <v>9.6005780778910088E-2</v>
      </c>
      <c r="CC64" s="116">
        <f t="shared" si="24"/>
        <v>9.6004078049332975E-2</v>
      </c>
      <c r="CD64" s="116">
        <f t="shared" si="24"/>
        <v>9.6002061150776141E-2</v>
      </c>
    </row>
    <row r="65" spans="1:82" ht="15.75" x14ac:dyDescent="0.25">
      <c r="A65" s="15"/>
      <c r="B65" s="34">
        <v>60</v>
      </c>
      <c r="C65" s="69"/>
      <c r="D65" s="35"/>
      <c r="E65" s="203">
        <v>5674.5</v>
      </c>
      <c r="F65" s="161">
        <v>5657.9</v>
      </c>
      <c r="G65" s="69">
        <v>4183.95</v>
      </c>
      <c r="H65" s="69">
        <v>5455</v>
      </c>
      <c r="I65" s="69">
        <v>6563.1</v>
      </c>
      <c r="J65" s="69">
        <v>7120.75</v>
      </c>
      <c r="K65" s="69">
        <v>6725.55</v>
      </c>
      <c r="L65" s="69">
        <v>6852.25</v>
      </c>
      <c r="M65" s="69">
        <v>7391.7</v>
      </c>
      <c r="N65" s="69">
        <v>8364.5</v>
      </c>
      <c r="O65" s="69">
        <v>9340.5</v>
      </c>
      <c r="P65" s="69">
        <v>10257.25</v>
      </c>
      <c r="Q65" s="69">
        <v>11788.15</v>
      </c>
      <c r="R65" s="15"/>
      <c r="S65" s="34">
        <v>60</v>
      </c>
      <c r="T65" s="35"/>
      <c r="U65" s="35"/>
      <c r="V65" s="203">
        <v>5185.05</v>
      </c>
      <c r="W65" s="161">
        <v>5162.3</v>
      </c>
      <c r="X65" s="69">
        <v>3817.45</v>
      </c>
      <c r="Y65" s="69">
        <v>4977.1499999999996</v>
      </c>
      <c r="Z65" s="69">
        <v>5988.2</v>
      </c>
      <c r="AA65" s="69">
        <v>6497</v>
      </c>
      <c r="AB65" s="69">
        <v>6136.45</v>
      </c>
      <c r="AC65" s="69">
        <v>6252.05</v>
      </c>
      <c r="AD65" s="69">
        <v>6744.25</v>
      </c>
      <c r="AE65" s="69">
        <v>7631.8</v>
      </c>
      <c r="AF65" s="69">
        <v>8522.35</v>
      </c>
      <c r="AG65" s="69">
        <v>9358.7999999999993</v>
      </c>
      <c r="AH65" s="69">
        <v>10755.6</v>
      </c>
      <c r="AI65" s="34">
        <v>60</v>
      </c>
      <c r="AJ65" s="35"/>
      <c r="AK65" s="35"/>
      <c r="AL65" s="37"/>
      <c r="AM65" s="69">
        <v>2707.55</v>
      </c>
      <c r="AN65" s="69">
        <v>3530.2</v>
      </c>
      <c r="AO65" s="69">
        <v>4247.3500000000004</v>
      </c>
      <c r="AP65" s="69">
        <v>4608.2</v>
      </c>
      <c r="AQ65" s="69">
        <v>4331.8999999999996</v>
      </c>
      <c r="AR65" s="69">
        <v>4363.8999999999996</v>
      </c>
      <c r="AS65" s="69">
        <v>4761</v>
      </c>
      <c r="AT65" s="69">
        <v>5387.6</v>
      </c>
      <c r="AU65" s="69">
        <v>6016.25</v>
      </c>
      <c r="AV65" s="69">
        <v>6606.8</v>
      </c>
      <c r="AW65" s="15"/>
      <c r="AX65" s="109">
        <v>60</v>
      </c>
      <c r="AY65" s="110"/>
      <c r="AZ65" s="110"/>
      <c r="BA65" s="95">
        <v>2603.4</v>
      </c>
      <c r="BB65" s="95">
        <v>3394.4</v>
      </c>
      <c r="BC65" s="95">
        <v>4083.95</v>
      </c>
      <c r="BD65" s="95">
        <v>4430.95</v>
      </c>
      <c r="BE65" s="95">
        <v>4165.25</v>
      </c>
      <c r="BF65" s="95">
        <v>4196.05</v>
      </c>
      <c r="BG65" s="17">
        <v>4577.8500000000004</v>
      </c>
      <c r="BH65" s="109">
        <v>5180.3500000000004</v>
      </c>
      <c r="BI65" s="110">
        <v>5784.85</v>
      </c>
      <c r="BJ65" s="110">
        <v>6352.65</v>
      </c>
      <c r="BK65" s="95">
        <v>2423.1999999999998</v>
      </c>
      <c r="BL65" s="95">
        <v>3159.5</v>
      </c>
      <c r="BM65" s="95">
        <v>3701.35</v>
      </c>
      <c r="BN65" s="95">
        <v>3777.05</v>
      </c>
      <c r="BO65" s="95">
        <v>3797.15</v>
      </c>
      <c r="BP65" s="95">
        <v>5374.2</v>
      </c>
      <c r="BR65" s="116">
        <f t="shared" si="13"/>
        <v>9.4396389620157839E-2</v>
      </c>
      <c r="BS65" s="116">
        <f t="shared" si="14"/>
        <v>9.6003719272417243E-2</v>
      </c>
      <c r="BT65" s="116">
        <f t="shared" si="15"/>
        <v>9.6006496483254544E-2</v>
      </c>
      <c r="BU65" s="116">
        <f t="shared" si="16"/>
        <v>9.6008760033352569E-2</v>
      </c>
      <c r="BV65" s="116">
        <f t="shared" si="17"/>
        <v>9.6005477438963371E-2</v>
      </c>
      <c r="BW65" s="116">
        <f t="shared" si="18"/>
        <v>9.6005848853316866E-2</v>
      </c>
      <c r="BX65" s="116">
        <f t="shared" si="19"/>
        <v>9.6000130368535608E-2</v>
      </c>
      <c r="BY65" s="116">
        <f t="shared" si="20"/>
        <v>9.6000511832118995E-2</v>
      </c>
      <c r="BZ65" s="116">
        <f t="shared" si="21"/>
        <v>9.6000296548911956E-2</v>
      </c>
      <c r="CA65" s="116">
        <f t="shared" si="22"/>
        <v>9.600618464844457E-2</v>
      </c>
      <c r="CB65" s="116">
        <f t="shared" si="23"/>
        <v>9.6000516289520998E-2</v>
      </c>
      <c r="CC65" s="116">
        <f t="shared" si="24"/>
        <v>9.6000555626789774E-2</v>
      </c>
      <c r="CD65" s="116">
        <f t="shared" si="24"/>
        <v>9.600115288779798E-2</v>
      </c>
    </row>
    <row r="66" spans="1:82" ht="15.75" x14ac:dyDescent="0.25">
      <c r="A66" s="15"/>
      <c r="B66" s="34">
        <v>65</v>
      </c>
      <c r="C66" s="69"/>
      <c r="D66" s="35"/>
      <c r="E66" s="203">
        <v>5924.55</v>
      </c>
      <c r="F66" s="161">
        <v>5904</v>
      </c>
      <c r="G66" s="69">
        <v>4334.8500000000004</v>
      </c>
      <c r="H66" s="69">
        <v>5701.6</v>
      </c>
      <c r="I66" s="69">
        <v>6873.3</v>
      </c>
      <c r="J66" s="69">
        <v>7473.45</v>
      </c>
      <c r="K66" s="69">
        <v>7063.8</v>
      </c>
      <c r="L66" s="69">
        <v>7168.75</v>
      </c>
      <c r="M66" s="69">
        <v>7779.1</v>
      </c>
      <c r="N66" s="69">
        <v>8806.5499999999993</v>
      </c>
      <c r="O66" s="69">
        <v>9883.9500000000007</v>
      </c>
      <c r="P66" s="69">
        <v>10839.15</v>
      </c>
      <c r="Q66" s="69">
        <v>12516.2</v>
      </c>
      <c r="R66" s="15"/>
      <c r="S66" s="34">
        <v>65</v>
      </c>
      <c r="T66" s="35"/>
      <c r="U66" s="35"/>
      <c r="V66" s="203">
        <v>5414.95</v>
      </c>
      <c r="W66" s="161">
        <v>5386.85</v>
      </c>
      <c r="X66" s="69">
        <v>3955.15</v>
      </c>
      <c r="Y66" s="69">
        <v>5202.1499999999996</v>
      </c>
      <c r="Z66" s="69">
        <v>6271.25</v>
      </c>
      <c r="AA66" s="69">
        <v>6818.8</v>
      </c>
      <c r="AB66" s="69">
        <v>6445.05</v>
      </c>
      <c r="AC66" s="69">
        <v>6540.8</v>
      </c>
      <c r="AD66" s="69">
        <v>7097.7</v>
      </c>
      <c r="AE66" s="69">
        <v>8035.15</v>
      </c>
      <c r="AF66" s="69">
        <v>9018.2000000000007</v>
      </c>
      <c r="AG66" s="69">
        <v>9889.7000000000007</v>
      </c>
      <c r="AH66" s="69">
        <v>11419.85</v>
      </c>
      <c r="AI66" s="34">
        <v>65</v>
      </c>
      <c r="AJ66" s="35"/>
      <c r="AK66" s="35"/>
      <c r="AL66" s="37"/>
      <c r="AM66" s="69">
        <v>2805.3</v>
      </c>
      <c r="AN66" s="69">
        <v>3689.8</v>
      </c>
      <c r="AO66" s="69">
        <v>4448.1000000000004</v>
      </c>
      <c r="AP66" s="69">
        <v>4836.5</v>
      </c>
      <c r="AQ66" s="69">
        <v>4549.8</v>
      </c>
      <c r="AR66" s="69">
        <v>4565.5</v>
      </c>
      <c r="AS66" s="69">
        <v>5010.55</v>
      </c>
      <c r="AT66" s="69">
        <v>5672.35</v>
      </c>
      <c r="AU66" s="69">
        <v>6366.3</v>
      </c>
      <c r="AV66" s="69">
        <v>6981.55</v>
      </c>
      <c r="AW66" s="15"/>
      <c r="AX66" s="109">
        <v>65</v>
      </c>
      <c r="AY66" s="110"/>
      <c r="AZ66" s="110"/>
      <c r="BA66" s="95">
        <v>2697.4</v>
      </c>
      <c r="BB66" s="95">
        <v>3547.85</v>
      </c>
      <c r="BC66" s="95">
        <v>4277</v>
      </c>
      <c r="BD66" s="95">
        <v>4650.45</v>
      </c>
      <c r="BE66" s="95">
        <v>4374.8</v>
      </c>
      <c r="BF66" s="95">
        <v>4389.8999999999996</v>
      </c>
      <c r="BG66" s="17">
        <v>4817.8</v>
      </c>
      <c r="BH66" s="109">
        <v>5454.15</v>
      </c>
      <c r="BI66" s="110">
        <v>6121.4</v>
      </c>
      <c r="BJ66" s="110">
        <v>6713</v>
      </c>
      <c r="BK66" s="95">
        <v>2510.75</v>
      </c>
      <c r="BL66" s="95">
        <v>3302.35</v>
      </c>
      <c r="BM66" s="95">
        <v>3971.05</v>
      </c>
      <c r="BN66" s="95">
        <v>4072.05</v>
      </c>
      <c r="BO66" s="95">
        <v>4077.25</v>
      </c>
      <c r="BP66" s="95">
        <v>5676.75</v>
      </c>
      <c r="BR66" s="116">
        <f t="shared" si="13"/>
        <v>9.4109825575490191E-2</v>
      </c>
      <c r="BS66" s="116">
        <f t="shared" si="14"/>
        <v>9.6002301901853437E-2</v>
      </c>
      <c r="BT66" s="116">
        <f t="shared" si="15"/>
        <v>9.6001415875504259E-2</v>
      </c>
      <c r="BU66" s="116">
        <f t="shared" si="16"/>
        <v>9.6008381150101574E-2</v>
      </c>
      <c r="BV66" s="116">
        <f t="shared" si="17"/>
        <v>9.600159457843338E-2</v>
      </c>
      <c r="BW66" s="116">
        <f t="shared" si="18"/>
        <v>9.6006628732328236E-2</v>
      </c>
      <c r="BX66" s="116">
        <f t="shared" si="19"/>
        <v>9.6003909977424584E-2</v>
      </c>
      <c r="BY66" s="116">
        <f t="shared" si="20"/>
        <v>9.6005075831702591E-2</v>
      </c>
      <c r="BZ66" s="116">
        <f t="shared" si="21"/>
        <v>9.6002930526790431E-2</v>
      </c>
      <c r="CA66" s="116">
        <f t="shared" si="22"/>
        <v>9.6003186001505814E-2</v>
      </c>
      <c r="CB66" s="116">
        <f t="shared" si="23"/>
        <v>9.6000310483244977E-2</v>
      </c>
      <c r="CC66" s="116">
        <f t="shared" si="24"/>
        <v>9.600392327370888E-2</v>
      </c>
      <c r="CD66" s="116">
        <f t="shared" si="24"/>
        <v>9.6003887967004875E-2</v>
      </c>
    </row>
    <row r="67" spans="1:82" ht="15.75" x14ac:dyDescent="0.25">
      <c r="A67" s="15"/>
      <c r="B67" s="34">
        <v>70</v>
      </c>
      <c r="C67" s="69"/>
      <c r="D67" s="35"/>
      <c r="E67" s="203">
        <v>6174.7</v>
      </c>
      <c r="F67" s="161">
        <v>6150.35</v>
      </c>
      <c r="G67" s="69">
        <v>4484.25</v>
      </c>
      <c r="H67" s="69">
        <v>5948.4</v>
      </c>
      <c r="I67" s="69">
        <v>7185.6</v>
      </c>
      <c r="J67" s="69">
        <v>7824.1</v>
      </c>
      <c r="K67" s="69">
        <v>7401.85</v>
      </c>
      <c r="L67" s="69">
        <v>7500.6</v>
      </c>
      <c r="M67" s="69">
        <v>8168.3</v>
      </c>
      <c r="N67" s="69">
        <v>9253.35</v>
      </c>
      <c r="O67" s="69">
        <v>10429.299999999999</v>
      </c>
      <c r="P67" s="69">
        <v>11420.95</v>
      </c>
      <c r="Q67" s="69">
        <v>13242.35</v>
      </c>
      <c r="R67" s="15"/>
      <c r="S67" s="34">
        <v>70</v>
      </c>
      <c r="T67" s="35"/>
      <c r="U67" s="35"/>
      <c r="V67" s="203">
        <v>5644.95</v>
      </c>
      <c r="W67" s="161">
        <v>5611.6</v>
      </c>
      <c r="X67" s="69">
        <v>4091.45</v>
      </c>
      <c r="Y67" s="69">
        <v>5427.35</v>
      </c>
      <c r="Z67" s="69">
        <v>6556.2</v>
      </c>
      <c r="AA67" s="69">
        <v>7138.75</v>
      </c>
      <c r="AB67" s="69">
        <v>6753.5</v>
      </c>
      <c r="AC67" s="69">
        <v>6843.6</v>
      </c>
      <c r="AD67" s="69">
        <v>7452.8</v>
      </c>
      <c r="AE67" s="69">
        <v>8442.7999999999993</v>
      </c>
      <c r="AF67" s="69">
        <v>9515.75</v>
      </c>
      <c r="AG67" s="69">
        <v>10420.549999999999</v>
      </c>
      <c r="AH67" s="69">
        <v>12082.4</v>
      </c>
      <c r="AI67" s="34">
        <v>70</v>
      </c>
      <c r="AJ67" s="35"/>
      <c r="AK67" s="35"/>
      <c r="AL67" s="37"/>
      <c r="AM67" s="69">
        <v>2901.9</v>
      </c>
      <c r="AN67" s="69">
        <v>3849.45</v>
      </c>
      <c r="AO67" s="69">
        <v>4650.2</v>
      </c>
      <c r="AP67" s="69">
        <v>5063.3999999999996</v>
      </c>
      <c r="AQ67" s="69">
        <v>4767.6000000000004</v>
      </c>
      <c r="AR67" s="69">
        <v>4776.8500000000004</v>
      </c>
      <c r="AS67" s="69">
        <v>5261.25</v>
      </c>
      <c r="AT67" s="69">
        <v>5960.1</v>
      </c>
      <c r="AU67" s="69">
        <v>6717.55</v>
      </c>
      <c r="AV67" s="69">
        <v>7356.35</v>
      </c>
      <c r="AW67" s="15"/>
      <c r="AX67" s="109">
        <v>70</v>
      </c>
      <c r="AY67" s="110"/>
      <c r="AZ67" s="110"/>
      <c r="BA67" s="95">
        <v>2790.25</v>
      </c>
      <c r="BB67" s="95">
        <v>3701.35</v>
      </c>
      <c r="BC67" s="95">
        <v>4471.3</v>
      </c>
      <c r="BD67" s="95">
        <v>4868.6499999999996</v>
      </c>
      <c r="BE67" s="95">
        <v>4584.2</v>
      </c>
      <c r="BF67" s="95">
        <v>4593.1000000000004</v>
      </c>
      <c r="BG67" s="17">
        <v>5058.8500000000004</v>
      </c>
      <c r="BH67" s="109">
        <v>5730.85</v>
      </c>
      <c r="BI67" s="110">
        <v>6459.15</v>
      </c>
      <c r="BJ67" s="110">
        <v>7073.4</v>
      </c>
      <c r="BK67" s="95">
        <v>2597.15</v>
      </c>
      <c r="BL67" s="95">
        <v>3445.2</v>
      </c>
      <c r="BM67" s="95">
        <v>4161.8999999999996</v>
      </c>
      <c r="BN67" s="95">
        <v>4267</v>
      </c>
      <c r="BO67" s="95">
        <v>4267.05</v>
      </c>
      <c r="BP67" s="95">
        <v>6000.6</v>
      </c>
      <c r="BR67" s="116">
        <f t="shared" si="13"/>
        <v>9.3844941053508046E-2</v>
      </c>
      <c r="BS67" s="116">
        <f t="shared" si="14"/>
        <v>9.6006486563546822E-2</v>
      </c>
      <c r="BT67" s="116">
        <f t="shared" si="15"/>
        <v>9.6005083772256805E-2</v>
      </c>
      <c r="BU67" s="116">
        <f t="shared" si="16"/>
        <v>9.6004495748385432E-2</v>
      </c>
      <c r="BV67" s="116">
        <f t="shared" si="17"/>
        <v>9.6000732131417577E-2</v>
      </c>
      <c r="BW67" s="116">
        <f t="shared" si="18"/>
        <v>9.6004202416389406E-2</v>
      </c>
      <c r="BX67" s="116">
        <f t="shared" si="19"/>
        <v>9.6002072999185728E-2</v>
      </c>
      <c r="BY67" s="116">
        <f t="shared" si="20"/>
        <v>9.6002104155707535E-2</v>
      </c>
      <c r="BZ67" s="116">
        <f t="shared" si="21"/>
        <v>9.6004186346071219E-2</v>
      </c>
      <c r="CA67" s="116">
        <f t="shared" si="22"/>
        <v>9.6004879897664486E-2</v>
      </c>
      <c r="CB67" s="116">
        <f t="shared" si="23"/>
        <v>9.6003993379397246E-2</v>
      </c>
      <c r="CC67" s="116">
        <f t="shared" si="24"/>
        <v>9.6002610226907592E-2</v>
      </c>
      <c r="CD67" s="116">
        <f t="shared" si="24"/>
        <v>9.6003277494537631E-2</v>
      </c>
    </row>
    <row r="68" spans="1:82" ht="15.75" x14ac:dyDescent="0.25">
      <c r="A68" s="15"/>
      <c r="B68" s="34" t="s">
        <v>103</v>
      </c>
      <c r="C68" s="69"/>
      <c r="D68" s="35"/>
      <c r="E68" s="203">
        <v>88.21</v>
      </c>
      <c r="F68" s="161">
        <v>87.86</v>
      </c>
      <c r="G68" s="69">
        <v>64.06</v>
      </c>
      <c r="H68" s="69">
        <v>84.97</v>
      </c>
      <c r="I68" s="69">
        <v>102.65</v>
      </c>
      <c r="J68" s="69">
        <v>111.77</v>
      </c>
      <c r="K68" s="69">
        <v>105.74</v>
      </c>
      <c r="L68" s="69">
        <v>107.15</v>
      </c>
      <c r="M68" s="69">
        <v>116.69</v>
      </c>
      <c r="N68" s="69">
        <v>132.19</v>
      </c>
      <c r="O68" s="69">
        <v>148.99</v>
      </c>
      <c r="P68" s="69">
        <v>163.15</v>
      </c>
      <c r="Q68" s="69">
        <v>189.17</v>
      </c>
      <c r="R68" s="15"/>
      <c r="S68" s="34" t="s">
        <v>103</v>
      </c>
      <c r="T68" s="35"/>
      <c r="U68" s="35"/>
      <c r="V68" s="203">
        <v>80.64</v>
      </c>
      <c r="W68" s="161">
        <v>80.16</v>
      </c>
      <c r="X68" s="69">
        <v>58.44</v>
      </c>
      <c r="Y68" s="69">
        <v>77.53</v>
      </c>
      <c r="Z68" s="69">
        <v>93.66</v>
      </c>
      <c r="AA68" s="69">
        <v>101.98</v>
      </c>
      <c r="AB68" s="69">
        <v>96.47</v>
      </c>
      <c r="AC68" s="69">
        <v>97.76</v>
      </c>
      <c r="AD68" s="69">
        <v>106.46</v>
      </c>
      <c r="AE68" s="69">
        <v>120.61</v>
      </c>
      <c r="AF68" s="69">
        <v>135.93</v>
      </c>
      <c r="AG68" s="69">
        <v>148.86000000000001</v>
      </c>
      <c r="AH68" s="69">
        <v>172.6</v>
      </c>
      <c r="AI68" s="34" t="s">
        <v>103</v>
      </c>
      <c r="AJ68" s="35"/>
      <c r="AK68" s="35"/>
      <c r="AL68" s="37"/>
      <c r="AM68" s="69">
        <v>41.45</v>
      </c>
      <c r="AN68" s="69">
        <v>54.99</v>
      </c>
      <c r="AO68" s="69">
        <v>66.430000000000007</v>
      </c>
      <c r="AP68" s="69">
        <v>72.33</v>
      </c>
      <c r="AQ68" s="69">
        <v>68.099999999999994</v>
      </c>
      <c r="AR68" s="69">
        <v>68.239999999999995</v>
      </c>
      <c r="AS68" s="69">
        <v>75.16</v>
      </c>
      <c r="AT68" s="69">
        <v>85.14</v>
      </c>
      <c r="AU68" s="69">
        <v>95.96</v>
      </c>
      <c r="AV68" s="69">
        <v>105.09</v>
      </c>
      <c r="AW68" s="15"/>
      <c r="AX68" s="109" t="s">
        <v>103</v>
      </c>
      <c r="AY68" s="110"/>
      <c r="AZ68" s="110"/>
      <c r="BA68" s="95">
        <v>39.86</v>
      </c>
      <c r="BB68" s="95">
        <v>52.87</v>
      </c>
      <c r="BC68" s="95">
        <v>63.87</v>
      </c>
      <c r="BD68" s="95">
        <v>69.55</v>
      </c>
      <c r="BE68" s="95">
        <v>65.48</v>
      </c>
      <c r="BF68" s="95">
        <v>65.61</v>
      </c>
      <c r="BG68" s="17">
        <v>72.260000000000005</v>
      </c>
      <c r="BH68" s="109">
        <v>81.86</v>
      </c>
      <c r="BI68" s="110">
        <v>92.27</v>
      </c>
      <c r="BJ68" s="110">
        <v>101.04</v>
      </c>
      <c r="BK68" s="95">
        <v>37.1</v>
      </c>
      <c r="BL68" s="95">
        <v>49.21</v>
      </c>
      <c r="BM68" s="95">
        <v>59.45</v>
      </c>
      <c r="BN68" s="95">
        <v>60.95</v>
      </c>
      <c r="BO68" s="95">
        <v>60.96</v>
      </c>
      <c r="BP68" s="95">
        <v>75.72</v>
      </c>
      <c r="BR68" s="116">
        <f t="shared" si="13"/>
        <v>9.3874007936507908E-2</v>
      </c>
      <c r="BS68" s="116">
        <f t="shared" si="14"/>
        <v>9.6057884231536939E-2</v>
      </c>
      <c r="BT68" s="116">
        <f t="shared" si="15"/>
        <v>9.6167008898015105E-2</v>
      </c>
      <c r="BU68" s="116">
        <f t="shared" si="16"/>
        <v>9.5962853089126776E-2</v>
      </c>
      <c r="BV68" s="116">
        <f t="shared" si="17"/>
        <v>9.5985479393551287E-2</v>
      </c>
      <c r="BW68" s="116">
        <f t="shared" si="18"/>
        <v>9.5999215532457161E-2</v>
      </c>
      <c r="BX68" s="116">
        <f t="shared" si="19"/>
        <v>9.6092049341764296E-2</v>
      </c>
      <c r="BY68" s="116">
        <f t="shared" si="20"/>
        <v>9.6051554828150643E-2</v>
      </c>
      <c r="BZ68" s="116">
        <f t="shared" si="21"/>
        <v>9.6092429081345188E-2</v>
      </c>
      <c r="CA68" s="116">
        <f t="shared" si="22"/>
        <v>9.6011939308515037E-2</v>
      </c>
      <c r="CB68" s="116">
        <f t="shared" si="23"/>
        <v>9.6078864121238894E-2</v>
      </c>
      <c r="CC68" s="116">
        <f t="shared" si="24"/>
        <v>9.5996238076044627E-2</v>
      </c>
      <c r="CD68" s="116">
        <f t="shared" si="24"/>
        <v>9.6002317497103196E-2</v>
      </c>
    </row>
    <row r="69" spans="1:82" ht="15.75" x14ac:dyDescent="0.25">
      <c r="A69" s="15"/>
      <c r="B69" s="34" t="s">
        <v>61</v>
      </c>
      <c r="C69" s="69"/>
      <c r="D69" s="35"/>
      <c r="E69" s="203">
        <v>6174.7</v>
      </c>
      <c r="F69" s="161">
        <v>6150.35</v>
      </c>
      <c r="G69" s="69">
        <v>4484.25</v>
      </c>
      <c r="H69" s="69">
        <v>5948.4</v>
      </c>
      <c r="I69" s="69">
        <v>7185.6</v>
      </c>
      <c r="J69" s="69">
        <v>7824.1</v>
      </c>
      <c r="K69" s="69">
        <v>7401.85</v>
      </c>
      <c r="L69" s="69">
        <v>7500.6</v>
      </c>
      <c r="M69" s="69">
        <v>8168.3</v>
      </c>
      <c r="N69" s="69">
        <v>9253.35</v>
      </c>
      <c r="O69" s="69">
        <v>10429.299999999999</v>
      </c>
      <c r="P69" s="69">
        <v>11420.95</v>
      </c>
      <c r="Q69" s="69">
        <v>13242.35</v>
      </c>
      <c r="R69" s="15"/>
      <c r="S69" s="34" t="s">
        <v>61</v>
      </c>
      <c r="T69" s="35"/>
      <c r="U69" s="35"/>
      <c r="V69" s="203">
        <v>5644.95</v>
      </c>
      <c r="W69" s="161">
        <v>5611.6</v>
      </c>
      <c r="X69" s="69">
        <v>4091.45</v>
      </c>
      <c r="Y69" s="69">
        <v>5427.35</v>
      </c>
      <c r="Z69" s="69">
        <v>6556.2</v>
      </c>
      <c r="AA69" s="69">
        <v>7138.75</v>
      </c>
      <c r="AB69" s="69">
        <v>6753.5</v>
      </c>
      <c r="AC69" s="69">
        <v>6843.6</v>
      </c>
      <c r="AD69" s="69">
        <v>7452.8</v>
      </c>
      <c r="AE69" s="69">
        <v>8442.7999999999993</v>
      </c>
      <c r="AF69" s="69">
        <v>9515.75</v>
      </c>
      <c r="AG69" s="69">
        <v>10420.549999999999</v>
      </c>
      <c r="AH69" s="69">
        <v>12082.4</v>
      </c>
      <c r="AI69" s="34" t="s">
        <v>61</v>
      </c>
      <c r="AJ69" s="35"/>
      <c r="AK69" s="35"/>
      <c r="AL69" s="37"/>
      <c r="AM69" s="69">
        <v>2901.9</v>
      </c>
      <c r="AN69" s="69">
        <v>3849.45</v>
      </c>
      <c r="AO69" s="69">
        <v>4650.2</v>
      </c>
      <c r="AP69" s="69">
        <v>5063.3999999999996</v>
      </c>
      <c r="AQ69" s="69">
        <v>4767.6000000000004</v>
      </c>
      <c r="AR69" s="69">
        <v>4776.8500000000004</v>
      </c>
      <c r="AS69" s="69">
        <v>5261.25</v>
      </c>
      <c r="AT69" s="69">
        <v>5960.1</v>
      </c>
      <c r="AU69" s="69">
        <v>6717.55</v>
      </c>
      <c r="AV69" s="69">
        <v>7356.35</v>
      </c>
      <c r="AW69" s="15"/>
      <c r="AX69" s="109" t="s">
        <v>61</v>
      </c>
      <c r="AY69" s="110"/>
      <c r="AZ69" s="110"/>
      <c r="BA69" s="95">
        <v>2790.25</v>
      </c>
      <c r="BB69" s="95">
        <v>3701.35</v>
      </c>
      <c r="BC69" s="95">
        <v>4471.3</v>
      </c>
      <c r="BD69" s="95">
        <v>4868.6499999999996</v>
      </c>
      <c r="BE69" s="95">
        <v>4584.2</v>
      </c>
      <c r="BF69" s="95">
        <v>4593.1000000000004</v>
      </c>
      <c r="BG69" s="17">
        <v>5058.8500000000004</v>
      </c>
      <c r="BH69" s="109">
        <v>5730.85</v>
      </c>
      <c r="BI69" s="110">
        <v>6459.15</v>
      </c>
      <c r="BJ69" s="110">
        <v>7073.4</v>
      </c>
      <c r="BK69" s="95">
        <v>2597.15</v>
      </c>
      <c r="BL69" s="95">
        <v>3445.2</v>
      </c>
      <c r="BM69" s="95">
        <v>4161.8999999999996</v>
      </c>
      <c r="BN69" s="95">
        <v>4267</v>
      </c>
      <c r="BO69" s="95">
        <v>4267.05</v>
      </c>
      <c r="BP69" s="95">
        <v>6000.6</v>
      </c>
      <c r="BR69" s="116">
        <f t="shared" si="13"/>
        <v>9.3844941053508046E-2</v>
      </c>
      <c r="BS69" s="116">
        <f t="shared" si="14"/>
        <v>9.6006486563546822E-2</v>
      </c>
      <c r="BT69" s="116">
        <f t="shared" si="15"/>
        <v>9.6005083772256805E-2</v>
      </c>
      <c r="BU69" s="116">
        <f t="shared" si="16"/>
        <v>9.6004495748385432E-2</v>
      </c>
      <c r="BV69" s="116">
        <f t="shared" si="17"/>
        <v>9.6000732131417577E-2</v>
      </c>
      <c r="BW69" s="116">
        <f t="shared" si="18"/>
        <v>9.6004202416389406E-2</v>
      </c>
      <c r="BX69" s="116">
        <f t="shared" si="19"/>
        <v>9.6002072999185728E-2</v>
      </c>
      <c r="BY69" s="116">
        <f t="shared" si="20"/>
        <v>9.6002104155707535E-2</v>
      </c>
      <c r="BZ69" s="116">
        <f t="shared" si="21"/>
        <v>9.6004186346071219E-2</v>
      </c>
      <c r="CA69" s="116">
        <f t="shared" si="22"/>
        <v>9.6004879897664486E-2</v>
      </c>
      <c r="CB69" s="116">
        <f t="shared" si="23"/>
        <v>9.6003993379397246E-2</v>
      </c>
      <c r="CC69" s="116">
        <f t="shared" si="24"/>
        <v>9.6002610226907592E-2</v>
      </c>
      <c r="CD69" s="116">
        <f t="shared" si="24"/>
        <v>9.6003277494537631E-2</v>
      </c>
    </row>
    <row r="70" spans="1:82" ht="38.25" customHeight="1" x14ac:dyDescent="0.2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</row>
  </sheetData>
  <phoneticPr fontId="15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D9D9D6"/>
  </sheetPr>
  <dimension ref="B1:AP96"/>
  <sheetViews>
    <sheetView showGridLines="0" showRowColHeaders="0" zoomScaleNormal="100" workbookViewId="0">
      <selection activeCell="M18" sqref="M18"/>
    </sheetView>
  </sheetViews>
  <sheetFormatPr defaultColWidth="9.28515625" defaultRowHeight="12.75" x14ac:dyDescent="0.2"/>
  <cols>
    <col min="1" max="1" width="2" style="54" customWidth="1"/>
    <col min="2" max="2" width="12.42578125" style="54" customWidth="1"/>
    <col min="3" max="3" width="9.28515625" style="54"/>
    <col min="4" max="5" width="9.28515625" style="54" customWidth="1"/>
    <col min="6" max="6" width="9.7109375" style="54" customWidth="1"/>
    <col min="7" max="8" width="9.7109375" style="64" customWidth="1"/>
    <col min="9" max="9" width="1.140625" style="54" customWidth="1"/>
    <col min="10" max="10" width="9.5703125" style="54" customWidth="1"/>
    <col min="11" max="14" width="8.7109375" style="54" customWidth="1"/>
    <col min="15" max="15" width="9.28515625" style="54"/>
    <col min="16" max="16" width="8.28515625" style="54" customWidth="1"/>
    <col min="17" max="17" width="8.7109375" style="54" customWidth="1"/>
    <col min="18" max="18" width="0.28515625" style="54" hidden="1" customWidth="1"/>
    <col min="19" max="19" width="6.7109375" style="54" customWidth="1"/>
    <col min="20" max="20" width="3.28515625" style="54" customWidth="1"/>
    <col min="21" max="21" width="9.140625" style="54" customWidth="1"/>
    <col min="22" max="22" width="3.7109375" style="54" customWidth="1"/>
    <col min="23" max="23" width="10.5703125" style="54" customWidth="1"/>
    <col min="24" max="24" width="3.28515625" style="54" customWidth="1"/>
    <col min="25" max="25" width="1.7109375" style="54" customWidth="1"/>
    <col min="26" max="27" width="3.28515625" style="54" customWidth="1"/>
    <col min="28" max="28" width="3" style="54" customWidth="1"/>
    <col min="29" max="29" width="14.28515625" style="54" customWidth="1"/>
    <col min="30" max="30" width="6.28515625" style="54" customWidth="1"/>
    <col min="31" max="31" width="12.85546875" style="54" customWidth="1"/>
    <col min="32" max="32" width="6.42578125" style="142" customWidth="1"/>
    <col min="33" max="33" width="5.140625" style="142" hidden="1" customWidth="1"/>
    <col min="34" max="34" width="5.42578125" style="142" hidden="1" customWidth="1"/>
    <col min="35" max="35" width="5.140625" style="142" hidden="1" customWidth="1"/>
    <col min="36" max="36" width="114.42578125" style="142" hidden="1" customWidth="1"/>
    <col min="37" max="37" width="4" style="142" hidden="1" customWidth="1"/>
    <col min="38" max="40" width="1.7109375" style="142" hidden="1" customWidth="1"/>
    <col min="41" max="41" width="3.28515625" style="142" hidden="1" customWidth="1"/>
    <col min="42" max="42" width="2.85546875" style="54" hidden="1" customWidth="1"/>
    <col min="43" max="16384" width="9.28515625" style="54"/>
  </cols>
  <sheetData>
    <row r="1" spans="2:42" ht="11.25" x14ac:dyDescent="0.2">
      <c r="B1" s="130"/>
      <c r="C1" s="130"/>
      <c r="D1" s="130"/>
      <c r="E1" s="130"/>
      <c r="F1" s="130"/>
      <c r="G1" s="167"/>
      <c r="H1" s="167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76"/>
      <c r="AG1" s="132"/>
      <c r="AH1" s="132" t="str">
        <f>IF($AJ$16="Y",$AJ$28,IF($AJ$17="Y",$AJ$28,IF($W$18&gt;274,$AJ$28,IF($AC$21&gt;400,$AJ$28,IF(AND($AC$21&gt;300,$AC$21&lt;=400),$AJ$28,IF($AO$17&gt;0,$AJ$28,""))))))</f>
        <v/>
      </c>
      <c r="AI1" s="132" t="e">
        <f t="array" ref="AI1">INDEX($AH$1:$AH$6, SMALL(IF((($AH$1:$AH$6)=""), "", ROW($AH$1:$AH$6)-MIN(ROW($AH$1:$AH$6))+1), ROW($A$1)))</f>
        <v>#NUM!</v>
      </c>
      <c r="AJ1" s="132"/>
      <c r="AK1" s="132"/>
      <c r="AL1" s="132"/>
      <c r="AM1" s="132"/>
      <c r="AN1" s="132"/>
      <c r="AO1" s="132"/>
      <c r="AP1" s="130"/>
    </row>
    <row r="2" spans="2:42" x14ac:dyDescent="0.2">
      <c r="B2" s="52" t="s">
        <v>661</v>
      </c>
      <c r="C2" s="130"/>
      <c r="D2" s="130"/>
      <c r="E2" s="130"/>
      <c r="F2" s="130"/>
      <c r="G2" s="167"/>
      <c r="H2" s="167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76"/>
      <c r="AG2" s="132"/>
      <c r="AH2" s="132" t="str">
        <f>IF($AJ$16="Y",$AJ$33,IF($AJ$17="Y",$AJ$34,""))</f>
        <v/>
      </c>
      <c r="AI2" s="132" t="e">
        <f t="array" ref="AI2">INDEX($AH$1:$AH$6, SMALL(IF((($AH$1:$AH$6)=""), "", ROW($AH$1:$AH$6)-MIN(ROW($AH$1:$AH$6))+1), ROW($A$2)))</f>
        <v>#NUM!</v>
      </c>
      <c r="AJ2" s="132"/>
      <c r="AK2" s="132"/>
      <c r="AL2" s="132"/>
      <c r="AM2" s="132"/>
      <c r="AN2" s="132"/>
      <c r="AO2" s="132"/>
      <c r="AP2" s="130"/>
    </row>
    <row r="3" spans="2:42" x14ac:dyDescent="0.2">
      <c r="B3" s="52"/>
      <c r="C3" s="130"/>
      <c r="D3" s="130"/>
      <c r="E3" s="130"/>
      <c r="F3" s="130"/>
      <c r="G3" s="72" t="s">
        <v>0</v>
      </c>
      <c r="H3" s="72" t="s">
        <v>1</v>
      </c>
      <c r="I3" s="205"/>
      <c r="J3" s="205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76"/>
      <c r="AG3" s="132"/>
      <c r="AH3" s="132" t="str">
        <f>IF($AC$21&gt;400,$AJ$25,"")</f>
        <v/>
      </c>
      <c r="AI3" s="132" t="e">
        <f t="array" ref="AI3">INDEX($AH$1:$AH$6, SMALL(IF((($AH$1:$AH$6)=""), "", ROW($AH$1:$AH$6)-MIN(ROW($AH$1:$AH$6))+1), ROW($A$3)))</f>
        <v>#NUM!</v>
      </c>
      <c r="AJ3" s="132"/>
      <c r="AK3" s="132"/>
      <c r="AL3" s="132"/>
      <c r="AM3" s="132"/>
      <c r="AN3" s="132"/>
      <c r="AO3" s="132"/>
      <c r="AP3" s="130"/>
    </row>
    <row r="4" spans="2:42" x14ac:dyDescent="0.2">
      <c r="B4" s="52"/>
      <c r="C4" s="130"/>
      <c r="D4" s="130"/>
      <c r="E4" s="130"/>
      <c r="F4" s="52" t="s">
        <v>2</v>
      </c>
      <c r="G4" s="206">
        <f>VLOOKUP('Kraje Strefy_klienci"NonLegacy"'!A1,'Kraje Strefy_klienci"NonLegacy"'!B:K,5,0)</f>
        <v>0</v>
      </c>
      <c r="H4" s="206">
        <f>IF($G$4=704,505,$G$4)</f>
        <v>0</v>
      </c>
      <c r="I4" s="130"/>
      <c r="J4" s="206"/>
      <c r="K4" s="130"/>
      <c r="L4" s="130"/>
      <c r="M4" s="130"/>
      <c r="N4" s="130"/>
      <c r="O4" s="130"/>
      <c r="P4" s="130"/>
      <c r="Q4" s="130"/>
      <c r="R4" s="294" t="s">
        <v>652</v>
      </c>
      <c r="S4" s="294"/>
      <c r="T4" s="294"/>
      <c r="U4" s="294"/>
      <c r="V4" s="294"/>
      <c r="W4" s="294"/>
      <c r="X4" s="294"/>
      <c r="Y4" s="294"/>
      <c r="Z4" s="294"/>
      <c r="AA4" s="294"/>
      <c r="AB4" s="294"/>
      <c r="AC4" s="294"/>
      <c r="AD4" s="294"/>
      <c r="AE4" s="130"/>
      <c r="AF4" s="176"/>
      <c r="AG4" s="132"/>
      <c r="AH4" s="132" t="str">
        <f>IF(OR($W$18&gt;274,$AA$18&gt;274,$AD$18&gt;274),$AJ$26,"")</f>
        <v/>
      </c>
      <c r="AI4" s="133" t="e">
        <f t="array" ref="AI4">INDEX($AH$1:$AH$6, SMALL(IF((($AH$1:$AH$6)=""), "", ROW($AH$1:$AH$6)-MIN(ROW($AH$1:$AH$6))+1), ROW($A$4)))</f>
        <v>#NUM!</v>
      </c>
      <c r="AJ4" s="132"/>
      <c r="AK4" s="132"/>
      <c r="AL4" s="132"/>
      <c r="AM4" s="132"/>
      <c r="AN4" s="132"/>
      <c r="AO4" s="132"/>
      <c r="AP4" s="130"/>
    </row>
    <row r="5" spans="2:42" ht="12.6" customHeight="1" x14ac:dyDescent="0.2">
      <c r="B5" s="130"/>
      <c r="C5" s="130"/>
      <c r="D5" s="130"/>
      <c r="E5" s="130"/>
      <c r="F5" s="130"/>
      <c r="G5" s="167"/>
      <c r="H5" s="167"/>
      <c r="I5" s="130"/>
      <c r="J5" s="130"/>
      <c r="K5" s="130"/>
      <c r="L5" s="130"/>
      <c r="M5" s="130"/>
      <c r="N5" s="130"/>
      <c r="O5" s="130"/>
      <c r="P5" s="130"/>
      <c r="Q5" s="130"/>
      <c r="R5" s="294"/>
      <c r="S5" s="294"/>
      <c r="T5" s="294"/>
      <c r="U5" s="294"/>
      <c r="V5" s="294"/>
      <c r="W5" s="294"/>
      <c r="X5" s="294"/>
      <c r="Y5" s="294"/>
      <c r="Z5" s="294"/>
      <c r="AA5" s="294"/>
      <c r="AB5" s="294"/>
      <c r="AC5" s="294"/>
      <c r="AD5" s="294"/>
      <c r="AE5" s="130"/>
      <c r="AF5" s="176"/>
      <c r="AG5" s="132"/>
      <c r="AH5" s="132" t="str">
        <f>IF($AO$17&gt;0,$AJ$35,"")</f>
        <v/>
      </c>
      <c r="AI5" s="132" t="e">
        <f t="array" ref="AI5">INDEX($AH$1:$AH$6, SMALL(IF((($AH$1:$AH$6)=""), "", ROW($AH$1:$AH$6)-MIN(ROW($AH$1:$AH$6))+1), ROW($A$5)))</f>
        <v>#NUM!</v>
      </c>
      <c r="AJ5" s="132"/>
      <c r="AK5" s="132"/>
      <c r="AL5" s="132"/>
      <c r="AM5" s="132"/>
      <c r="AN5" s="132"/>
      <c r="AO5" s="132"/>
      <c r="AP5" s="130"/>
    </row>
    <row r="6" spans="2:42" ht="12.75" customHeight="1" x14ac:dyDescent="0.2">
      <c r="B6" s="53" t="s">
        <v>3</v>
      </c>
      <c r="C6" s="67"/>
      <c r="D6" s="67"/>
      <c r="E6" s="130"/>
      <c r="F6" s="53"/>
      <c r="G6" s="53" t="s">
        <v>104</v>
      </c>
      <c r="H6" s="167"/>
      <c r="I6" s="130"/>
      <c r="J6" s="130"/>
      <c r="K6" s="57">
        <v>0</v>
      </c>
      <c r="L6" s="130"/>
      <c r="M6" s="130"/>
      <c r="N6" s="130"/>
      <c r="O6" s="130"/>
      <c r="P6" s="130"/>
      <c r="Q6" s="130"/>
      <c r="R6" s="143"/>
      <c r="S6" s="295" t="str">
        <f>"UWAGA !!! Dla przesyłek z/do Anglii, Walii i Szkocji do cen w serwisie TB należy doliczyć opłatę graniczną (border fee) w wysokości: "&amp;ud!B36&amp;ud!C36</f>
        <v>UWAGA !!! Dla przesyłek z/do Anglii, Walii i Szkocji do cen w serwisie TB należy doliczyć opłatę graniczną (border fee) w wysokości: 8.8 zł</v>
      </c>
      <c r="T6" s="295"/>
      <c r="U6" s="295"/>
      <c r="V6" s="295"/>
      <c r="W6" s="295"/>
      <c r="X6" s="295"/>
      <c r="Y6" s="295"/>
      <c r="Z6" s="295"/>
      <c r="AA6" s="295"/>
      <c r="AB6" s="295"/>
      <c r="AC6" s="295"/>
      <c r="AD6" s="295"/>
      <c r="AE6" s="130"/>
      <c r="AF6" s="176"/>
      <c r="AG6" s="132"/>
      <c r="AH6" s="132" t="str">
        <f>IF(AND($AC$21&gt;300,$AC$21&lt;=400),$AJ$36,"")</f>
        <v/>
      </c>
      <c r="AI6" s="132" t="e">
        <f t="array" ref="AI6">INDEX($AH$1:$AH$6, SMALL(IF((($AH$1:$AH$6)=""), "", ROW($AH$1:$AH$6)-MIN(ROW($AH$1:$AH$6))+1), ROW($A$6)))</f>
        <v>#NUM!</v>
      </c>
      <c r="AJ6" s="132"/>
      <c r="AK6" s="132"/>
      <c r="AL6" s="132"/>
      <c r="AM6" s="132"/>
      <c r="AN6" s="132"/>
      <c r="AO6" s="132"/>
      <c r="AP6" s="130"/>
    </row>
    <row r="7" spans="2:42" x14ac:dyDescent="0.2">
      <c r="B7" s="67"/>
      <c r="C7" s="67"/>
      <c r="D7" s="67"/>
      <c r="E7" s="130"/>
      <c r="F7" s="53"/>
      <c r="G7" s="53" t="s">
        <v>105</v>
      </c>
      <c r="H7" s="167"/>
      <c r="I7" s="130"/>
      <c r="J7" s="130"/>
      <c r="K7" s="57">
        <v>0</v>
      </c>
      <c r="L7" s="130"/>
      <c r="M7" s="130"/>
      <c r="N7" s="130"/>
      <c r="O7" s="130"/>
      <c r="P7" s="130"/>
      <c r="Q7" s="130"/>
      <c r="R7" s="143"/>
      <c r="S7" s="295"/>
      <c r="T7" s="295"/>
      <c r="U7" s="295"/>
      <c r="V7" s="295"/>
      <c r="W7" s="295"/>
      <c r="X7" s="295"/>
      <c r="Y7" s="295"/>
      <c r="Z7" s="295"/>
      <c r="AA7" s="295"/>
      <c r="AB7" s="295"/>
      <c r="AC7" s="295"/>
      <c r="AD7" s="295"/>
      <c r="AE7" s="130"/>
      <c r="AF7" s="176"/>
      <c r="AG7" s="132"/>
      <c r="AH7" s="132" t="str">
        <f>IF(AH11=$AJ$31,$AJ$27,"")</f>
        <v/>
      </c>
      <c r="AI7" s="132" t="str">
        <f>IF(AH9=$AJ$31,$AJ$27,"")</f>
        <v/>
      </c>
      <c r="AJ7" s="132"/>
      <c r="AK7" s="132"/>
      <c r="AL7" s="132"/>
      <c r="AM7" s="132"/>
      <c r="AN7" s="132"/>
      <c r="AO7" s="132"/>
      <c r="AP7" s="130"/>
    </row>
    <row r="8" spans="2:42" x14ac:dyDescent="0.2">
      <c r="B8" s="67"/>
      <c r="C8" s="67"/>
      <c r="D8" s="67"/>
      <c r="E8" s="130"/>
      <c r="F8" s="53"/>
      <c r="G8" s="53" t="s">
        <v>106</v>
      </c>
      <c r="H8" s="167"/>
      <c r="I8" s="130"/>
      <c r="J8" s="130"/>
      <c r="K8" s="57">
        <v>0</v>
      </c>
      <c r="L8" s="130"/>
      <c r="M8" s="130"/>
      <c r="N8" s="130"/>
      <c r="O8" s="130"/>
      <c r="P8" s="130"/>
      <c r="Q8" s="130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30"/>
      <c r="AF8" s="176"/>
      <c r="AG8" s="132"/>
      <c r="AH8" s="133" t="str">
        <f>IF($AJ$17="Y",$AJ$29,IF($AJ$16="Y",$AJ$29,IF($AO$17&gt;0,$AJ$29,IF($W$18&gt;274,$AJ$29,IF(AND($AC$21&gt;300,$AC$21&lt;=400),$AJ$29,IF($AC$21&gt;400,$AJ$29,""))))))</f>
        <v/>
      </c>
      <c r="AI8" s="132" t="e">
        <f t="array" ref="AI8">INDEX($AH$8:$AH$11, SMALL(IF((($AH$8:$AH$11)=""), "", ROW($AH$8:$AH$11)-MIN(ROW($AH$8:$AH$11))+1), ROW($A$1)))</f>
        <v>#NUM!</v>
      </c>
      <c r="AJ8" s="132"/>
      <c r="AK8" s="132"/>
      <c r="AL8" s="132"/>
      <c r="AM8" s="132"/>
      <c r="AN8" s="132"/>
      <c r="AO8" s="132"/>
      <c r="AP8" s="130"/>
    </row>
    <row r="9" spans="2:42" x14ac:dyDescent="0.2">
      <c r="B9" s="67"/>
      <c r="C9" s="67"/>
      <c r="D9" s="67"/>
      <c r="E9" s="130"/>
      <c r="F9" s="53"/>
      <c r="G9" s="53" t="s">
        <v>107</v>
      </c>
      <c r="H9" s="167"/>
      <c r="I9" s="130"/>
      <c r="J9" s="130"/>
      <c r="K9" s="57">
        <v>0</v>
      </c>
      <c r="L9" s="130"/>
      <c r="M9" s="130"/>
      <c r="N9" s="130"/>
      <c r="O9" s="130"/>
      <c r="P9" s="130"/>
      <c r="Q9" s="130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30"/>
      <c r="AF9" s="176"/>
      <c r="AG9" s="132"/>
      <c r="AH9" s="132"/>
      <c r="AI9" s="132" t="e">
        <f t="array" ref="AI9">INDEX($AH$8:$AH$11, SMALL(IF((($AH$8:$AH$11)=""), "", ROW($AH$8:$AH$11)-MIN(ROW($AH$8:$AH$11))+1), ROW($A$2)))</f>
        <v>#NUM!</v>
      </c>
      <c r="AJ9" s="132"/>
      <c r="AK9" s="132"/>
      <c r="AL9" s="132"/>
      <c r="AM9" s="132"/>
      <c r="AN9" s="132"/>
      <c r="AO9" s="132"/>
      <c r="AP9" s="130"/>
    </row>
    <row r="10" spans="2:42" x14ac:dyDescent="0.2">
      <c r="B10" s="67"/>
      <c r="C10" s="67"/>
      <c r="D10" s="67"/>
      <c r="E10" s="57"/>
      <c r="F10" s="53"/>
      <c r="G10" s="53" t="s">
        <v>108</v>
      </c>
      <c r="H10" s="167"/>
      <c r="I10" s="130"/>
      <c r="J10" s="130"/>
      <c r="K10" s="57">
        <v>0</v>
      </c>
      <c r="L10" s="130"/>
      <c r="M10" s="130"/>
      <c r="N10" s="130"/>
      <c r="O10" s="130"/>
      <c r="P10" s="130"/>
      <c r="Q10" s="130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30"/>
      <c r="AF10" s="176"/>
      <c r="AG10" s="132"/>
      <c r="AH10" s="132" t="str">
        <f>IF($AC$21&gt;400,$AJ$30,"")</f>
        <v/>
      </c>
      <c r="AI10" s="132" t="e">
        <f t="array" ref="AI10">INDEX($AH$8:$AH$11, SMALL(IF((($AH$8:$AH$11)=""), "", ROW($AH$8:$AH$11)-MIN(ROW($AH$8:$AH$11))+1), ROW($A$3)))</f>
        <v>#NUM!</v>
      </c>
      <c r="AJ10" s="132"/>
      <c r="AK10" s="132"/>
      <c r="AL10" s="132"/>
      <c r="AM10" s="132"/>
      <c r="AN10" s="132"/>
      <c r="AO10" s="132"/>
      <c r="AP10" s="130"/>
    </row>
    <row r="11" spans="2:42" x14ac:dyDescent="0.2">
      <c r="B11" s="67"/>
      <c r="C11" s="67"/>
      <c r="D11" s="67"/>
      <c r="E11" s="57"/>
      <c r="F11" s="53"/>
      <c r="G11" s="167"/>
      <c r="H11" s="167"/>
      <c r="I11" s="130"/>
      <c r="J11" s="130"/>
      <c r="K11" s="57" t="s">
        <v>9</v>
      </c>
      <c r="L11" s="130"/>
      <c r="M11" s="57" t="s">
        <v>10</v>
      </c>
      <c r="N11" s="130"/>
      <c r="O11" s="130"/>
      <c r="P11" s="130"/>
      <c r="Q11" s="130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30"/>
      <c r="AF11" s="176"/>
      <c r="AG11" s="132"/>
      <c r="AH11" s="132" t="str">
        <f>IF($AC$21&gt;400,$AJ$31,IF($W$18&gt;274,$AJ$31,IF($AJ$17="Y",$AJ$31,IF(AND($AC$21&gt;300,$AC$21&lt;=400),$AJ$30,IF($AJ$16="Y",$AJ$32,IF($AO$17&gt;0,$AJ$32,""))))))</f>
        <v/>
      </c>
      <c r="AI11" s="132" t="e">
        <f t="array" ref="AI11">INDEX($AH$8:$AH$11, SMALL(IF((($AH$8:$AH$11)=""), "", ROW($AH$8:$AH$11)-MIN(ROW($AH$8:$AH$11))+1), ROW($A$4)))</f>
        <v>#NUM!</v>
      </c>
      <c r="AJ11" s="132"/>
      <c r="AK11" s="132"/>
      <c r="AL11" s="132"/>
      <c r="AM11" s="132"/>
      <c r="AN11" s="132"/>
      <c r="AO11" s="132"/>
      <c r="AP11" s="130"/>
    </row>
    <row r="12" spans="2:42" x14ac:dyDescent="0.2">
      <c r="B12" s="130"/>
      <c r="C12" s="66"/>
      <c r="D12" s="66"/>
      <c r="E12" s="57"/>
      <c r="F12" s="209" t="s">
        <v>11</v>
      </c>
      <c r="G12" s="167"/>
      <c r="H12" s="167"/>
      <c r="I12" s="130"/>
      <c r="J12" s="130"/>
      <c r="K12" s="235">
        <v>0</v>
      </c>
      <c r="L12" s="130"/>
      <c r="M12" s="235">
        <v>0</v>
      </c>
      <c r="N12" s="130"/>
      <c r="O12" s="130"/>
      <c r="P12" s="130"/>
      <c r="Q12" s="130"/>
      <c r="R12" s="143"/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E12" s="130"/>
      <c r="AF12" s="176"/>
      <c r="AG12" s="132"/>
      <c r="AI12" s="132"/>
      <c r="AJ12" s="132"/>
      <c r="AK12" s="132"/>
      <c r="AL12" s="132"/>
      <c r="AM12" s="132"/>
      <c r="AN12" s="132"/>
      <c r="AO12" s="132"/>
      <c r="AP12" s="130"/>
    </row>
    <row r="13" spans="2:42" ht="12.75" customHeight="1" x14ac:dyDescent="0.2">
      <c r="B13" s="130"/>
      <c r="C13" s="130"/>
      <c r="D13" s="130"/>
      <c r="E13" s="130"/>
      <c r="F13" s="130"/>
      <c r="G13" s="167"/>
      <c r="H13" s="167"/>
      <c r="I13" s="130"/>
      <c r="J13" s="130"/>
      <c r="K13" s="130"/>
      <c r="L13" s="130"/>
      <c r="M13" s="130"/>
      <c r="N13" s="130"/>
      <c r="O13" s="130"/>
      <c r="P13" s="130"/>
      <c r="Q13" s="130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30"/>
      <c r="AF13" s="176"/>
      <c r="AG13" s="132"/>
      <c r="AH13" s="132"/>
      <c r="AI13" s="132"/>
      <c r="AJ13" s="132"/>
      <c r="AK13" s="132"/>
      <c r="AL13" s="132"/>
      <c r="AM13" s="132"/>
      <c r="AN13" s="132"/>
      <c r="AO13" s="132"/>
      <c r="AP13" s="130"/>
    </row>
    <row r="14" spans="2:42" ht="12.75" customHeight="1" x14ac:dyDescent="0.2">
      <c r="B14" s="236"/>
      <c r="C14" s="251" t="s">
        <v>12</v>
      </c>
      <c r="D14" s="251" t="s">
        <v>13</v>
      </c>
      <c r="E14" s="251" t="s">
        <v>14</v>
      </c>
      <c r="F14" s="251" t="s">
        <v>15</v>
      </c>
      <c r="G14" s="251" t="s">
        <v>16</v>
      </c>
      <c r="H14" s="251" t="s">
        <v>17</v>
      </c>
      <c r="I14" s="128"/>
      <c r="J14" s="251" t="s">
        <v>18</v>
      </c>
      <c r="K14" s="251" t="s">
        <v>19</v>
      </c>
      <c r="L14" s="251" t="s">
        <v>20</v>
      </c>
      <c r="M14" s="251" t="s">
        <v>21</v>
      </c>
      <c r="N14" s="251" t="s">
        <v>22</v>
      </c>
      <c r="O14" s="251" t="s">
        <v>23</v>
      </c>
      <c r="P14" s="251" t="s">
        <v>24</v>
      </c>
      <c r="Q14" s="251" t="s">
        <v>25</v>
      </c>
      <c r="R14" s="145" t="s">
        <v>109</v>
      </c>
      <c r="S14" s="143"/>
      <c r="T14" s="263" t="s">
        <v>26</v>
      </c>
      <c r="U14" s="264"/>
      <c r="V14" s="264"/>
      <c r="W14" s="264"/>
      <c r="X14" s="264"/>
      <c r="Y14" s="264"/>
      <c r="Z14" s="264"/>
      <c r="AA14" s="264"/>
      <c r="AB14" s="264"/>
      <c r="AC14" s="264"/>
      <c r="AD14" s="264"/>
      <c r="AE14" s="264"/>
      <c r="AF14" s="265"/>
      <c r="AG14" s="132"/>
      <c r="AH14" s="132"/>
      <c r="AI14" s="132"/>
      <c r="AJ14" s="134"/>
      <c r="AK14" s="134"/>
      <c r="AL14" s="134"/>
      <c r="AM14" s="134"/>
      <c r="AN14" s="134"/>
      <c r="AO14" s="132"/>
      <c r="AP14" s="132"/>
    </row>
    <row r="15" spans="2:42" ht="12.75" customHeight="1" x14ac:dyDescent="0.2">
      <c r="B15" s="58" t="s">
        <v>662</v>
      </c>
      <c r="C15" s="59" t="s">
        <v>28</v>
      </c>
      <c r="D15" s="146">
        <f>ex!G8*(1-'Express 12'!$K$6)+ex!G8*(1-'Express 12'!$K$6)*$K$12</f>
        <v>469.6</v>
      </c>
      <c r="E15" s="146">
        <f>ex!H8*(1-'Express 12'!$K$6)+ex!H8*(1-'Express 12'!$K$6)*$K$12</f>
        <v>486.35</v>
      </c>
      <c r="F15" s="146">
        <f>ex!I8*(1-'Express 12'!$K$6)+ex!I8*(1-'Express 12'!$K$6)*$K$12</f>
        <v>513.54999999999995</v>
      </c>
      <c r="G15" s="146">
        <f>ex!J8*(1-'Express 12'!$K$6)+ex!J8*(1-'Express 12'!$K$6)*$K$12</f>
        <v>528.54999999999995</v>
      </c>
      <c r="H15" s="146">
        <f>ex!C8*(1-'Express 12'!$K$6)+ex!C8*(1-'Express 12'!$K$6)*$K$12</f>
        <v>485.45</v>
      </c>
      <c r="I15" s="128"/>
      <c r="J15" s="146">
        <f>ex!D8*(1-'Express 12'!$K$8)+ex!D8*(1-'Express 12'!$K$8)*$M$12</f>
        <v>485.6</v>
      </c>
      <c r="K15" s="146">
        <f>ex!K8*(1-'Express 12'!$K$8)+ex!K8*(1-'Express 12'!$K$8)*$M$12</f>
        <v>529.35</v>
      </c>
      <c r="L15" s="146">
        <f>ex!L8*(1-'Express 12'!$K$8)+ex!L8*(1-'Express 12'!$K$8)*$M$12</f>
        <v>543.85</v>
      </c>
      <c r="M15" s="146">
        <f>ex!M8*(1-'Express 12'!$K$8)+ex!M8*(1-'Express 12'!$K$8)*$M$12</f>
        <v>578.6</v>
      </c>
      <c r="N15" s="146">
        <f>ex!N8*(1-'Express 12'!$K$8)+ex!N8*(1-'Express 12'!$K$8)*$M$12</f>
        <v>598.1</v>
      </c>
      <c r="O15" s="146">
        <f>ex!O8*(1-'Express 12'!$K$8)+ex!O8*(1-'Express 12'!$K$8)*$M$12</f>
        <v>622.5</v>
      </c>
      <c r="P15" s="146">
        <f>ex!P8*(1-'Express 12'!$K$8)+ex!P8*(1-'Express 12'!$K$8)*$M$12</f>
        <v>699.6</v>
      </c>
      <c r="Q15" s="146">
        <f>ex!Q8*(1-'Express 12'!$K$8)+ex!Q8*(1-'Express 12'!$K$8)*$M$12</f>
        <v>703.6</v>
      </c>
      <c r="R15" s="130"/>
      <c r="S15" s="143"/>
      <c r="T15" s="266"/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8"/>
      <c r="AG15" s="132"/>
      <c r="AH15" s="135"/>
      <c r="AI15" s="214" t="s">
        <v>12</v>
      </c>
      <c r="AJ15" s="215"/>
      <c r="AK15" s="214" t="s">
        <v>29</v>
      </c>
      <c r="AL15" s="216"/>
      <c r="AM15" s="216"/>
      <c r="AN15" s="215"/>
      <c r="AO15" s="132">
        <f>COUNTIF(AL16:AN16,"Y")</f>
        <v>0</v>
      </c>
      <c r="AP15" s="132"/>
    </row>
    <row r="16" spans="2:42" ht="11.25" customHeight="1" x14ac:dyDescent="0.2">
      <c r="B16" s="58"/>
      <c r="C16" s="61"/>
      <c r="D16" s="257"/>
      <c r="E16" s="257"/>
      <c r="F16" s="257"/>
      <c r="G16" s="257"/>
      <c r="H16" s="257"/>
      <c r="I16" s="128"/>
      <c r="J16" s="257"/>
      <c r="K16" s="257"/>
      <c r="L16" s="257"/>
      <c r="M16" s="257"/>
      <c r="N16" s="257"/>
      <c r="O16" s="257"/>
      <c r="P16" s="257"/>
      <c r="Q16" s="257"/>
      <c r="R16" s="130"/>
      <c r="S16" s="143"/>
      <c r="T16" s="269" t="s">
        <v>12</v>
      </c>
      <c r="U16" s="270"/>
      <c r="V16" s="271"/>
      <c r="W16" s="275" t="s">
        <v>30</v>
      </c>
      <c r="X16" s="276"/>
      <c r="Y16" s="276"/>
      <c r="Z16" s="277"/>
      <c r="AA16" s="275" t="s">
        <v>31</v>
      </c>
      <c r="AB16" s="276"/>
      <c r="AC16" s="277"/>
      <c r="AD16" s="275" t="s">
        <v>32</v>
      </c>
      <c r="AE16" s="276"/>
      <c r="AF16" s="278"/>
      <c r="AG16" s="132"/>
      <c r="AH16" s="135"/>
      <c r="AI16" s="136" t="s">
        <v>33</v>
      </c>
      <c r="AJ16" s="137" t="str">
        <f>IF(AND($T$18&gt;25,$T$18&lt;=70),"Y","N")</f>
        <v>N</v>
      </c>
      <c r="AK16" s="137" t="s">
        <v>34</v>
      </c>
      <c r="AL16" s="132" t="str">
        <f>IF($W$18&gt;100,"Y","N")</f>
        <v>N</v>
      </c>
      <c r="AM16" s="132" t="str">
        <f>IF($AA$18&gt;100,"Y","N")</f>
        <v>N</v>
      </c>
      <c r="AN16" s="136" t="str">
        <f>IF($AD$18&gt;100,"Y","N")</f>
        <v>N</v>
      </c>
      <c r="AO16" s="138">
        <f>COUNTIF(AM17:AN17,"Y")</f>
        <v>0</v>
      </c>
      <c r="AP16" s="132">
        <f>IF(AL16="Y",1,0)</f>
        <v>0</v>
      </c>
    </row>
    <row r="17" spans="2:42" ht="12.75" customHeight="1" x14ac:dyDescent="0.2">
      <c r="B17" s="58" t="s">
        <v>35</v>
      </c>
      <c r="C17" s="59">
        <v>0.5</v>
      </c>
      <c r="D17" s="146">
        <f>ex!G9*(1-'Express 12'!$K$7)+ex!G9*(1-'Express 12'!$K$7)*$K$12</f>
        <v>609.35</v>
      </c>
      <c r="E17" s="146">
        <f>ex!H9*(1-'Express 12'!$K$7)+ex!H9*(1-'Express 12'!$K$7)*$K$12</f>
        <v>645</v>
      </c>
      <c r="F17" s="146">
        <f>ex!I9*(1-'Express 12'!$K$7)+ex!I9*(1-'Express 12'!$K$7)*$K$12</f>
        <v>696.75</v>
      </c>
      <c r="G17" s="146">
        <f>ex!J9*(1-'Express 12'!$K$7)+ex!J9*(1-'Express 12'!$K$7)*$K$12</f>
        <v>684.1</v>
      </c>
      <c r="H17" s="146">
        <f>ex!C9*(1-'Express 12'!$K$7)+ex!C9*(1-'Express 12'!$K$7)*$K$12</f>
        <v>643.79999999999995</v>
      </c>
      <c r="I17" s="128"/>
      <c r="J17" s="146">
        <f>ex!D9*(1-'Express 12'!$K$9)+ex!D9*(1-'Express 12'!$K$9)*$M$12</f>
        <v>643.79999999999995</v>
      </c>
      <c r="K17" s="146">
        <f>ex!K9*(1-'Express 12'!$K$9)+ex!K9*(1-'Express 12'!$K$9)*$M$12</f>
        <v>640.6</v>
      </c>
      <c r="L17" s="146">
        <f>ex!L9*(1-'Express 12'!$K$9)+ex!L9*(1-'Express 12'!$K$9)*$M$12</f>
        <v>649.15</v>
      </c>
      <c r="M17" s="146">
        <f>ex!M9*(1-'Express 12'!$K$9)+ex!M9*(1-'Express 12'!$K$9)*$M$12</f>
        <v>677.3</v>
      </c>
      <c r="N17" s="146">
        <f>ex!N9*(1-'Express 12'!$K$9)+ex!N9*(1-'Express 12'!$K$9)*$M$12</f>
        <v>715.25</v>
      </c>
      <c r="O17" s="146">
        <f>ex!O9*(1-'Express 12'!$K$9)+ex!O9*(1-'Express 12'!$K$9)*$M$12</f>
        <v>722.4</v>
      </c>
      <c r="P17" s="146">
        <f>ex!P9*(1-'Express 12'!$K$9)+ex!P9*(1-'Express 12'!$K$9)*$M$12</f>
        <v>793.3</v>
      </c>
      <c r="Q17" s="146">
        <f>ex!Q9*(1-'Express 12'!$K$9)+ex!Q9*(1-'Express 12'!$K$9)*$M$12</f>
        <v>799.3</v>
      </c>
      <c r="R17" s="130"/>
      <c r="S17" s="143"/>
      <c r="T17" s="170"/>
      <c r="U17" s="130"/>
      <c r="V17" s="130"/>
      <c r="W17" s="167"/>
      <c r="X17" s="167"/>
      <c r="Y17" s="167"/>
      <c r="Z17" s="167"/>
      <c r="AA17" s="167"/>
      <c r="AB17" s="167"/>
      <c r="AC17" s="167"/>
      <c r="AD17" s="167"/>
      <c r="AE17" s="167"/>
      <c r="AF17" s="173"/>
      <c r="AG17" s="132"/>
      <c r="AH17" s="135"/>
      <c r="AI17" s="139" t="s">
        <v>36</v>
      </c>
      <c r="AJ17" s="139" t="str">
        <f>IF($T$18&gt;70,"Y","N")</f>
        <v>N</v>
      </c>
      <c r="AK17" s="139" t="s">
        <v>37</v>
      </c>
      <c r="AL17" s="134" t="str">
        <f>IF($W$18&gt;76,"Y","N")</f>
        <v>N</v>
      </c>
      <c r="AM17" s="134" t="str">
        <f>IF($AA$18&gt;76,"Y","N")</f>
        <v>N</v>
      </c>
      <c r="AN17" s="134" t="str">
        <f>IF($AD$18&gt;76,"Y","N")</f>
        <v>N</v>
      </c>
      <c r="AO17" s="140">
        <f>SUM(AO16,AP16)</f>
        <v>0</v>
      </c>
      <c r="AP17" s="138"/>
    </row>
    <row r="18" spans="2:42" ht="12.75" customHeight="1" x14ac:dyDescent="0.2">
      <c r="B18" s="58"/>
      <c r="C18" s="59">
        <v>1</v>
      </c>
      <c r="D18" s="146">
        <f>ex!G10*(1-'Express 12'!$K$7)+ex!G10*(1-'Express 12'!$K$7)*$K$12</f>
        <v>737.5</v>
      </c>
      <c r="E18" s="146">
        <f>ex!H10*(1-'Express 12'!$K$7)+ex!H10*(1-'Express 12'!$K$7)*$K$12</f>
        <v>778.35</v>
      </c>
      <c r="F18" s="146">
        <f>ex!I10*(1-'Express 12'!$K$7)+ex!I10*(1-'Express 12'!$K$7)*$K$12</f>
        <v>828.65</v>
      </c>
      <c r="G18" s="146">
        <f>ex!J10*(1-'Express 12'!$K$7)+ex!J10*(1-'Express 12'!$K$7)*$K$12</f>
        <v>825.4</v>
      </c>
      <c r="H18" s="146">
        <f>ex!C10*(1-'Express 12'!$K$7)+ex!C10*(1-'Express 12'!$K$7)*$K$12</f>
        <v>776.85</v>
      </c>
      <c r="I18" s="128"/>
      <c r="J18" s="146">
        <f>ex!D10*(1-'Express 12'!$K$9)+ex!D10*(1-'Express 12'!$K$9)*$M$12</f>
        <v>776.85</v>
      </c>
      <c r="K18" s="146">
        <f>ex!K10*(1-'Express 12'!$K$9)+ex!K10*(1-'Express 12'!$K$9)*$M$12</f>
        <v>770.8</v>
      </c>
      <c r="L18" s="146">
        <f>ex!L10*(1-'Express 12'!$K$9)+ex!L10*(1-'Express 12'!$K$9)*$M$12</f>
        <v>781.05</v>
      </c>
      <c r="M18" s="146">
        <f>ex!M10*(1-'Express 12'!$K$9)+ex!M10*(1-'Express 12'!$K$9)*$M$12</f>
        <v>820.65</v>
      </c>
      <c r="N18" s="146">
        <f>ex!N10*(1-'Express 12'!$K$9)+ex!N10*(1-'Express 12'!$K$9)*$M$12</f>
        <v>867</v>
      </c>
      <c r="O18" s="146">
        <f>ex!O10*(1-'Express 12'!$K$9)+ex!O10*(1-'Express 12'!$K$9)*$M$12</f>
        <v>894.55</v>
      </c>
      <c r="P18" s="146">
        <f>ex!P10*(1-'Express 12'!$K$9)+ex!P10*(1-'Express 12'!$K$9)*$M$12</f>
        <v>980.8</v>
      </c>
      <c r="Q18" s="146">
        <f>ex!Q10*(1-'Express 12'!$K$9)+ex!Q10*(1-'Express 12'!$K$9)*$M$12</f>
        <v>1002.2</v>
      </c>
      <c r="R18" s="130"/>
      <c r="S18" s="143"/>
      <c r="T18" s="272">
        <v>0</v>
      </c>
      <c r="U18" s="273"/>
      <c r="V18" s="274"/>
      <c r="W18" s="279">
        <v>0</v>
      </c>
      <c r="X18" s="273"/>
      <c r="Y18" s="273"/>
      <c r="Z18" s="274"/>
      <c r="AA18" s="279">
        <v>0</v>
      </c>
      <c r="AB18" s="273"/>
      <c r="AC18" s="274"/>
      <c r="AD18" s="279">
        <v>0</v>
      </c>
      <c r="AE18" s="273"/>
      <c r="AF18" s="280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</row>
    <row r="19" spans="2:42" ht="12.75" customHeight="1" x14ac:dyDescent="0.2">
      <c r="B19" s="58"/>
      <c r="C19" s="59">
        <v>1.5</v>
      </c>
      <c r="D19" s="146">
        <f>ex!G11*(1-'Express 12'!$K$7)+ex!G11*(1-'Express 12'!$K$7)*$K$12</f>
        <v>842.25</v>
      </c>
      <c r="E19" s="146">
        <f>ex!H11*(1-'Express 12'!$K$7)+ex!H11*(1-'Express 12'!$K$7)*$K$12</f>
        <v>903.4</v>
      </c>
      <c r="F19" s="146">
        <f>ex!I11*(1-'Express 12'!$K$7)+ex!I11*(1-'Express 12'!$K$7)*$K$12</f>
        <v>963.85</v>
      </c>
      <c r="G19" s="146">
        <f>ex!J11*(1-'Express 12'!$K$7)+ex!J11*(1-'Express 12'!$K$7)*$K$12</f>
        <v>966.65</v>
      </c>
      <c r="H19" s="146">
        <f>ex!C11*(1-'Express 12'!$K$7)+ex!C11*(1-'Express 12'!$K$7)*$K$12</f>
        <v>901.7</v>
      </c>
      <c r="I19" s="128"/>
      <c r="J19" s="146">
        <f>ex!D11*(1-'Express 12'!$K$9)+ex!D11*(1-'Express 12'!$K$9)*$M$12</f>
        <v>901.7</v>
      </c>
      <c r="K19" s="146">
        <f>ex!K11*(1-'Express 12'!$K$9)+ex!K11*(1-'Express 12'!$K$9)*$M$12</f>
        <v>890.6</v>
      </c>
      <c r="L19" s="146">
        <f>ex!L11*(1-'Express 12'!$K$9)+ex!L11*(1-'Express 12'!$K$9)*$M$12</f>
        <v>916</v>
      </c>
      <c r="M19" s="146">
        <f>ex!M11*(1-'Express 12'!$K$9)+ex!M11*(1-'Express 12'!$K$9)*$M$12</f>
        <v>963.2</v>
      </c>
      <c r="N19" s="146">
        <f>ex!N11*(1-'Express 12'!$K$9)+ex!N11*(1-'Express 12'!$K$9)*$M$12</f>
        <v>1008.15</v>
      </c>
      <c r="O19" s="146">
        <f>ex!O11*(1-'Express 12'!$K$9)+ex!O11*(1-'Express 12'!$K$9)*$M$12</f>
        <v>1066.8499999999999</v>
      </c>
      <c r="P19" s="146">
        <f>ex!P11*(1-'Express 12'!$K$9)+ex!P11*(1-'Express 12'!$K$9)*$M$12</f>
        <v>1168.25</v>
      </c>
      <c r="Q19" s="146">
        <f>ex!Q11*(1-'Express 12'!$K$9)+ex!Q11*(1-'Express 12'!$K$9)*$M$12</f>
        <v>1205.3499999999999</v>
      </c>
      <c r="R19" s="72"/>
      <c r="S19" s="143"/>
      <c r="T19" s="283" t="s">
        <v>38</v>
      </c>
      <c r="U19" s="284"/>
      <c r="V19" s="284"/>
      <c r="W19" s="285" t="s">
        <v>39</v>
      </c>
      <c r="X19" s="285"/>
      <c r="Y19" s="285"/>
      <c r="Z19" s="285"/>
      <c r="AA19" s="285" t="s">
        <v>39</v>
      </c>
      <c r="AB19" s="285"/>
      <c r="AC19" s="285"/>
      <c r="AD19" s="285" t="s">
        <v>40</v>
      </c>
      <c r="AE19" s="285"/>
      <c r="AF19" s="286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</row>
    <row r="20" spans="2:42" ht="12.75" customHeight="1" x14ac:dyDescent="0.2">
      <c r="B20" s="58"/>
      <c r="C20" s="59">
        <v>2</v>
      </c>
      <c r="D20" s="146">
        <f>ex!G12*(1-'Express 12'!$K$7)+ex!G12*(1-'Express 12'!$K$7)*$K$12</f>
        <v>949.05</v>
      </c>
      <c r="E20" s="146">
        <f>ex!H12*(1-'Express 12'!$K$7)+ex!H12*(1-'Express 12'!$K$7)*$K$12</f>
        <v>1026.3</v>
      </c>
      <c r="F20" s="146">
        <f>ex!I12*(1-'Express 12'!$K$7)+ex!I12*(1-'Express 12'!$K$7)*$K$12</f>
        <v>1097.3499999999999</v>
      </c>
      <c r="G20" s="146">
        <f>ex!J12*(1-'Express 12'!$K$7)+ex!J12*(1-'Express 12'!$K$7)*$K$12</f>
        <v>1111.9000000000001</v>
      </c>
      <c r="H20" s="146">
        <f>ex!C12*(1-'Express 12'!$K$7)+ex!C12*(1-'Express 12'!$K$7)*$K$12</f>
        <v>1024.3499999999999</v>
      </c>
      <c r="I20" s="128"/>
      <c r="J20" s="146">
        <f>ex!D12*(1-'Express 12'!$K$9)+ex!D12*(1-'Express 12'!$K$9)*$M$12</f>
        <v>1024.3499999999999</v>
      </c>
      <c r="K20" s="146">
        <f>ex!K12*(1-'Express 12'!$K$9)+ex!K12*(1-'Express 12'!$K$9)*$M$12</f>
        <v>1010.2</v>
      </c>
      <c r="L20" s="146">
        <f>ex!L12*(1-'Express 12'!$K$9)+ex!L12*(1-'Express 12'!$K$9)*$M$12</f>
        <v>1048.4000000000001</v>
      </c>
      <c r="M20" s="146">
        <f>ex!M12*(1-'Express 12'!$K$9)+ex!M12*(1-'Express 12'!$K$9)*$M$12</f>
        <v>1103.8499999999999</v>
      </c>
      <c r="N20" s="146">
        <f>ex!N12*(1-'Express 12'!$K$9)+ex!N12*(1-'Express 12'!$K$9)*$M$12</f>
        <v>1150.8</v>
      </c>
      <c r="O20" s="146">
        <f>ex!O12*(1-'Express 12'!$K$9)+ex!O12*(1-'Express 12'!$K$9)*$M$12</f>
        <v>1239.0999999999999</v>
      </c>
      <c r="P20" s="146">
        <f>ex!P12*(1-'Express 12'!$K$9)+ex!P12*(1-'Express 12'!$K$9)*$M$12</f>
        <v>1357.85</v>
      </c>
      <c r="Q20" s="146">
        <f>ex!Q12*(1-'Express 12'!$K$9)+ex!Q12*(1-'Express 12'!$K$9)*$M$12</f>
        <v>1408.4</v>
      </c>
      <c r="R20" s="130"/>
      <c r="S20" s="143"/>
      <c r="T20" s="287" t="s">
        <v>41</v>
      </c>
      <c r="U20" s="288"/>
      <c r="V20" s="288"/>
      <c r="W20" s="288"/>
      <c r="X20" s="288"/>
      <c r="Y20" s="288"/>
      <c r="Z20" s="288"/>
      <c r="AA20" s="288"/>
      <c r="AB20" s="288"/>
      <c r="AC20" s="304">
        <f>(W18*AA18*AD18)/5000</f>
        <v>0</v>
      </c>
      <c r="AD20" s="304"/>
      <c r="AE20" s="304"/>
      <c r="AF20" s="172" t="s">
        <v>42</v>
      </c>
      <c r="AG20" s="132"/>
      <c r="AH20" s="132"/>
      <c r="AI20" s="132"/>
      <c r="AJ20" s="141"/>
      <c r="AK20" s="132"/>
      <c r="AL20" s="132"/>
      <c r="AM20" s="132"/>
      <c r="AN20" s="132"/>
      <c r="AO20" s="132"/>
      <c r="AP20" s="132"/>
    </row>
    <row r="21" spans="2:42" ht="12.75" customHeight="1" x14ac:dyDescent="0.2">
      <c r="B21" s="58"/>
      <c r="C21" s="59">
        <v>2.5</v>
      </c>
      <c r="D21" s="146">
        <f>ex!G13*(1-'Express 12'!$K$7)+ex!G13*(1-'Express 12'!$K$7)*$K$12</f>
        <v>1053.95</v>
      </c>
      <c r="E21" s="146">
        <f>ex!H13*(1-'Express 12'!$K$7)+ex!H13*(1-'Express 12'!$K$7)*$K$12</f>
        <v>1151.6500000000001</v>
      </c>
      <c r="F21" s="146">
        <f>ex!I13*(1-'Express 12'!$K$7)+ex!I13*(1-'Express 12'!$K$7)*$K$12</f>
        <v>1230.8</v>
      </c>
      <c r="G21" s="146">
        <f>ex!J13*(1-'Express 12'!$K$7)+ex!J13*(1-'Express 12'!$K$7)*$K$12</f>
        <v>1253.05</v>
      </c>
      <c r="H21" s="146">
        <f>ex!C13*(1-'Express 12'!$K$7)+ex!C13*(1-'Express 12'!$K$7)*$K$12</f>
        <v>1149.5</v>
      </c>
      <c r="I21" s="128"/>
      <c r="J21" s="146">
        <f>ex!D13*(1-'Express 12'!$K$9)+ex!D13*(1-'Express 12'!$K$9)*$M$12</f>
        <v>1149.5</v>
      </c>
      <c r="K21" s="146">
        <f>ex!K13*(1-'Express 12'!$K$9)+ex!K13*(1-'Express 12'!$K$9)*$M$12</f>
        <v>1132.1500000000001</v>
      </c>
      <c r="L21" s="146">
        <f>ex!L13*(1-'Express 12'!$K$9)+ex!L13*(1-'Express 12'!$K$9)*$M$12</f>
        <v>1180.8</v>
      </c>
      <c r="M21" s="146">
        <f>ex!M13*(1-'Express 12'!$K$9)+ex!M13*(1-'Express 12'!$K$9)*$M$12</f>
        <v>1246.5</v>
      </c>
      <c r="N21" s="146">
        <f>ex!N13*(1-'Express 12'!$K$9)+ex!N13*(1-'Express 12'!$K$9)*$M$12</f>
        <v>1291.3499999999999</v>
      </c>
      <c r="O21" s="146">
        <f>ex!O13*(1-'Express 12'!$K$9)+ex!O13*(1-'Express 12'!$K$9)*$M$12</f>
        <v>1413.05</v>
      </c>
      <c r="P21" s="146">
        <f>ex!P13*(1-'Express 12'!$K$9)+ex!P13*(1-'Express 12'!$K$9)*$M$12</f>
        <v>1545.15</v>
      </c>
      <c r="Q21" s="146">
        <f>ex!Q13*(1-'Express 12'!$K$9)+ex!Q13*(1-'Express 12'!$K$9)*$M$12</f>
        <v>1609.55</v>
      </c>
      <c r="R21" s="130"/>
      <c r="S21" s="143"/>
      <c r="T21" s="281" t="s">
        <v>43</v>
      </c>
      <c r="U21" s="282"/>
      <c r="V21" s="282"/>
      <c r="W21" s="282"/>
      <c r="X21" s="282"/>
      <c r="Y21" s="282"/>
      <c r="Z21" s="282"/>
      <c r="AA21" s="282"/>
      <c r="AB21" s="282"/>
      <c r="AC21" s="303">
        <f>W18+(2*AA18)+(2*AD18)</f>
        <v>0</v>
      </c>
      <c r="AD21" s="303"/>
      <c r="AE21" s="303"/>
      <c r="AF21" s="171" t="s">
        <v>40</v>
      </c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</row>
    <row r="22" spans="2:42" ht="12.75" customHeight="1" x14ac:dyDescent="0.2">
      <c r="B22" s="58"/>
      <c r="C22" s="60"/>
      <c r="D22" s="257"/>
      <c r="E22" s="257"/>
      <c r="F22" s="257"/>
      <c r="G22" s="257"/>
      <c r="H22" s="257"/>
      <c r="I22" s="128"/>
      <c r="J22" s="257"/>
      <c r="K22" s="257"/>
      <c r="L22" s="257"/>
      <c r="M22" s="257"/>
      <c r="N22" s="257"/>
      <c r="O22" s="257"/>
      <c r="P22" s="257"/>
      <c r="Q22" s="257"/>
      <c r="R22" s="130"/>
      <c r="S22" s="143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  <c r="AE22" s="130"/>
      <c r="AF2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</row>
    <row r="23" spans="2:42" ht="13.15" customHeight="1" x14ac:dyDescent="0.2">
      <c r="B23" s="58" t="s">
        <v>44</v>
      </c>
      <c r="C23" s="59">
        <v>0.5</v>
      </c>
      <c r="D23" s="146">
        <f>ex!G16*(1-'Express 12'!$K$7)+ex!G16*(1-'Express 12'!$K$7)*$K$12</f>
        <v>609.35</v>
      </c>
      <c r="E23" s="146">
        <f>ex!H16*(1-'Express 12'!$K$7)+ex!H16*(1-'Express 12'!$K$7)*$K$12</f>
        <v>645</v>
      </c>
      <c r="F23" s="146">
        <f>ex!I16*(1-'Express 12'!$K$7)+ex!I16*(1-'Express 12'!$K$7)*$K$12</f>
        <v>696.75</v>
      </c>
      <c r="G23" s="146">
        <f>ex!J16*(1-'Express 12'!$K$7)+ex!J16*(1-'Express 12'!$K$7)*$K$12</f>
        <v>684.1</v>
      </c>
      <c r="H23" s="146">
        <f>ex!C16*(1-'Express 12'!$K$7)+ex!C16*(1-'Express 12'!$K$7)*$K$12</f>
        <v>796.9</v>
      </c>
      <c r="I23" s="128"/>
      <c r="J23" s="146">
        <f>ex!D16*(1-'Express 12'!$K$10)+ex!D16*(1-'Express 12'!$K$10)*$M$12</f>
        <v>857</v>
      </c>
      <c r="K23" s="146">
        <f>ex!K16*(1-'Express 12'!$K$10)+ex!K16*(1-'Express 12'!$K$10)*$M$12</f>
        <v>787.5</v>
      </c>
      <c r="L23" s="146">
        <f>ex!L16*(1-'Express 12'!$K$10)+ex!L16*(1-'Express 12'!$K$10)*$M$12</f>
        <v>823.9</v>
      </c>
      <c r="M23" s="146">
        <f>ex!M16*(1-'Express 12'!$K$10)+ex!M16*(1-'Express 12'!$K$10)*$M$12</f>
        <v>858.45</v>
      </c>
      <c r="N23" s="146">
        <f>ex!N16*(1-'Express 12'!$K$10)+ex!N16*(1-'Express 12'!$K$10)*$M$12</f>
        <v>873.7</v>
      </c>
      <c r="O23" s="146">
        <f>ex!O16*(1-'Express 12'!$K$10)+ex!O16*(1-'Express 12'!$K$10)*$M$12</f>
        <v>912.55</v>
      </c>
      <c r="P23" s="146">
        <f>ex!P16*(1-'Express 12'!$K$10)+ex!P16*(1-'Express 12'!$K$10)*$M$12</f>
        <v>971.25</v>
      </c>
      <c r="Q23" s="146">
        <f>ex!Q16*(1-'Express 12'!$K$10)+ex!Q16*(1-'Express 12'!$K$10)*$M$12</f>
        <v>1016.25</v>
      </c>
      <c r="R23" s="130"/>
      <c r="S23" s="143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</row>
    <row r="24" spans="2:42" ht="13.15" customHeight="1" x14ac:dyDescent="0.2">
      <c r="B24" s="61"/>
      <c r="C24" s="59">
        <v>1</v>
      </c>
      <c r="D24" s="146">
        <f>ex!G17*(1-'Express 12'!$K$7)+ex!G17*(1-'Express 12'!$K$7)*$K$12</f>
        <v>737.5</v>
      </c>
      <c r="E24" s="146">
        <f>ex!H17*(1-'Express 12'!$K$7)+ex!H17*(1-'Express 12'!$K$7)*$K$12</f>
        <v>778.35</v>
      </c>
      <c r="F24" s="146">
        <f>ex!I17*(1-'Express 12'!$K$7)+ex!I17*(1-'Express 12'!$K$7)*$K$12</f>
        <v>828.65</v>
      </c>
      <c r="G24" s="146">
        <f>ex!J17*(1-'Express 12'!$K$7)+ex!J17*(1-'Express 12'!$K$7)*$K$12</f>
        <v>825.4</v>
      </c>
      <c r="H24" s="146">
        <f>ex!C17*(1-'Express 12'!$K$7)+ex!C17*(1-'Express 12'!$K$7)*$K$12</f>
        <v>932.4</v>
      </c>
      <c r="I24" s="128"/>
      <c r="J24" s="146">
        <f>ex!D17*(1-'Express 12'!$K$10)+ex!D17*(1-'Express 12'!$K$10)*$M$12</f>
        <v>990.15</v>
      </c>
      <c r="K24" s="146">
        <f>ex!K17*(1-'Express 12'!$K$10)+ex!K17*(1-'Express 12'!$K$10)*$M$12</f>
        <v>912.9</v>
      </c>
      <c r="L24" s="146">
        <f>ex!L17*(1-'Express 12'!$K$10)+ex!L17*(1-'Express 12'!$K$10)*$M$12</f>
        <v>946.35</v>
      </c>
      <c r="M24" s="146">
        <f>ex!M17*(1-'Express 12'!$K$10)+ex!M17*(1-'Express 12'!$K$10)*$M$12</f>
        <v>998.6</v>
      </c>
      <c r="N24" s="146">
        <f>ex!N17*(1-'Express 12'!$K$10)+ex!N17*(1-'Express 12'!$K$10)*$M$12</f>
        <v>1019.4</v>
      </c>
      <c r="O24" s="146">
        <f>ex!O17*(1-'Express 12'!$K$10)+ex!O17*(1-'Express 12'!$K$10)*$M$12</f>
        <v>1088.6500000000001</v>
      </c>
      <c r="P24" s="146">
        <f>ex!P17*(1-'Express 12'!$K$10)+ex!P17*(1-'Express 12'!$K$10)*$M$12</f>
        <v>1154.8499999999999</v>
      </c>
      <c r="Q24" s="146">
        <f>ex!Q17*(1-'Express 12'!$K$10)+ex!Q17*(1-'Express 12'!$K$10)*$M$12</f>
        <v>1217.3</v>
      </c>
      <c r="R24" s="130"/>
      <c r="S24" s="143"/>
      <c r="T24" s="292" t="str">
        <f>IF(ISERROR($AI$1),"",$AI$1)</f>
        <v/>
      </c>
      <c r="U24" s="292"/>
      <c r="V24" s="292"/>
      <c r="W24" s="292"/>
      <c r="X24" s="292"/>
      <c r="Y24" s="292"/>
      <c r="Z24" s="292"/>
      <c r="AA24" s="292"/>
      <c r="AB24" s="292"/>
      <c r="AC24" s="292"/>
      <c r="AD24" s="292"/>
      <c r="AE24" s="292"/>
      <c r="AF24" s="29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</row>
    <row r="25" spans="2:42" ht="13.15" customHeight="1" x14ac:dyDescent="0.2">
      <c r="B25" s="61"/>
      <c r="C25" s="59">
        <v>1.5</v>
      </c>
      <c r="D25" s="146">
        <f>ex!G18*(1-'Express 12'!$K$7)+ex!G18*(1-'Express 12'!$K$7)*$K$12</f>
        <v>842.25</v>
      </c>
      <c r="E25" s="146">
        <f>ex!H18*(1-'Express 12'!$K$7)+ex!H18*(1-'Express 12'!$K$7)*$K$12</f>
        <v>903.4</v>
      </c>
      <c r="F25" s="146">
        <f>ex!I18*(1-'Express 12'!$K$7)+ex!I18*(1-'Express 12'!$K$7)*$K$12</f>
        <v>963.85</v>
      </c>
      <c r="G25" s="146">
        <f>ex!J18*(1-'Express 12'!$K$7)+ex!J18*(1-'Express 12'!$K$7)*$K$12</f>
        <v>966.65</v>
      </c>
      <c r="H25" s="146">
        <f>ex!C18*(1-'Express 12'!$K$7)+ex!C18*(1-'Express 12'!$K$7)*$K$12</f>
        <v>1059.25</v>
      </c>
      <c r="I25" s="128"/>
      <c r="J25" s="146">
        <f>ex!D18*(1-'Express 12'!$K$10)+ex!D18*(1-'Express 12'!$K$10)*$M$12</f>
        <v>1114.9000000000001</v>
      </c>
      <c r="K25" s="146">
        <f>ex!K18*(1-'Express 12'!$K$10)+ex!K18*(1-'Express 12'!$K$10)*$M$12</f>
        <v>1038.3</v>
      </c>
      <c r="L25" s="146">
        <f>ex!L18*(1-'Express 12'!$K$10)+ex!L18*(1-'Express 12'!$K$10)*$M$12</f>
        <v>1081.8499999999999</v>
      </c>
      <c r="M25" s="146">
        <f>ex!M18*(1-'Express 12'!$K$10)+ex!M18*(1-'Express 12'!$K$10)*$M$12</f>
        <v>1147.05</v>
      </c>
      <c r="N25" s="146">
        <f>ex!N18*(1-'Express 12'!$K$10)+ex!N18*(1-'Express 12'!$K$10)*$M$12</f>
        <v>1172.3499999999999</v>
      </c>
      <c r="O25" s="146">
        <f>ex!O18*(1-'Express 12'!$K$10)+ex!O18*(1-'Express 12'!$K$10)*$M$12</f>
        <v>1251.05</v>
      </c>
      <c r="P25" s="146">
        <f>ex!P18*(1-'Express 12'!$K$10)+ex!P18*(1-'Express 12'!$K$10)*$M$12</f>
        <v>1338.4</v>
      </c>
      <c r="Q25" s="146">
        <f>ex!Q18*(1-'Express 12'!$K$10)+ex!Q18*(1-'Express 12'!$K$10)*$M$12</f>
        <v>1402.8</v>
      </c>
      <c r="R25" s="130"/>
      <c r="S25" s="143"/>
      <c r="T25" s="292"/>
      <c r="U25" s="292"/>
      <c r="V25" s="292"/>
      <c r="W25" s="292"/>
      <c r="X25" s="292"/>
      <c r="Y25" s="292"/>
      <c r="Z25" s="292"/>
      <c r="AA25" s="292"/>
      <c r="AB25" s="292"/>
      <c r="AC25" s="292"/>
      <c r="AD25" s="292"/>
      <c r="AE25" s="292"/>
      <c r="AF25" s="292"/>
      <c r="AG25" s="132">
        <v>4</v>
      </c>
      <c r="AH25" s="132" t="b">
        <f>IF(AC21&gt;400,TRUE,FALSE)</f>
        <v>0</v>
      </c>
      <c r="AI25" s="132"/>
      <c r="AJ25" s="133" t="s">
        <v>45</v>
      </c>
      <c r="AK25" s="133"/>
      <c r="AL25" s="132"/>
      <c r="AM25" s="132"/>
      <c r="AN25" s="132"/>
      <c r="AO25" s="132"/>
      <c r="AP25" s="132"/>
    </row>
    <row r="26" spans="2:42" ht="13.15" customHeight="1" x14ac:dyDescent="0.2">
      <c r="B26" s="61"/>
      <c r="C26" s="59">
        <v>2</v>
      </c>
      <c r="D26" s="146">
        <f>ex!G19*(1-'Express 12'!$K$7)+ex!G19*(1-'Express 12'!$K$7)*$K$12</f>
        <v>949.05</v>
      </c>
      <c r="E26" s="146">
        <f>ex!H19*(1-'Express 12'!$K$7)+ex!H19*(1-'Express 12'!$K$7)*$K$12</f>
        <v>1026.3</v>
      </c>
      <c r="F26" s="146">
        <f>ex!I19*(1-'Express 12'!$K$7)+ex!I19*(1-'Express 12'!$K$7)*$K$12</f>
        <v>1097.3499999999999</v>
      </c>
      <c r="G26" s="146">
        <f>ex!J19*(1-'Express 12'!$K$7)+ex!J19*(1-'Express 12'!$K$7)*$K$12</f>
        <v>1111.9000000000001</v>
      </c>
      <c r="H26" s="146">
        <f>ex!C19*(1-'Express 12'!$K$7)+ex!C19*(1-'Express 12'!$K$7)*$K$12</f>
        <v>1184</v>
      </c>
      <c r="I26" s="128"/>
      <c r="J26" s="146">
        <f>ex!D19*(1-'Express 12'!$K$10)+ex!D19*(1-'Express 12'!$K$10)*$M$12</f>
        <v>1237.55</v>
      </c>
      <c r="K26" s="146">
        <f>ex!K19*(1-'Express 12'!$K$10)+ex!K19*(1-'Express 12'!$K$10)*$M$12</f>
        <v>1161.95</v>
      </c>
      <c r="L26" s="146">
        <f>ex!L19*(1-'Express 12'!$K$10)+ex!L19*(1-'Express 12'!$K$10)*$M$12</f>
        <v>1214.55</v>
      </c>
      <c r="M26" s="146">
        <f>ex!M19*(1-'Express 12'!$K$10)+ex!M19*(1-'Express 12'!$K$10)*$M$12</f>
        <v>1295.4000000000001</v>
      </c>
      <c r="N26" s="146">
        <f>ex!N19*(1-'Express 12'!$K$10)+ex!N19*(1-'Express 12'!$K$10)*$M$12</f>
        <v>1326.75</v>
      </c>
      <c r="O26" s="146">
        <f>ex!O19*(1-'Express 12'!$K$10)+ex!O19*(1-'Express 12'!$K$10)*$M$12</f>
        <v>1413.2</v>
      </c>
      <c r="P26" s="146">
        <f>ex!P19*(1-'Express 12'!$K$10)+ex!P19*(1-'Express 12'!$K$10)*$M$12</f>
        <v>1523.85</v>
      </c>
      <c r="Q26" s="146">
        <f>ex!Q19*(1-'Express 12'!$K$10)+ex!Q19*(1-'Express 12'!$K$10)*$M$12</f>
        <v>1584.45</v>
      </c>
      <c r="R26" s="130"/>
      <c r="S26" s="143"/>
      <c r="T26" s="293" t="str">
        <f>IF(ISERROR($AI$2),"",$AI$2)</f>
        <v/>
      </c>
      <c r="U26" s="293"/>
      <c r="V26" s="293"/>
      <c r="W26" s="293"/>
      <c r="X26" s="293"/>
      <c r="Y26" s="293"/>
      <c r="Z26" s="293"/>
      <c r="AA26" s="293"/>
      <c r="AB26" s="293"/>
      <c r="AC26" s="293"/>
      <c r="AD26" s="293"/>
      <c r="AE26" s="293"/>
      <c r="AF26" s="293"/>
      <c r="AG26" s="132">
        <v>3</v>
      </c>
      <c r="AH26" s="132" t="b">
        <f>IF(AC21&gt;274,TRUE,FALSE)</f>
        <v>0</v>
      </c>
      <c r="AI26" s="132"/>
      <c r="AJ26" s="132" t="s">
        <v>46</v>
      </c>
      <c r="AK26" s="132"/>
      <c r="AL26" s="132"/>
      <c r="AM26" s="132"/>
      <c r="AN26" s="132"/>
      <c r="AO26" s="132"/>
      <c r="AP26" s="132"/>
    </row>
    <row r="27" spans="2:42" ht="13.15" customHeight="1" x14ac:dyDescent="0.2">
      <c r="B27" s="61"/>
      <c r="C27" s="59">
        <v>2.5</v>
      </c>
      <c r="D27" s="146">
        <f>ex!G20*(1-'Express 12'!$K$7)+ex!G20*(1-'Express 12'!$K$7)*$K$12</f>
        <v>1053.95</v>
      </c>
      <c r="E27" s="146">
        <f>ex!H20*(1-'Express 12'!$K$7)+ex!H20*(1-'Express 12'!$K$7)*$K$12</f>
        <v>1151.6500000000001</v>
      </c>
      <c r="F27" s="146">
        <f>ex!I20*(1-'Express 12'!$K$7)+ex!I20*(1-'Express 12'!$K$7)*$K$12</f>
        <v>1230.8</v>
      </c>
      <c r="G27" s="146">
        <f>ex!J20*(1-'Express 12'!$K$7)+ex!J20*(1-'Express 12'!$K$7)*$K$12</f>
        <v>1253.05</v>
      </c>
      <c r="H27" s="146">
        <f>ex!C20*(1-'Express 12'!$K$7)+ex!C20*(1-'Express 12'!$K$7)*$K$12</f>
        <v>1311.15</v>
      </c>
      <c r="I27" s="128"/>
      <c r="J27" s="146">
        <f>ex!D20*(1-'Express 12'!$K$10)+ex!D20*(1-'Express 12'!$K$10)*$M$12</f>
        <v>1362.7</v>
      </c>
      <c r="K27" s="146">
        <f>ex!K20*(1-'Express 12'!$K$10)+ex!K20*(1-'Express 12'!$K$10)*$M$12</f>
        <v>1287.95</v>
      </c>
      <c r="L27" s="146">
        <f>ex!L20*(1-'Express 12'!$K$10)+ex!L20*(1-'Express 12'!$K$10)*$M$12</f>
        <v>1349.35</v>
      </c>
      <c r="M27" s="146">
        <f>ex!M20*(1-'Express 12'!$K$10)+ex!M20*(1-'Express 12'!$K$10)*$M$12</f>
        <v>1441.85</v>
      </c>
      <c r="N27" s="146">
        <f>ex!N20*(1-'Express 12'!$K$10)+ex!N20*(1-'Express 12'!$K$10)*$M$12</f>
        <v>1480.95</v>
      </c>
      <c r="O27" s="146">
        <f>ex!O20*(1-'Express 12'!$K$10)+ex!O20*(1-'Express 12'!$K$10)*$M$12</f>
        <v>1573.65</v>
      </c>
      <c r="P27" s="146">
        <f>ex!P20*(1-'Express 12'!$K$10)+ex!P20*(1-'Express 12'!$K$10)*$M$12</f>
        <v>1707.6</v>
      </c>
      <c r="Q27" s="146">
        <f>ex!Q20*(1-'Express 12'!$K$10)+ex!Q20*(1-'Express 12'!$K$10)*$M$12</f>
        <v>1765.95</v>
      </c>
      <c r="R27" s="130"/>
      <c r="S27" s="143"/>
      <c r="T27" s="289" t="str">
        <f>IF(ISERROR($AI$3),"",$AI$3)</f>
        <v/>
      </c>
      <c r="U27" s="289"/>
      <c r="V27" s="289"/>
      <c r="W27" s="289"/>
      <c r="X27" s="289"/>
      <c r="Y27" s="289"/>
      <c r="Z27" s="289"/>
      <c r="AA27" s="289"/>
      <c r="AB27" s="289"/>
      <c r="AC27" s="289"/>
      <c r="AD27" s="289"/>
      <c r="AE27" s="289"/>
      <c r="AF27" s="289"/>
      <c r="AG27" s="132"/>
      <c r="AH27" s="132"/>
      <c r="AI27" s="132"/>
      <c r="AJ27" s="132" t="s">
        <v>47</v>
      </c>
      <c r="AK27" s="132"/>
      <c r="AL27" s="132"/>
      <c r="AM27" s="132"/>
      <c r="AN27" s="132"/>
      <c r="AO27" s="132"/>
      <c r="AP27" s="132"/>
    </row>
    <row r="28" spans="2:42" ht="13.15" customHeight="1" x14ac:dyDescent="0.2">
      <c r="B28" s="61"/>
      <c r="C28" s="59">
        <v>3</v>
      </c>
      <c r="D28" s="146">
        <f>ex!G21*(1-'Express 12'!$K$7)+ex!G21*(1-'Express 12'!$K$7)*$K$12</f>
        <v>1151.6500000000001</v>
      </c>
      <c r="E28" s="146">
        <f>ex!H21*(1-'Express 12'!$K$7)+ex!H21*(1-'Express 12'!$K$7)*$K$12</f>
        <v>1274.4000000000001</v>
      </c>
      <c r="F28" s="146">
        <f>ex!I21*(1-'Express 12'!$K$7)+ex!I21*(1-'Express 12'!$K$7)*$K$12</f>
        <v>1351.65</v>
      </c>
      <c r="G28" s="146">
        <f>ex!J21*(1-'Express 12'!$K$7)+ex!J21*(1-'Express 12'!$K$7)*$K$12</f>
        <v>1381.9</v>
      </c>
      <c r="H28" s="146">
        <f>ex!C21*(1-'Express 12'!$K$7)+ex!C21*(1-'Express 12'!$K$7)*$K$12</f>
        <v>1435.7</v>
      </c>
      <c r="I28" s="128"/>
      <c r="J28" s="146">
        <f>ex!D21*(1-'Express 12'!$K$10)+ex!D21*(1-'Express 12'!$K$10)*$M$12</f>
        <v>1485.2</v>
      </c>
      <c r="K28" s="146">
        <f>ex!K21*(1-'Express 12'!$K$10)+ex!K21*(1-'Express 12'!$K$10)*$M$12</f>
        <v>1401.2</v>
      </c>
      <c r="L28" s="146">
        <f>ex!L21*(1-'Express 12'!$K$10)+ex!L21*(1-'Express 12'!$K$10)*$M$12</f>
        <v>1447</v>
      </c>
      <c r="M28" s="146">
        <f>ex!M21*(1-'Express 12'!$K$10)+ex!M21*(1-'Express 12'!$K$10)*$M$12</f>
        <v>1564.65</v>
      </c>
      <c r="N28" s="146">
        <f>ex!N21*(1-'Express 12'!$K$10)+ex!N21*(1-'Express 12'!$K$10)*$M$12</f>
        <v>1623.8</v>
      </c>
      <c r="O28" s="146">
        <f>ex!O21*(1-'Express 12'!$K$10)+ex!O21*(1-'Express 12'!$K$10)*$M$12</f>
        <v>1728.2</v>
      </c>
      <c r="P28" s="146">
        <f>ex!P21*(1-'Express 12'!$K$10)+ex!P21*(1-'Express 12'!$K$10)*$M$12</f>
        <v>1863.35</v>
      </c>
      <c r="Q28" s="146">
        <f>ex!Q21*(1-'Express 12'!$K$10)+ex!Q21*(1-'Express 12'!$K$10)*$M$12</f>
        <v>1939.55</v>
      </c>
      <c r="R28" s="130"/>
      <c r="S28" s="143"/>
      <c r="T28" s="289" t="str">
        <f>IF(ISERROR($AI$4),"",$AI$4)</f>
        <v/>
      </c>
      <c r="U28" s="289"/>
      <c r="V28" s="289"/>
      <c r="W28" s="289"/>
      <c r="X28" s="289"/>
      <c r="Y28" s="289"/>
      <c r="Z28" s="289"/>
      <c r="AA28" s="289"/>
      <c r="AB28" s="289"/>
      <c r="AC28" s="289"/>
      <c r="AD28" s="289"/>
      <c r="AE28" s="289"/>
      <c r="AF28" s="289"/>
      <c r="AG28" s="132"/>
      <c r="AH28" s="132"/>
      <c r="AI28" s="132"/>
      <c r="AJ28" s="132" t="s">
        <v>48</v>
      </c>
      <c r="AK28" s="132"/>
      <c r="AL28" s="132"/>
      <c r="AM28" s="132"/>
      <c r="AN28" s="132"/>
      <c r="AO28" s="132"/>
      <c r="AP28" s="132"/>
    </row>
    <row r="29" spans="2:42" ht="13.15" customHeight="1" x14ac:dyDescent="0.2">
      <c r="B29" s="61"/>
      <c r="C29" s="59">
        <v>3.5</v>
      </c>
      <c r="D29" s="146">
        <f>ex!G22*(1-'Express 12'!$K$7)+ex!G22*(1-'Express 12'!$K$7)*$K$12</f>
        <v>1251.5999999999999</v>
      </c>
      <c r="E29" s="146">
        <f>ex!H22*(1-'Express 12'!$K$7)+ex!H22*(1-'Express 12'!$K$7)*$K$12</f>
        <v>1389.05</v>
      </c>
      <c r="F29" s="146">
        <f>ex!I22*(1-'Express 12'!$K$7)+ex!I22*(1-'Express 12'!$K$7)*$K$12</f>
        <v>1472.6</v>
      </c>
      <c r="G29" s="146">
        <f>ex!J22*(1-'Express 12'!$K$7)+ex!J22*(1-'Express 12'!$K$7)*$K$12</f>
        <v>1512.8</v>
      </c>
      <c r="H29" s="146">
        <f>ex!C22*(1-'Express 12'!$K$7)+ex!C22*(1-'Express 12'!$K$7)*$K$12</f>
        <v>1552</v>
      </c>
      <c r="I29" s="128"/>
      <c r="J29" s="146">
        <f>ex!D22*(1-'Express 12'!$K$10)+ex!D22*(1-'Express 12'!$K$10)*$M$12</f>
        <v>1599.7</v>
      </c>
      <c r="K29" s="146">
        <f>ex!K22*(1-'Express 12'!$K$10)+ex!K22*(1-'Express 12'!$K$10)*$M$12</f>
        <v>1518.4</v>
      </c>
      <c r="L29" s="146">
        <f>ex!L22*(1-'Express 12'!$K$10)+ex!L22*(1-'Express 12'!$K$10)*$M$12</f>
        <v>1563.65</v>
      </c>
      <c r="M29" s="146">
        <f>ex!M22*(1-'Express 12'!$K$10)+ex!M22*(1-'Express 12'!$K$10)*$M$12</f>
        <v>1689.55</v>
      </c>
      <c r="N29" s="146">
        <f>ex!N22*(1-'Express 12'!$K$10)+ex!N22*(1-'Express 12'!$K$10)*$M$12</f>
        <v>1765.3</v>
      </c>
      <c r="O29" s="146">
        <f>ex!O22*(1-'Express 12'!$K$10)+ex!O22*(1-'Express 12'!$K$10)*$M$12</f>
        <v>1882.6</v>
      </c>
      <c r="P29" s="146">
        <f>ex!P22*(1-'Express 12'!$K$10)+ex!P22*(1-'Express 12'!$K$10)*$M$12</f>
        <v>2033.3</v>
      </c>
      <c r="Q29" s="146">
        <f>ex!Q22*(1-'Express 12'!$K$10)+ex!Q22*(1-'Express 12'!$K$10)*$M$12</f>
        <v>2111.4</v>
      </c>
      <c r="R29" s="130"/>
      <c r="S29" s="143"/>
      <c r="T29" s="299" t="str">
        <f>IF(ISERROR($AI$5),"",$AI$5)</f>
        <v/>
      </c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132"/>
      <c r="AH29" s="132"/>
      <c r="AI29" s="132"/>
      <c r="AJ29" s="133" t="s">
        <v>49</v>
      </c>
      <c r="AK29" s="132"/>
      <c r="AL29" s="132"/>
      <c r="AM29" s="132"/>
      <c r="AN29" s="132"/>
      <c r="AO29" s="132"/>
      <c r="AP29" s="132"/>
    </row>
    <row r="30" spans="2:42" ht="13.15" customHeight="1" x14ac:dyDescent="0.2">
      <c r="B30" s="61"/>
      <c r="C30" s="59">
        <v>4</v>
      </c>
      <c r="D30" s="146">
        <f>ex!G23*(1-'Express 12'!$K$7)+ex!G23*(1-'Express 12'!$K$7)*$K$12</f>
        <v>1353.7</v>
      </c>
      <c r="E30" s="146">
        <f>ex!H23*(1-'Express 12'!$K$7)+ex!H23*(1-'Express 12'!$K$7)*$K$12</f>
        <v>1501.65</v>
      </c>
      <c r="F30" s="146">
        <f>ex!I23*(1-'Express 12'!$K$7)+ex!I23*(1-'Express 12'!$K$7)*$K$12</f>
        <v>1593.5</v>
      </c>
      <c r="G30" s="146">
        <f>ex!J23*(1-'Express 12'!$K$7)+ex!J23*(1-'Express 12'!$K$7)*$K$12</f>
        <v>1643.7</v>
      </c>
      <c r="H30" s="146">
        <f>ex!C23*(1-'Express 12'!$K$7)+ex!C23*(1-'Express 12'!$K$7)*$K$12</f>
        <v>1666.15</v>
      </c>
      <c r="I30" s="128"/>
      <c r="J30" s="146">
        <f>ex!D23*(1-'Express 12'!$K$10)+ex!D23*(1-'Express 12'!$K$10)*$M$12</f>
        <v>1712.05</v>
      </c>
      <c r="K30" s="146">
        <f>ex!K23*(1-'Express 12'!$K$10)+ex!K23*(1-'Express 12'!$K$10)*$M$12</f>
        <v>1634</v>
      </c>
      <c r="L30" s="146">
        <f>ex!L23*(1-'Express 12'!$K$10)+ex!L23*(1-'Express 12'!$K$10)*$M$12</f>
        <v>1687.7</v>
      </c>
      <c r="M30" s="146">
        <f>ex!M23*(1-'Express 12'!$K$10)+ex!M23*(1-'Express 12'!$K$10)*$M$12</f>
        <v>1814.6</v>
      </c>
      <c r="N30" s="146">
        <f>ex!N23*(1-'Express 12'!$K$10)+ex!N23*(1-'Express 12'!$K$10)*$M$12</f>
        <v>1898.45</v>
      </c>
      <c r="O30" s="146">
        <f>ex!O23*(1-'Express 12'!$K$10)+ex!O23*(1-'Express 12'!$K$10)*$M$12</f>
        <v>2037.25</v>
      </c>
      <c r="P30" s="146">
        <f>ex!P23*(1-'Express 12'!$K$10)+ex!P23*(1-'Express 12'!$K$10)*$M$12</f>
        <v>2203.25</v>
      </c>
      <c r="Q30" s="146">
        <f>ex!Q23*(1-'Express 12'!$K$10)+ex!Q23*(1-'Express 12'!$K$10)*$M$12</f>
        <v>2283.25</v>
      </c>
      <c r="R30" s="130"/>
      <c r="S30" s="143"/>
      <c r="T30" s="218"/>
      <c r="U30" s="290"/>
      <c r="V30" s="290"/>
      <c r="W30" s="290"/>
      <c r="X30" s="290"/>
      <c r="Y30" s="290"/>
      <c r="Z30" s="290"/>
      <c r="AA30" s="290"/>
      <c r="AB30" s="290"/>
      <c r="AC30" s="290"/>
      <c r="AD30" s="290"/>
      <c r="AE30" s="290"/>
      <c r="AF30" s="290"/>
      <c r="AG30" s="132"/>
      <c r="AH30" s="132"/>
      <c r="AI30" s="132"/>
      <c r="AJ30" s="132" t="e">
        <f>"Możliwy koszt dodatkowy: Opłata dodatkowa za dużą paczkę - "&amp;#REF!&amp;" PLN netto*"</f>
        <v>#REF!</v>
      </c>
      <c r="AK30" s="132"/>
      <c r="AL30" s="132"/>
      <c r="AM30" s="132"/>
      <c r="AN30" s="132"/>
      <c r="AO30" s="132"/>
      <c r="AP30" s="132"/>
    </row>
    <row r="31" spans="2:42" ht="13.15" customHeight="1" x14ac:dyDescent="0.2">
      <c r="B31" s="61"/>
      <c r="C31" s="59">
        <v>4.5</v>
      </c>
      <c r="D31" s="146">
        <f>ex!G24*(1-'Express 12'!$K$7)+ex!G24*(1-'Express 12'!$K$7)*$K$12</f>
        <v>1455.9</v>
      </c>
      <c r="E31" s="146">
        <f>ex!H24*(1-'Express 12'!$K$7)+ex!H24*(1-'Express 12'!$K$7)*$K$12</f>
        <v>1614.4</v>
      </c>
      <c r="F31" s="146">
        <f>ex!I24*(1-'Express 12'!$K$7)+ex!I24*(1-'Express 12'!$K$7)*$K$12</f>
        <v>1714.2</v>
      </c>
      <c r="G31" s="146">
        <f>ex!J24*(1-'Express 12'!$K$7)+ex!J24*(1-'Express 12'!$K$7)*$K$12</f>
        <v>1774.7</v>
      </c>
      <c r="H31" s="146">
        <f>ex!C24*(1-'Express 12'!$K$7)+ex!C24*(1-'Express 12'!$K$7)*$K$12</f>
        <v>1780.55</v>
      </c>
      <c r="I31" s="128"/>
      <c r="J31" s="146">
        <f>ex!D24*(1-'Express 12'!$K$10)+ex!D24*(1-'Express 12'!$K$10)*$M$12</f>
        <v>1824.6</v>
      </c>
      <c r="K31" s="146">
        <f>ex!K24*(1-'Express 12'!$K$10)+ex!K24*(1-'Express 12'!$K$10)*$M$12</f>
        <v>1749.7</v>
      </c>
      <c r="L31" s="146">
        <f>ex!L24*(1-'Express 12'!$K$10)+ex!L24*(1-'Express 12'!$K$10)*$M$12</f>
        <v>1797.2</v>
      </c>
      <c r="M31" s="146">
        <f>ex!M24*(1-'Express 12'!$K$10)+ex!M24*(1-'Express 12'!$K$10)*$M$12</f>
        <v>1939.55</v>
      </c>
      <c r="N31" s="146">
        <f>ex!N24*(1-'Express 12'!$K$10)+ex!N24*(1-'Express 12'!$K$10)*$M$12</f>
        <v>2039.2</v>
      </c>
      <c r="O31" s="146">
        <f>ex!O24*(1-'Express 12'!$K$10)+ex!O24*(1-'Express 12'!$K$10)*$M$12</f>
        <v>2189.85</v>
      </c>
      <c r="P31" s="146">
        <f>ex!P24*(1-'Express 12'!$K$10)+ex!P24*(1-'Express 12'!$K$10)*$M$12</f>
        <v>2372.85</v>
      </c>
      <c r="Q31" s="146">
        <f>ex!Q24*(1-'Express 12'!$K$10)+ex!Q24*(1-'Express 12'!$K$10)*$M$12</f>
        <v>2454.9499999999998</v>
      </c>
      <c r="R31" s="130"/>
      <c r="S31" s="143"/>
      <c r="T31" s="290" t="str">
        <f>IF(ISERROR($AH$7),"",$AH$7)</f>
        <v/>
      </c>
      <c r="U31" s="290"/>
      <c r="V31" s="290"/>
      <c r="W31" s="290"/>
      <c r="X31" s="290"/>
      <c r="Y31" s="290"/>
      <c r="Z31" s="290"/>
      <c r="AA31" s="290"/>
      <c r="AB31" s="290"/>
      <c r="AC31" s="290"/>
      <c r="AD31" s="290"/>
      <c r="AE31" s="290"/>
      <c r="AF31" s="290"/>
      <c r="AG31" s="132"/>
      <c r="AH31" s="132"/>
      <c r="AI31" s="132"/>
      <c r="AJ31" s="132" t="str">
        <f>"Możliwy koszt dodatkowy: Rozmiary przekraczające dozwolone limity - "&amp;ud!B37&amp;" PLN netto."</f>
        <v>Możliwy koszt dodatkowy: Rozmiary przekraczające dozwolone limity - 2042 PLN netto.</v>
      </c>
      <c r="AK31" s="132"/>
      <c r="AL31" s="132"/>
      <c r="AM31" s="132"/>
      <c r="AN31" s="132"/>
      <c r="AO31" s="132"/>
      <c r="AP31" s="132"/>
    </row>
    <row r="32" spans="2:42" ht="13.15" customHeight="1" x14ac:dyDescent="0.2">
      <c r="B32" s="61"/>
      <c r="C32" s="59">
        <v>5</v>
      </c>
      <c r="D32" s="146">
        <f>ex!G25*(1-'Express 12'!$K$7)+ex!G25*(1-'Express 12'!$K$7)*$K$12</f>
        <v>1556.2</v>
      </c>
      <c r="E32" s="146">
        <f>ex!H25*(1-'Express 12'!$K$7)+ex!H25*(1-'Express 12'!$K$7)*$K$12</f>
        <v>1726.9</v>
      </c>
      <c r="F32" s="146">
        <f>ex!I25*(1-'Express 12'!$K$7)+ex!I25*(1-'Express 12'!$K$7)*$K$12</f>
        <v>1835.2</v>
      </c>
      <c r="G32" s="146">
        <f>ex!J25*(1-'Express 12'!$K$7)+ex!J25*(1-'Express 12'!$K$7)*$K$12</f>
        <v>1905.7</v>
      </c>
      <c r="H32" s="146">
        <f>ex!C25*(1-'Express 12'!$K$7)+ex!C25*(1-'Express 12'!$K$7)*$K$12</f>
        <v>1894.6</v>
      </c>
      <c r="I32" s="128"/>
      <c r="J32" s="146">
        <f>ex!D25*(1-'Express 12'!$K$10)+ex!D25*(1-'Express 12'!$K$10)*$M$12</f>
        <v>1936.8</v>
      </c>
      <c r="K32" s="146">
        <f>ex!K25*(1-'Express 12'!$K$10)+ex!K25*(1-'Express 12'!$K$10)*$M$12</f>
        <v>1865.4</v>
      </c>
      <c r="L32" s="146">
        <f>ex!L25*(1-'Express 12'!$K$10)+ex!L25*(1-'Express 12'!$K$10)*$M$12</f>
        <v>1922.15</v>
      </c>
      <c r="M32" s="146">
        <f>ex!M25*(1-'Express 12'!$K$10)+ex!M25*(1-'Express 12'!$K$10)*$M$12</f>
        <v>2064.5500000000002</v>
      </c>
      <c r="N32" s="146">
        <f>ex!N25*(1-'Express 12'!$K$10)+ex!N25*(1-'Express 12'!$K$10)*$M$12</f>
        <v>2179.75</v>
      </c>
      <c r="O32" s="146">
        <f>ex!O25*(1-'Express 12'!$K$10)+ex!O25*(1-'Express 12'!$K$10)*$M$12</f>
        <v>2344.3000000000002</v>
      </c>
      <c r="P32" s="146">
        <f>ex!P25*(1-'Express 12'!$K$10)+ex!P25*(1-'Express 12'!$K$10)*$M$12</f>
        <v>2544.85</v>
      </c>
      <c r="Q32" s="146">
        <f>ex!Q25*(1-'Express 12'!$K$10)+ex!Q25*(1-'Express 12'!$K$10)*$M$12</f>
        <v>2626.75</v>
      </c>
      <c r="R32" s="130"/>
      <c r="S32" s="143"/>
      <c r="T32" s="290"/>
      <c r="U32" s="290"/>
      <c r="V32" s="290"/>
      <c r="W32" s="290"/>
      <c r="X32" s="290"/>
      <c r="Y32" s="290"/>
      <c r="Z32" s="290"/>
      <c r="AA32" s="290"/>
      <c r="AB32" s="290"/>
      <c r="AC32" s="290"/>
      <c r="AD32" s="290"/>
      <c r="AE32" s="290"/>
      <c r="AF32" s="290"/>
      <c r="AG32" s="132"/>
      <c r="AH32" s="132"/>
      <c r="AI32" s="132"/>
      <c r="AJ32" s="132" t="e">
        <f>"Możliwy koszt dodatkowy: Opłata za dodatkową obsługę nietypowych przesyłek - "&amp;#REF!&amp;" PLN netto."</f>
        <v>#REF!</v>
      </c>
      <c r="AK32" s="132"/>
      <c r="AL32" s="132"/>
      <c r="AM32" s="132"/>
      <c r="AN32" s="132"/>
      <c r="AO32" s="132"/>
      <c r="AP32" s="132"/>
    </row>
    <row r="33" spans="2:42" ht="13.15" customHeight="1" x14ac:dyDescent="0.2">
      <c r="B33" s="61"/>
      <c r="C33" s="59">
        <v>5.5</v>
      </c>
      <c r="D33" s="146">
        <f>ex!G26*(1-'Express 12'!$K$7)+ex!G26*(1-'Express 12'!$K$7)*$K$12</f>
        <v>1602.65</v>
      </c>
      <c r="E33" s="146">
        <f>ex!H26*(1-'Express 12'!$K$7)+ex!H26*(1-'Express 12'!$K$7)*$K$12</f>
        <v>1791.5</v>
      </c>
      <c r="F33" s="146">
        <f>ex!I26*(1-'Express 12'!$K$7)+ex!I26*(1-'Express 12'!$K$7)*$K$12</f>
        <v>1910.35</v>
      </c>
      <c r="G33" s="146">
        <f>ex!J26*(1-'Express 12'!$K$7)+ex!J26*(1-'Express 12'!$K$7)*$K$12</f>
        <v>2085.65</v>
      </c>
      <c r="H33" s="146">
        <f>ex!C26*(1-'Express 12'!$K$7)+ex!C26*(1-'Express 12'!$K$7)*$K$12</f>
        <v>1960.1</v>
      </c>
      <c r="I33" s="128"/>
      <c r="J33" s="146">
        <f>ex!D26*(1-'Express 12'!$K$10)+ex!D26*(1-'Express 12'!$K$10)*$M$12</f>
        <v>2001.3</v>
      </c>
      <c r="K33" s="146">
        <f>ex!K26*(1-'Express 12'!$K$10)+ex!K26*(1-'Express 12'!$K$10)*$M$12</f>
        <v>1929.35</v>
      </c>
      <c r="L33" s="146">
        <f>ex!L26*(1-'Express 12'!$K$10)+ex!L26*(1-'Express 12'!$K$10)*$M$12</f>
        <v>1985.1</v>
      </c>
      <c r="M33" s="146">
        <f>ex!M26*(1-'Express 12'!$K$10)+ex!M26*(1-'Express 12'!$K$10)*$M$12</f>
        <v>2146.5500000000002</v>
      </c>
      <c r="N33" s="146">
        <f>ex!N26*(1-'Express 12'!$K$10)+ex!N26*(1-'Express 12'!$K$10)*$M$12</f>
        <v>2275.4499999999998</v>
      </c>
      <c r="O33" s="146">
        <f>ex!O26*(1-'Express 12'!$K$10)+ex!O26*(1-'Express 12'!$K$10)*$M$12</f>
        <v>2444.1999999999998</v>
      </c>
      <c r="P33" s="146">
        <f>ex!P26*(1-'Express 12'!$K$10)+ex!P26*(1-'Express 12'!$K$10)*$M$12</f>
        <v>2644.4</v>
      </c>
      <c r="Q33" s="146">
        <f>ex!Q26*(1-'Express 12'!$K$10)+ex!Q26*(1-'Express 12'!$K$10)*$M$12</f>
        <v>2734.2</v>
      </c>
      <c r="R33" s="130"/>
      <c r="S33" s="143"/>
      <c r="T33" s="219"/>
      <c r="U33" s="291"/>
      <c r="V33" s="291"/>
      <c r="W33" s="291"/>
      <c r="X33" s="291"/>
      <c r="Y33" s="291"/>
      <c r="Z33" s="291"/>
      <c r="AA33" s="291"/>
      <c r="AB33" s="291"/>
      <c r="AC33" s="291"/>
      <c r="AD33" s="291"/>
      <c r="AE33" s="291"/>
      <c r="AF33" s="291"/>
      <c r="AG33" s="132">
        <v>1</v>
      </c>
      <c r="AH33" s="132" t="b">
        <f>AND(T18&gt;25,T18&lt;70)</f>
        <v>0</v>
      </c>
      <c r="AI33" s="132"/>
      <c r="AJ33" s="132" t="s">
        <v>50</v>
      </c>
      <c r="AK33" s="132"/>
      <c r="AL33" s="132"/>
      <c r="AM33" s="132"/>
      <c r="AN33" s="132"/>
      <c r="AO33" s="132"/>
      <c r="AP33" s="132"/>
    </row>
    <row r="34" spans="2:42" ht="13.15" customHeight="1" x14ac:dyDescent="0.2">
      <c r="B34" s="61"/>
      <c r="C34" s="59">
        <v>6</v>
      </c>
      <c r="D34" s="146">
        <f>ex!G27*(1-'Express 12'!$K$7)+ex!G27*(1-'Express 12'!$K$7)*$K$12</f>
        <v>1649.05</v>
      </c>
      <c r="E34" s="146">
        <f>ex!H27*(1-'Express 12'!$K$7)+ex!H27*(1-'Express 12'!$K$7)*$K$12</f>
        <v>1858.15</v>
      </c>
      <c r="F34" s="146">
        <f>ex!I27*(1-'Express 12'!$K$7)+ex!I27*(1-'Express 12'!$K$7)*$K$12</f>
        <v>1985.25</v>
      </c>
      <c r="G34" s="146">
        <f>ex!J27*(1-'Express 12'!$K$7)+ex!J27*(1-'Express 12'!$K$7)*$K$12</f>
        <v>2159.4499999999998</v>
      </c>
      <c r="H34" s="146">
        <f>ex!C27*(1-'Express 12'!$K$7)+ex!C27*(1-'Express 12'!$K$7)*$K$12</f>
        <v>2027.7</v>
      </c>
      <c r="I34" s="128"/>
      <c r="J34" s="146">
        <f>ex!D27*(1-'Express 12'!$K$10)+ex!D27*(1-'Express 12'!$K$10)*$M$12</f>
        <v>2067.85</v>
      </c>
      <c r="K34" s="146">
        <f>ex!K27*(1-'Express 12'!$K$10)+ex!K27*(1-'Express 12'!$K$10)*$M$12</f>
        <v>1993.8</v>
      </c>
      <c r="L34" s="146">
        <f>ex!L27*(1-'Express 12'!$K$10)+ex!L27*(1-'Express 12'!$K$10)*$M$12</f>
        <v>2058.35</v>
      </c>
      <c r="M34" s="146">
        <f>ex!M27*(1-'Express 12'!$K$10)+ex!M27*(1-'Express 12'!$K$10)*$M$12</f>
        <v>2226.6</v>
      </c>
      <c r="N34" s="146">
        <f>ex!N27*(1-'Express 12'!$K$10)+ex!N27*(1-'Express 12'!$K$10)*$M$12</f>
        <v>2369.0500000000002</v>
      </c>
      <c r="O34" s="146">
        <f>ex!O27*(1-'Express 12'!$K$10)+ex!O27*(1-'Express 12'!$K$10)*$M$12</f>
        <v>2543.85</v>
      </c>
      <c r="P34" s="146">
        <f>ex!P27*(1-'Express 12'!$K$10)+ex!P27*(1-'Express 12'!$K$10)*$M$12</f>
        <v>2744.1</v>
      </c>
      <c r="Q34" s="146">
        <f>ex!Q27*(1-'Express 12'!$K$10)+ex!Q27*(1-'Express 12'!$K$10)*$M$12</f>
        <v>2841.5</v>
      </c>
      <c r="R34" s="130"/>
      <c r="S34" s="143"/>
      <c r="T34" s="292" t="str">
        <f>IF(ISERROR($AI$8),"",$AI$8)</f>
        <v/>
      </c>
      <c r="U34" s="292"/>
      <c r="V34" s="292"/>
      <c r="W34" s="292"/>
      <c r="X34" s="292"/>
      <c r="Y34" s="292"/>
      <c r="Z34" s="292"/>
      <c r="AA34" s="292"/>
      <c r="AB34" s="292"/>
      <c r="AC34" s="292"/>
      <c r="AD34" s="292"/>
      <c r="AE34" s="292"/>
      <c r="AF34" s="292"/>
      <c r="AG34" s="132">
        <v>2</v>
      </c>
      <c r="AH34" s="132" t="b">
        <f>IF(T18&gt;70,TRUE,FALSE)</f>
        <v>0</v>
      </c>
      <c r="AI34" s="132"/>
      <c r="AJ34" s="132" t="s">
        <v>51</v>
      </c>
      <c r="AK34" s="132"/>
      <c r="AL34" s="132"/>
      <c r="AM34" s="132"/>
      <c r="AN34" s="132"/>
      <c r="AO34" s="132"/>
      <c r="AP34" s="132"/>
    </row>
    <row r="35" spans="2:42" ht="13.15" customHeight="1" x14ac:dyDescent="0.2">
      <c r="B35" s="61"/>
      <c r="C35" s="59">
        <v>6.5</v>
      </c>
      <c r="D35" s="146">
        <f>ex!G28*(1-'Express 12'!$K$7)+ex!G28*(1-'Express 12'!$K$7)*$K$12</f>
        <v>1695.75</v>
      </c>
      <c r="E35" s="146">
        <f>ex!H28*(1-'Express 12'!$K$7)+ex!H28*(1-'Express 12'!$K$7)*$K$12</f>
        <v>1920.8</v>
      </c>
      <c r="F35" s="146">
        <f>ex!I28*(1-'Express 12'!$K$7)+ex!I28*(1-'Express 12'!$K$7)*$K$12</f>
        <v>2062.65</v>
      </c>
      <c r="G35" s="146">
        <f>ex!J28*(1-'Express 12'!$K$7)+ex!J28*(1-'Express 12'!$K$7)*$K$12</f>
        <v>2235.1999999999998</v>
      </c>
      <c r="H35" s="146">
        <f>ex!C28*(1-'Express 12'!$K$7)+ex!C28*(1-'Express 12'!$K$7)*$K$12</f>
        <v>2091.3000000000002</v>
      </c>
      <c r="I35" s="128"/>
      <c r="J35" s="146">
        <f>ex!D28*(1-'Express 12'!$K$10)+ex!D28*(1-'Express 12'!$K$10)*$M$12</f>
        <v>2130.35</v>
      </c>
      <c r="K35" s="146">
        <f>ex!K28*(1-'Express 12'!$K$10)+ex!K28*(1-'Express 12'!$K$10)*$M$12</f>
        <v>2096.9</v>
      </c>
      <c r="L35" s="146">
        <f>ex!L28*(1-'Express 12'!$K$10)+ex!L28*(1-'Express 12'!$K$10)*$M$12</f>
        <v>2129.5500000000002</v>
      </c>
      <c r="M35" s="146">
        <f>ex!M28*(1-'Express 12'!$K$10)+ex!M28*(1-'Express 12'!$K$10)*$M$12</f>
        <v>2308.4</v>
      </c>
      <c r="N35" s="146">
        <f>ex!N28*(1-'Express 12'!$K$10)+ex!N28*(1-'Express 12'!$K$10)*$M$12</f>
        <v>2464.85</v>
      </c>
      <c r="O35" s="146">
        <f>ex!O28*(1-'Express 12'!$K$10)+ex!O28*(1-'Express 12'!$K$10)*$M$12</f>
        <v>2641.65</v>
      </c>
      <c r="P35" s="146">
        <f>ex!P28*(1-'Express 12'!$K$10)+ex!P28*(1-'Express 12'!$K$10)*$M$12</f>
        <v>2845.45</v>
      </c>
      <c r="Q35" s="146">
        <f>ex!Q28*(1-'Express 12'!$K$10)+ex!Q28*(1-'Express 12'!$K$10)*$M$12</f>
        <v>2950.95</v>
      </c>
      <c r="R35" s="130"/>
      <c r="S35" s="143"/>
      <c r="T35" s="292"/>
      <c r="U35" s="292"/>
      <c r="V35" s="292"/>
      <c r="W35" s="292"/>
      <c r="X35" s="292"/>
      <c r="Y35" s="292"/>
      <c r="Z35" s="292"/>
      <c r="AA35" s="292"/>
      <c r="AB35" s="292"/>
      <c r="AC35" s="292"/>
      <c r="AD35" s="292"/>
      <c r="AE35" s="292"/>
      <c r="AF35" s="292"/>
      <c r="AG35" s="132">
        <v>5</v>
      </c>
      <c r="AH35" s="132" t="b">
        <f>IF(AO17=2,TRUE,FALSE)</f>
        <v>0</v>
      </c>
      <c r="AI35" s="132"/>
      <c r="AJ35" s="132" t="s">
        <v>52</v>
      </c>
      <c r="AK35" s="132"/>
      <c r="AL35" s="132"/>
      <c r="AM35" s="132"/>
      <c r="AN35" s="132"/>
      <c r="AO35" s="132"/>
      <c r="AP35" s="132"/>
    </row>
    <row r="36" spans="2:42" ht="13.15" customHeight="1" x14ac:dyDescent="0.2">
      <c r="B36" s="61"/>
      <c r="C36" s="59">
        <v>7</v>
      </c>
      <c r="D36" s="146">
        <f>ex!G29*(1-'Express 12'!$K$7)+ex!G29*(1-'Express 12'!$K$7)*$K$12</f>
        <v>1742.3</v>
      </c>
      <c r="E36" s="146">
        <f>ex!H29*(1-'Express 12'!$K$7)+ex!H29*(1-'Express 12'!$K$7)*$K$12</f>
        <v>1987.55</v>
      </c>
      <c r="F36" s="146">
        <f>ex!I29*(1-'Express 12'!$K$7)+ex!I29*(1-'Express 12'!$K$7)*$K$12</f>
        <v>2136</v>
      </c>
      <c r="G36" s="146">
        <f>ex!J29*(1-'Express 12'!$K$7)+ex!J29*(1-'Express 12'!$K$7)*$K$12</f>
        <v>2308.75</v>
      </c>
      <c r="H36" s="146">
        <f>ex!C29*(1-'Express 12'!$K$7)+ex!C29*(1-'Express 12'!$K$7)*$K$12</f>
        <v>2159</v>
      </c>
      <c r="I36" s="128"/>
      <c r="J36" s="146">
        <f>ex!D29*(1-'Express 12'!$K$10)+ex!D29*(1-'Express 12'!$K$10)*$M$12</f>
        <v>2197.0500000000002</v>
      </c>
      <c r="K36" s="146">
        <f>ex!K29*(1-'Express 12'!$K$10)+ex!K29*(1-'Express 12'!$K$10)*$M$12</f>
        <v>2162.25</v>
      </c>
      <c r="L36" s="146">
        <f>ex!L29*(1-'Express 12'!$K$10)+ex!L29*(1-'Express 12'!$K$10)*$M$12</f>
        <v>2200.85</v>
      </c>
      <c r="M36" s="146">
        <f>ex!M29*(1-'Express 12'!$K$10)+ex!M29*(1-'Express 12'!$K$10)*$M$12</f>
        <v>2388.75</v>
      </c>
      <c r="N36" s="146">
        <f>ex!N29*(1-'Express 12'!$K$10)+ex!N29*(1-'Express 12'!$K$10)*$M$12</f>
        <v>2558.4</v>
      </c>
      <c r="O36" s="146">
        <f>ex!O29*(1-'Express 12'!$K$10)+ex!O29*(1-'Express 12'!$K$10)*$M$12</f>
        <v>2741.45</v>
      </c>
      <c r="P36" s="146">
        <f>ex!P29*(1-'Express 12'!$K$10)+ex!P29*(1-'Express 12'!$K$10)*$M$12</f>
        <v>2945.25</v>
      </c>
      <c r="Q36" s="146">
        <f>ex!Q29*(1-'Express 12'!$K$10)+ex!Q29*(1-'Express 12'!$K$10)*$M$12</f>
        <v>3060.45</v>
      </c>
      <c r="R36" s="130"/>
      <c r="S36" s="143"/>
      <c r="T36" s="290" t="str">
        <f>IF(T37="",IF(ISERROR($AI$9),"",$AI$9),"")</f>
        <v/>
      </c>
      <c r="U36" s="290"/>
      <c r="V36" s="290"/>
      <c r="W36" s="290"/>
      <c r="X36" s="290"/>
      <c r="Y36" s="290"/>
      <c r="Z36" s="290"/>
      <c r="AA36" s="290"/>
      <c r="AB36" s="290"/>
      <c r="AC36" s="290"/>
      <c r="AD36" s="290"/>
      <c r="AE36" s="290"/>
      <c r="AF36" s="290"/>
      <c r="AG36" s="132">
        <v>6</v>
      </c>
      <c r="AH36" s="132" t="b">
        <f>IF(AND(AC21&gt;300,AC21&lt;=400),TRUE,FALSE)</f>
        <v>0</v>
      </c>
      <c r="AI36" s="132"/>
      <c r="AJ36" s="132" t="s">
        <v>53</v>
      </c>
      <c r="AK36" s="132"/>
      <c r="AL36" s="132"/>
      <c r="AM36" s="132"/>
      <c r="AN36" s="132"/>
      <c r="AO36" s="132"/>
      <c r="AP36" s="132"/>
    </row>
    <row r="37" spans="2:42" ht="13.15" customHeight="1" x14ac:dyDescent="0.2">
      <c r="B37" s="61"/>
      <c r="C37" s="59">
        <v>7.5</v>
      </c>
      <c r="D37" s="146">
        <f>ex!G30*(1-'Express 12'!$K$7)+ex!G30*(1-'Express 12'!$K$7)*$K$12</f>
        <v>1788.95</v>
      </c>
      <c r="E37" s="146">
        <f>ex!H30*(1-'Express 12'!$K$7)+ex!H30*(1-'Express 12'!$K$7)*$K$12</f>
        <v>2050.6999999999998</v>
      </c>
      <c r="F37" s="146">
        <f>ex!I30*(1-'Express 12'!$K$7)+ex!I30*(1-'Express 12'!$K$7)*$K$12</f>
        <v>2209.9</v>
      </c>
      <c r="G37" s="146">
        <f>ex!J30*(1-'Express 12'!$K$7)+ex!J30*(1-'Express 12'!$K$7)*$K$12</f>
        <v>2382.3000000000002</v>
      </c>
      <c r="H37" s="146">
        <f>ex!C30*(1-'Express 12'!$K$7)+ex!C30*(1-'Express 12'!$K$7)*$K$12</f>
        <v>2223</v>
      </c>
      <c r="I37" s="128"/>
      <c r="J37" s="146">
        <f>ex!D30*(1-'Express 12'!$K$10)+ex!D30*(1-'Express 12'!$K$10)*$M$12</f>
        <v>2260.0500000000002</v>
      </c>
      <c r="K37" s="146">
        <f>ex!K30*(1-'Express 12'!$K$10)+ex!K30*(1-'Express 12'!$K$10)*$M$12</f>
        <v>2227.5500000000002</v>
      </c>
      <c r="L37" s="146">
        <f>ex!L30*(1-'Express 12'!$K$10)+ex!L30*(1-'Express 12'!$K$10)*$M$12</f>
        <v>2272.1</v>
      </c>
      <c r="M37" s="146">
        <f>ex!M30*(1-'Express 12'!$K$10)+ex!M30*(1-'Express 12'!$K$10)*$M$12</f>
        <v>2468.6</v>
      </c>
      <c r="N37" s="146">
        <f>ex!N30*(1-'Express 12'!$K$10)+ex!N30*(1-'Express 12'!$K$10)*$M$12</f>
        <v>2654.2</v>
      </c>
      <c r="O37" s="146">
        <f>ex!O30*(1-'Express 12'!$K$10)+ex!O30*(1-'Express 12'!$K$10)*$M$12</f>
        <v>2841.3</v>
      </c>
      <c r="P37" s="146">
        <f>ex!P30*(1-'Express 12'!$K$10)+ex!P30*(1-'Express 12'!$K$10)*$M$12</f>
        <v>3044.55</v>
      </c>
      <c r="Q37" s="146">
        <f>ex!Q30*(1-'Express 12'!$K$10)+ex!Q30*(1-'Express 12'!$K$10)*$M$12</f>
        <v>3167.7</v>
      </c>
      <c r="R37" s="130"/>
      <c r="S37" s="143"/>
      <c r="T37" s="301" t="str">
        <f>IF(ISERROR($AI$10),"",$AI$10)</f>
        <v/>
      </c>
      <c r="U37" s="301"/>
      <c r="V37" s="301"/>
      <c r="W37" s="301"/>
      <c r="X37" s="301"/>
      <c r="Y37" s="301"/>
      <c r="Z37" s="301"/>
      <c r="AA37" s="301"/>
      <c r="AB37" s="301"/>
      <c r="AC37" s="301"/>
      <c r="AD37" s="301"/>
      <c r="AE37" s="301"/>
      <c r="AF37" s="301"/>
      <c r="AG37" s="132"/>
      <c r="AH37" s="132"/>
      <c r="AI37" s="132"/>
      <c r="AJ37" s="132" t="s">
        <v>54</v>
      </c>
      <c r="AK37" s="132"/>
      <c r="AL37" s="132"/>
      <c r="AM37" s="132"/>
      <c r="AN37" s="132"/>
      <c r="AO37" s="132"/>
      <c r="AP37" s="132"/>
    </row>
    <row r="38" spans="2:42" ht="13.15" customHeight="1" x14ac:dyDescent="0.2">
      <c r="B38" s="61"/>
      <c r="C38" s="59">
        <v>8</v>
      </c>
      <c r="D38" s="146">
        <f>ex!G31*(1-'Express 12'!$K$7)+ex!G31*(1-'Express 12'!$K$7)*$K$12</f>
        <v>1835.2</v>
      </c>
      <c r="E38" s="146">
        <f>ex!H31*(1-'Express 12'!$K$7)+ex!H31*(1-'Express 12'!$K$7)*$K$12</f>
        <v>2116.5500000000002</v>
      </c>
      <c r="F38" s="146">
        <f>ex!I31*(1-'Express 12'!$K$7)+ex!I31*(1-'Express 12'!$K$7)*$K$12</f>
        <v>2283.4</v>
      </c>
      <c r="G38" s="146">
        <f>ex!J31*(1-'Express 12'!$K$7)+ex!J31*(1-'Express 12'!$K$7)*$K$12</f>
        <v>2458.1999999999998</v>
      </c>
      <c r="H38" s="146">
        <f>ex!C31*(1-'Express 12'!$K$7)+ex!C31*(1-'Express 12'!$K$7)*$K$12</f>
        <v>2289.8000000000002</v>
      </c>
      <c r="I38" s="128"/>
      <c r="J38" s="146">
        <f>ex!D31*(1-'Express 12'!$K$10)+ex!D31*(1-'Express 12'!$K$10)*$M$12</f>
        <v>2325.8000000000002</v>
      </c>
      <c r="K38" s="146">
        <f>ex!K31*(1-'Express 12'!$K$10)+ex!K31*(1-'Express 12'!$K$10)*$M$12</f>
        <v>2294.85</v>
      </c>
      <c r="L38" s="146">
        <f>ex!L31*(1-'Express 12'!$K$10)+ex!L31*(1-'Express 12'!$K$10)*$M$12</f>
        <v>2345.3000000000002</v>
      </c>
      <c r="M38" s="146">
        <f>ex!M31*(1-'Express 12'!$K$10)+ex!M31*(1-'Express 12'!$K$10)*$M$12</f>
        <v>2550.6999999999998</v>
      </c>
      <c r="N38" s="146">
        <f>ex!N31*(1-'Express 12'!$K$10)+ex!N31*(1-'Express 12'!$K$10)*$M$12</f>
        <v>2747.85</v>
      </c>
      <c r="O38" s="146">
        <f>ex!O31*(1-'Express 12'!$K$10)+ex!O31*(1-'Express 12'!$K$10)*$M$12</f>
        <v>2941.1</v>
      </c>
      <c r="P38" s="146">
        <f>ex!P31*(1-'Express 12'!$K$10)+ex!P31*(1-'Express 12'!$K$10)*$M$12</f>
        <v>3146.3</v>
      </c>
      <c r="Q38" s="146">
        <f>ex!Q31*(1-'Express 12'!$K$10)+ex!Q31*(1-'Express 12'!$K$10)*$M$12</f>
        <v>3275.05</v>
      </c>
      <c r="R38" s="130"/>
      <c r="S38" s="143"/>
      <c r="T38" s="301" t="str">
        <f>IF(ISERROR($AI$11),"",$AI$11)</f>
        <v/>
      </c>
      <c r="U38" s="301"/>
      <c r="V38" s="301"/>
      <c r="W38" s="301"/>
      <c r="X38" s="301"/>
      <c r="Y38" s="301"/>
      <c r="Z38" s="301"/>
      <c r="AA38" s="301"/>
      <c r="AB38" s="301"/>
      <c r="AC38" s="301"/>
      <c r="AD38" s="301"/>
      <c r="AE38" s="301"/>
      <c r="AF38" s="301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</row>
    <row r="39" spans="2:42" ht="13.15" customHeight="1" x14ac:dyDescent="0.2">
      <c r="B39" s="61"/>
      <c r="C39" s="59">
        <v>8.5</v>
      </c>
      <c r="D39" s="146">
        <f>ex!G32*(1-'Express 12'!$K$7)+ex!G32*(1-'Express 12'!$K$7)*$K$12</f>
        <v>1881.2</v>
      </c>
      <c r="E39" s="146">
        <f>ex!H32*(1-'Express 12'!$K$7)+ex!H32*(1-'Express 12'!$K$7)*$K$12</f>
        <v>2180.5500000000002</v>
      </c>
      <c r="F39" s="146">
        <f>ex!I32*(1-'Express 12'!$K$7)+ex!I32*(1-'Express 12'!$K$7)*$K$12</f>
        <v>2355.1</v>
      </c>
      <c r="G39" s="146">
        <f>ex!J32*(1-'Express 12'!$K$7)+ex!J32*(1-'Express 12'!$K$7)*$K$12</f>
        <v>2529.75</v>
      </c>
      <c r="H39" s="146">
        <f>ex!C32*(1-'Express 12'!$K$7)+ex!C32*(1-'Express 12'!$K$7)*$K$12</f>
        <v>2354.65</v>
      </c>
      <c r="I39" s="128"/>
      <c r="J39" s="146">
        <f>ex!D32*(1-'Express 12'!$K$10)+ex!D32*(1-'Express 12'!$K$10)*$M$12</f>
        <v>2389.65</v>
      </c>
      <c r="K39" s="146">
        <f>ex!K32*(1-'Express 12'!$K$10)+ex!K32*(1-'Express 12'!$K$10)*$M$12</f>
        <v>2362.35</v>
      </c>
      <c r="L39" s="146">
        <f>ex!L32*(1-'Express 12'!$K$10)+ex!L32*(1-'Express 12'!$K$10)*$M$12</f>
        <v>2416.4499999999998</v>
      </c>
      <c r="M39" s="146">
        <f>ex!M32*(1-'Express 12'!$K$10)+ex!M32*(1-'Express 12'!$K$10)*$M$12</f>
        <v>2630.85</v>
      </c>
      <c r="N39" s="146">
        <f>ex!N32*(1-'Express 12'!$K$10)+ex!N32*(1-'Express 12'!$K$10)*$M$12</f>
        <v>2843.55</v>
      </c>
      <c r="O39" s="146">
        <f>ex!O32*(1-'Express 12'!$K$10)+ex!O32*(1-'Express 12'!$K$10)*$M$12</f>
        <v>3038.95</v>
      </c>
      <c r="P39" s="146">
        <f>ex!P32*(1-'Express 12'!$K$10)+ex!P32*(1-'Express 12'!$K$10)*$M$12</f>
        <v>3245.9</v>
      </c>
      <c r="Q39" s="146">
        <f>ex!Q32*(1-'Express 12'!$K$10)+ex!Q32*(1-'Express 12'!$K$10)*$M$12</f>
        <v>3382.5</v>
      </c>
      <c r="R39" s="130"/>
      <c r="S39" s="143"/>
      <c r="T39" s="220"/>
      <c r="U39" s="220"/>
      <c r="V39" s="220"/>
      <c r="W39" s="220"/>
      <c r="X39" s="220"/>
      <c r="Y39" s="220"/>
      <c r="Z39" s="220"/>
      <c r="AA39" s="220"/>
      <c r="AB39" s="220"/>
      <c r="AC39" s="220"/>
      <c r="AD39" s="220"/>
      <c r="AE39" s="220"/>
      <c r="AF39" s="220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</row>
    <row r="40" spans="2:42" ht="13.15" customHeight="1" x14ac:dyDescent="0.2">
      <c r="B40" s="61"/>
      <c r="C40" s="59">
        <v>9</v>
      </c>
      <c r="D40" s="146">
        <f>ex!G33*(1-'Express 12'!$K$7)+ex!G33*(1-'Express 12'!$K$7)*$K$12</f>
        <v>1926.95</v>
      </c>
      <c r="E40" s="146">
        <f>ex!H33*(1-'Express 12'!$K$7)+ex!H33*(1-'Express 12'!$K$7)*$K$12</f>
        <v>2244.65</v>
      </c>
      <c r="F40" s="146">
        <f>ex!I33*(1-'Express 12'!$K$7)+ex!I33*(1-'Express 12'!$K$7)*$K$12</f>
        <v>2429.0500000000002</v>
      </c>
      <c r="G40" s="146">
        <f>ex!J33*(1-'Express 12'!$K$7)+ex!J33*(1-'Express 12'!$K$7)*$K$12</f>
        <v>2605.65</v>
      </c>
      <c r="H40" s="146">
        <f>ex!C33*(1-'Express 12'!$K$7)+ex!C33*(1-'Express 12'!$K$7)*$K$12</f>
        <v>2419.65</v>
      </c>
      <c r="I40" s="128"/>
      <c r="J40" s="146">
        <f>ex!D33*(1-'Express 12'!$K$10)+ex!D33*(1-'Express 12'!$K$10)*$M$12</f>
        <v>2453.6</v>
      </c>
      <c r="K40" s="146">
        <f>ex!K33*(1-'Express 12'!$K$10)+ex!K33*(1-'Express 12'!$K$10)*$M$12</f>
        <v>2432.0500000000002</v>
      </c>
      <c r="L40" s="146">
        <f>ex!L33*(1-'Express 12'!$K$10)+ex!L33*(1-'Express 12'!$K$10)*$M$12</f>
        <v>2487.65</v>
      </c>
      <c r="M40" s="146">
        <f>ex!M33*(1-'Express 12'!$K$10)+ex!M33*(1-'Express 12'!$K$10)*$M$12</f>
        <v>2710.7</v>
      </c>
      <c r="N40" s="146">
        <f>ex!N33*(1-'Express 12'!$K$10)+ex!N33*(1-'Express 12'!$K$10)*$M$12</f>
        <v>2937.25</v>
      </c>
      <c r="O40" s="146">
        <f>ex!O33*(1-'Express 12'!$K$10)+ex!O33*(1-'Express 12'!$K$10)*$M$12</f>
        <v>3138.55</v>
      </c>
      <c r="P40" s="146">
        <f>ex!P33*(1-'Express 12'!$K$10)+ex!P33*(1-'Express 12'!$K$10)*$M$12</f>
        <v>3350.55</v>
      </c>
      <c r="Q40" s="146">
        <f>ex!Q33*(1-'Express 12'!$K$10)+ex!Q33*(1-'Express 12'!$K$10)*$M$12</f>
        <v>3489.95</v>
      </c>
      <c r="R40" s="130"/>
      <c r="S40" s="143"/>
      <c r="T40" s="302" t="e">
        <f>IF(T36=AJ30,AJ37,IF(T37=AJ30,AJ37,IF(T38=AJ30,AJ37,"")))</f>
        <v>#REF!</v>
      </c>
      <c r="U40" s="302"/>
      <c r="V40" s="302"/>
      <c r="W40" s="302"/>
      <c r="X40" s="302"/>
      <c r="Y40" s="302"/>
      <c r="Z40" s="302"/>
      <c r="AA40" s="302"/>
      <c r="AB40" s="302"/>
      <c r="AC40" s="302"/>
      <c r="AD40" s="302"/>
      <c r="AE40" s="302"/>
      <c r="AF40" s="30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</row>
    <row r="41" spans="2:42" ht="13.15" customHeight="1" x14ac:dyDescent="0.2">
      <c r="B41" s="61"/>
      <c r="C41" s="59">
        <v>9.5</v>
      </c>
      <c r="D41" s="146">
        <f>ex!G34*(1-'Express 12'!$K$7)+ex!G34*(1-'Express 12'!$K$7)*$K$12</f>
        <v>1972.9</v>
      </c>
      <c r="E41" s="146">
        <f>ex!H34*(1-'Express 12'!$K$7)+ex!H34*(1-'Express 12'!$K$7)*$K$12</f>
        <v>2308.65</v>
      </c>
      <c r="F41" s="146">
        <f>ex!I34*(1-'Express 12'!$K$7)+ex!I34*(1-'Express 12'!$K$7)*$K$12</f>
        <v>2502.6999999999998</v>
      </c>
      <c r="G41" s="146">
        <f>ex!J34*(1-'Express 12'!$K$7)+ex!J34*(1-'Express 12'!$K$7)*$K$12</f>
        <v>2681.1</v>
      </c>
      <c r="H41" s="146">
        <f>ex!C34*(1-'Express 12'!$K$7)+ex!C34*(1-'Express 12'!$K$7)*$K$12</f>
        <v>2484.5</v>
      </c>
      <c r="I41" s="128"/>
      <c r="J41" s="146">
        <f>ex!D34*(1-'Express 12'!$K$10)+ex!D34*(1-'Express 12'!$K$10)*$M$12</f>
        <v>2517.4499999999998</v>
      </c>
      <c r="K41" s="146">
        <f>ex!K34*(1-'Express 12'!$K$10)+ex!K34*(1-'Express 12'!$K$10)*$M$12</f>
        <v>2499.4</v>
      </c>
      <c r="L41" s="146">
        <f>ex!L34*(1-'Express 12'!$K$10)+ex!L34*(1-'Express 12'!$K$10)*$M$12</f>
        <v>2559.1</v>
      </c>
      <c r="M41" s="146">
        <f>ex!M34*(1-'Express 12'!$K$10)+ex!M34*(1-'Express 12'!$K$10)*$M$12</f>
        <v>2792.95</v>
      </c>
      <c r="N41" s="146">
        <f>ex!N34*(1-'Express 12'!$K$10)+ex!N34*(1-'Express 12'!$K$10)*$M$12</f>
        <v>3033.05</v>
      </c>
      <c r="O41" s="146">
        <f>ex!O34*(1-'Express 12'!$K$10)+ex!O34*(1-'Express 12'!$K$10)*$M$12</f>
        <v>3238.45</v>
      </c>
      <c r="P41" s="146">
        <f>ex!P34*(1-'Express 12'!$K$10)+ex!P34*(1-'Express 12'!$K$10)*$M$12</f>
        <v>3454.45</v>
      </c>
      <c r="Q41" s="146">
        <f>ex!Q34*(1-'Express 12'!$K$10)+ex!Q34*(1-'Express 12'!$K$10)*$M$12</f>
        <v>3599.3</v>
      </c>
      <c r="R41" s="130"/>
      <c r="S41" s="143"/>
      <c r="T41" s="300"/>
      <c r="U41" s="300"/>
      <c r="V41" s="300"/>
      <c r="W41" s="300"/>
      <c r="X41" s="300"/>
      <c r="Y41" s="300"/>
      <c r="Z41" s="300"/>
      <c r="AA41" s="300"/>
      <c r="AB41" s="300"/>
      <c r="AC41" s="300"/>
      <c r="AD41" s="300"/>
      <c r="AE41" s="300"/>
      <c r="AF41" s="300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</row>
    <row r="42" spans="2:42" ht="13.15" customHeight="1" x14ac:dyDescent="0.2">
      <c r="B42" s="61"/>
      <c r="C42" s="59">
        <v>10</v>
      </c>
      <c r="D42" s="146">
        <f>ex!G35*(1-'Express 12'!$K$7)+ex!G35*(1-'Express 12'!$K$7)*$K$12</f>
        <v>2022.8</v>
      </c>
      <c r="E42" s="146">
        <f>ex!H35*(1-'Express 12'!$K$7)+ex!H35*(1-'Express 12'!$K$7)*$K$12</f>
        <v>2374.6</v>
      </c>
      <c r="F42" s="146">
        <f>ex!I35*(1-'Express 12'!$K$7)+ex!I35*(1-'Express 12'!$K$7)*$K$12</f>
        <v>2574.4</v>
      </c>
      <c r="G42" s="146">
        <f>ex!J35*(1-'Express 12'!$K$7)+ex!J35*(1-'Express 12'!$K$7)*$K$12</f>
        <v>2754.95</v>
      </c>
      <c r="H42" s="146">
        <f>ex!C35*(1-'Express 12'!$K$7)+ex!C35*(1-'Express 12'!$K$7)*$K$12</f>
        <v>2551.4499999999998</v>
      </c>
      <c r="I42" s="128"/>
      <c r="J42" s="146">
        <f>ex!D35*(1-'Express 12'!$K$10)+ex!D35*(1-'Express 12'!$K$10)*$M$12</f>
        <v>2583.35</v>
      </c>
      <c r="K42" s="146">
        <f>ex!K35*(1-'Express 12'!$K$10)+ex!K35*(1-'Express 12'!$K$10)*$M$12</f>
        <v>2566.85</v>
      </c>
      <c r="L42" s="146">
        <f>ex!L35*(1-'Express 12'!$K$10)+ex!L35*(1-'Express 12'!$K$10)*$M$12</f>
        <v>2632.35</v>
      </c>
      <c r="M42" s="146">
        <f>ex!M35*(1-'Express 12'!$K$10)+ex!M35*(1-'Express 12'!$K$10)*$M$12</f>
        <v>2872.9</v>
      </c>
      <c r="N42" s="146">
        <f>ex!N35*(1-'Express 12'!$K$10)+ex!N35*(1-'Express 12'!$K$10)*$M$12</f>
        <v>3126.65</v>
      </c>
      <c r="O42" s="146">
        <f>ex!O35*(1-'Express 12'!$K$10)+ex!O35*(1-'Express 12'!$K$10)*$M$12</f>
        <v>3338.2</v>
      </c>
      <c r="P42" s="146">
        <f>ex!P35*(1-'Express 12'!$K$10)+ex!P35*(1-'Express 12'!$K$10)*$M$12</f>
        <v>3557.1</v>
      </c>
      <c r="Q42" s="146">
        <f>ex!Q35*(1-'Express 12'!$K$10)+ex!Q35*(1-'Express 12'!$K$10)*$M$12</f>
        <v>3706.7</v>
      </c>
      <c r="R42" s="130"/>
      <c r="S42" s="143"/>
      <c r="T42" s="300" t="s">
        <v>55</v>
      </c>
      <c r="U42" s="300"/>
      <c r="V42" s="300"/>
      <c r="W42" s="300"/>
      <c r="X42" s="300"/>
      <c r="Y42" s="300"/>
      <c r="Z42" s="300"/>
      <c r="AA42" s="300"/>
      <c r="AB42" s="300"/>
      <c r="AC42" s="300"/>
      <c r="AD42" s="300"/>
      <c r="AE42" s="300"/>
      <c r="AF42" s="300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</row>
    <row r="43" spans="2:42" ht="13.15" customHeight="1" x14ac:dyDescent="0.2">
      <c r="B43" s="61"/>
      <c r="C43" s="59">
        <v>11</v>
      </c>
      <c r="D43" s="146">
        <f>ex!G36*(1-'Express 12'!$K$7)+ex!G36*(1-'Express 12'!$K$7)*$K$12</f>
        <v>2075.85</v>
      </c>
      <c r="E43" s="146">
        <f>ex!H36*(1-'Express 12'!$K$7)+ex!H36*(1-'Express 12'!$K$7)*$K$12</f>
        <v>2438.6999999999998</v>
      </c>
      <c r="F43" s="146">
        <f>ex!I36*(1-'Express 12'!$K$7)+ex!I36*(1-'Express 12'!$K$7)*$K$12</f>
        <v>2648.15</v>
      </c>
      <c r="G43" s="146">
        <f>ex!J36*(1-'Express 12'!$K$7)+ex!J36*(1-'Express 12'!$K$7)*$K$12</f>
        <v>2840.7</v>
      </c>
      <c r="H43" s="146">
        <f>ex!C36*(1-'Express 12'!$K$7)+ex!C36*(1-'Express 12'!$K$7)*$K$12</f>
        <v>2616.35</v>
      </c>
      <c r="I43" s="128"/>
      <c r="J43" s="146">
        <f>ex!D36*(1-'Express 12'!$K$10)+ex!D36*(1-'Express 12'!$K$10)*$M$12</f>
        <v>2647.25</v>
      </c>
      <c r="K43" s="146">
        <f>ex!K36*(1-'Express 12'!$K$10)+ex!K36*(1-'Express 12'!$K$10)*$M$12</f>
        <v>2640.65</v>
      </c>
      <c r="L43" s="146">
        <f>ex!L36*(1-'Express 12'!$K$10)+ex!L36*(1-'Express 12'!$K$10)*$M$12</f>
        <v>2713.45</v>
      </c>
      <c r="M43" s="146">
        <f>ex!M36*(1-'Express 12'!$K$10)+ex!M36*(1-'Express 12'!$K$10)*$M$12</f>
        <v>2958.75</v>
      </c>
      <c r="N43" s="146">
        <f>ex!N36*(1-'Express 12'!$K$10)+ex!N36*(1-'Express 12'!$K$10)*$M$12</f>
        <v>3243.8</v>
      </c>
      <c r="O43" s="146">
        <f>ex!O36*(1-'Express 12'!$K$10)+ex!O36*(1-'Express 12'!$K$10)*$M$12</f>
        <v>3465.4</v>
      </c>
      <c r="P43" s="146">
        <f>ex!P36*(1-'Express 12'!$K$10)+ex!P36*(1-'Express 12'!$K$10)*$M$12</f>
        <v>3722.25</v>
      </c>
      <c r="Q43" s="146">
        <f>ex!Q36*(1-'Express 12'!$K$10)+ex!Q36*(1-'Express 12'!$K$10)*$M$12</f>
        <v>3864.85</v>
      </c>
      <c r="R43" s="130"/>
      <c r="S43" s="143"/>
      <c r="T43" s="300" t="s">
        <v>56</v>
      </c>
      <c r="U43" s="300"/>
      <c r="V43" s="300"/>
      <c r="W43" s="300"/>
      <c r="X43" s="300"/>
      <c r="Y43" s="300"/>
      <c r="Z43" s="300"/>
      <c r="AA43" s="300"/>
      <c r="AB43" s="300"/>
      <c r="AC43" s="300"/>
      <c r="AD43" s="300"/>
      <c r="AE43" s="300"/>
      <c r="AF43" s="300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</row>
    <row r="44" spans="2:42" ht="13.15" customHeight="1" x14ac:dyDescent="0.2">
      <c r="B44" s="61"/>
      <c r="C44" s="59">
        <v>12</v>
      </c>
      <c r="D44" s="146">
        <f>ex!G37*(1-'Express 12'!$K$7)+ex!G37*(1-'Express 12'!$K$7)*$K$12</f>
        <v>2124.4499999999998</v>
      </c>
      <c r="E44" s="146">
        <f>ex!H37*(1-'Express 12'!$K$7)+ex!H37*(1-'Express 12'!$K$7)*$K$12</f>
        <v>2508.5500000000002</v>
      </c>
      <c r="F44" s="146">
        <f>ex!I37*(1-'Express 12'!$K$7)+ex!I37*(1-'Express 12'!$K$7)*$K$12</f>
        <v>2731.7</v>
      </c>
      <c r="G44" s="146">
        <f>ex!J37*(1-'Express 12'!$K$7)+ex!J37*(1-'Express 12'!$K$7)*$K$12</f>
        <v>2926.85</v>
      </c>
      <c r="H44" s="146">
        <f>ex!C37*(1-'Express 12'!$K$7)+ex!C37*(1-'Express 12'!$K$7)*$K$12</f>
        <v>2687.3</v>
      </c>
      <c r="I44" s="128"/>
      <c r="J44" s="146">
        <f>ex!D37*(1-'Express 12'!$K$10)+ex!D37*(1-'Express 12'!$K$10)*$M$12</f>
        <v>2717.05</v>
      </c>
      <c r="K44" s="146">
        <f>ex!K37*(1-'Express 12'!$K$10)+ex!K37*(1-'Express 12'!$K$10)*$M$12</f>
        <v>2714.05</v>
      </c>
      <c r="L44" s="146">
        <f>ex!L37*(1-'Express 12'!$K$10)+ex!L37*(1-'Express 12'!$K$10)*$M$12</f>
        <v>2796.25</v>
      </c>
      <c r="M44" s="146">
        <f>ex!M37*(1-'Express 12'!$K$10)+ex!M37*(1-'Express 12'!$K$10)*$M$12</f>
        <v>3040.8</v>
      </c>
      <c r="N44" s="146">
        <f>ex!N37*(1-'Express 12'!$K$10)+ex!N37*(1-'Express 12'!$K$10)*$M$12</f>
        <v>3359.05</v>
      </c>
      <c r="O44" s="146">
        <f>ex!O37*(1-'Express 12'!$K$10)+ex!O37*(1-'Express 12'!$K$10)*$M$12</f>
        <v>3592.6</v>
      </c>
      <c r="P44" s="146">
        <f>ex!P37*(1-'Express 12'!$K$10)+ex!P37*(1-'Express 12'!$K$10)*$M$12</f>
        <v>3864.85</v>
      </c>
      <c r="Q44" s="146">
        <f>ex!Q37*(1-'Express 12'!$K$10)+ex!Q37*(1-'Express 12'!$K$10)*$M$12</f>
        <v>4024.9</v>
      </c>
      <c r="R44" s="130"/>
      <c r="S44" s="143"/>
      <c r="T44" s="300" t="s">
        <v>57</v>
      </c>
      <c r="U44" s="300"/>
      <c r="V44" s="300"/>
      <c r="W44" s="300"/>
      <c r="X44" s="300"/>
      <c r="Y44" s="300"/>
      <c r="Z44" s="300"/>
      <c r="AA44" s="300"/>
      <c r="AB44" s="300"/>
      <c r="AC44" s="300"/>
      <c r="AD44" s="300"/>
      <c r="AE44" s="300"/>
      <c r="AF44" s="300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</row>
    <row r="45" spans="2:42" ht="13.15" customHeight="1" x14ac:dyDescent="0.2">
      <c r="B45" s="61"/>
      <c r="C45" s="59">
        <v>13</v>
      </c>
      <c r="D45" s="146">
        <f>ex!G38*(1-'Express 12'!$K$7)+ex!G38*(1-'Express 12'!$K$7)*$K$12</f>
        <v>2171</v>
      </c>
      <c r="E45" s="146">
        <f>ex!H38*(1-'Express 12'!$K$7)+ex!H38*(1-'Express 12'!$K$7)*$K$12</f>
        <v>2578.3000000000002</v>
      </c>
      <c r="F45" s="146">
        <f>ex!I38*(1-'Express 12'!$K$7)+ex!I38*(1-'Express 12'!$K$7)*$K$12</f>
        <v>2817</v>
      </c>
      <c r="G45" s="146">
        <f>ex!J38*(1-'Express 12'!$K$7)+ex!J38*(1-'Express 12'!$K$7)*$K$12</f>
        <v>3012.65</v>
      </c>
      <c r="H45" s="146">
        <f>ex!C38*(1-'Express 12'!$K$7)+ex!C38*(1-'Express 12'!$K$7)*$K$12</f>
        <v>2757.95</v>
      </c>
      <c r="I45" s="128"/>
      <c r="J45" s="146">
        <f>ex!D38*(1-'Express 12'!$K$10)+ex!D38*(1-'Express 12'!$K$10)*$M$12</f>
        <v>2786.65</v>
      </c>
      <c r="K45" s="146">
        <f>ex!K38*(1-'Express 12'!$K$10)+ex!K38*(1-'Express 12'!$K$10)*$M$12</f>
        <v>2788.05</v>
      </c>
      <c r="L45" s="146">
        <f>ex!L38*(1-'Express 12'!$K$10)+ex!L38*(1-'Express 12'!$K$10)*$M$12</f>
        <v>2877.45</v>
      </c>
      <c r="M45" s="146">
        <f>ex!M38*(1-'Express 12'!$K$10)+ex!M38*(1-'Express 12'!$K$10)*$M$12</f>
        <v>3121.05</v>
      </c>
      <c r="N45" s="146">
        <f>ex!N38*(1-'Express 12'!$K$10)+ex!N38*(1-'Express 12'!$K$10)*$M$12</f>
        <v>3476.25</v>
      </c>
      <c r="O45" s="146">
        <f>ex!O38*(1-'Express 12'!$K$10)+ex!O38*(1-'Express 12'!$K$10)*$M$12</f>
        <v>3721.7</v>
      </c>
      <c r="P45" s="146">
        <f>ex!P38*(1-'Express 12'!$K$10)+ex!P38*(1-'Express 12'!$K$10)*$M$12</f>
        <v>4009.2</v>
      </c>
      <c r="Q45" s="146">
        <f>ex!Q38*(1-'Express 12'!$K$10)+ex!Q38*(1-'Express 12'!$K$10)*$M$12</f>
        <v>4183.1499999999996</v>
      </c>
      <c r="R45" s="130"/>
      <c r="S45" s="143"/>
      <c r="T45" s="300" t="s">
        <v>58</v>
      </c>
      <c r="U45" s="300"/>
      <c r="V45" s="300"/>
      <c r="W45" s="300"/>
      <c r="X45" s="300"/>
      <c r="Y45" s="300"/>
      <c r="Z45" s="300"/>
      <c r="AA45" s="300"/>
      <c r="AB45" s="300"/>
      <c r="AC45" s="300"/>
      <c r="AD45" s="300"/>
      <c r="AE45" s="300"/>
      <c r="AF45" s="300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</row>
    <row r="46" spans="2:42" ht="13.15" customHeight="1" x14ac:dyDescent="0.2">
      <c r="B46" s="61"/>
      <c r="C46" s="59">
        <v>14</v>
      </c>
      <c r="D46" s="146">
        <f>ex!G39*(1-'Express 12'!$K$7)+ex!G39*(1-'Express 12'!$K$7)*$K$12</f>
        <v>2219.5</v>
      </c>
      <c r="E46" s="146">
        <f>ex!H39*(1-'Express 12'!$K$7)+ex!H39*(1-'Express 12'!$K$7)*$K$12</f>
        <v>2646.15</v>
      </c>
      <c r="F46" s="146">
        <f>ex!I39*(1-'Express 12'!$K$7)+ex!I39*(1-'Express 12'!$K$7)*$K$12</f>
        <v>2902.35</v>
      </c>
      <c r="G46" s="146">
        <f>ex!J39*(1-'Express 12'!$K$7)+ex!J39*(1-'Express 12'!$K$7)*$K$12</f>
        <v>3098.7</v>
      </c>
      <c r="H46" s="146">
        <f>ex!C39*(1-'Express 12'!$K$7)+ex!C39*(1-'Express 12'!$K$7)*$K$12</f>
        <v>2826.75</v>
      </c>
      <c r="I46" s="128"/>
      <c r="J46" s="146">
        <f>ex!D39*(1-'Express 12'!$K$10)+ex!D39*(1-'Express 12'!$K$10)*$M$12</f>
        <v>2854.35</v>
      </c>
      <c r="K46" s="146">
        <f>ex!K39*(1-'Express 12'!$K$10)+ex!K39*(1-'Express 12'!$K$10)*$M$12</f>
        <v>2863.85</v>
      </c>
      <c r="L46" s="146">
        <f>ex!L39*(1-'Express 12'!$K$10)+ex!L39*(1-'Express 12'!$K$10)*$M$12</f>
        <v>2958.75</v>
      </c>
      <c r="M46" s="146">
        <f>ex!M39*(1-'Express 12'!$K$10)+ex!M39*(1-'Express 12'!$K$10)*$M$12</f>
        <v>3201.1</v>
      </c>
      <c r="N46" s="146">
        <f>ex!N39*(1-'Express 12'!$K$10)+ex!N39*(1-'Express 12'!$K$10)*$M$12</f>
        <v>3593.55</v>
      </c>
      <c r="O46" s="146">
        <f>ex!O39*(1-'Express 12'!$K$10)+ex!O39*(1-'Express 12'!$K$10)*$M$12</f>
        <v>3848.75</v>
      </c>
      <c r="P46" s="146">
        <f>ex!P39*(1-'Express 12'!$K$10)+ex!P39*(1-'Express 12'!$K$10)*$M$12</f>
        <v>4151.8999999999996</v>
      </c>
      <c r="Q46" s="146">
        <f>ex!Q39*(1-'Express 12'!$K$10)+ex!Q39*(1-'Express 12'!$K$10)*$M$12</f>
        <v>4341.3</v>
      </c>
      <c r="R46" s="130"/>
      <c r="S46" s="143"/>
      <c r="T46" s="296" t="s">
        <v>59</v>
      </c>
      <c r="U46" s="296"/>
      <c r="V46" s="296"/>
      <c r="W46" s="296"/>
      <c r="X46" s="296"/>
      <c r="Y46" s="296"/>
      <c r="Z46" s="296"/>
      <c r="AA46" s="296"/>
      <c r="AB46" s="296"/>
      <c r="AC46" s="296"/>
      <c r="AD46" s="296"/>
      <c r="AE46" s="296"/>
      <c r="AF46" s="296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</row>
    <row r="47" spans="2:42" ht="13.15" customHeight="1" x14ac:dyDescent="0.2">
      <c r="B47" s="61"/>
      <c r="C47" s="59">
        <v>15</v>
      </c>
      <c r="D47" s="146">
        <f>ex!G40*(1-'Express 12'!$K$7)+ex!G40*(1-'Express 12'!$K$7)*$K$12</f>
        <v>2265.9</v>
      </c>
      <c r="E47" s="146">
        <f>ex!H40*(1-'Express 12'!$K$7)+ex!H40*(1-'Express 12'!$K$7)*$K$12</f>
        <v>2715.75</v>
      </c>
      <c r="F47" s="146">
        <f>ex!I40*(1-'Express 12'!$K$7)+ex!I40*(1-'Express 12'!$K$7)*$K$12</f>
        <v>2987.5</v>
      </c>
      <c r="G47" s="146">
        <f>ex!J40*(1-'Express 12'!$K$7)+ex!J40*(1-'Express 12'!$K$7)*$K$12</f>
        <v>3182.45</v>
      </c>
      <c r="H47" s="146">
        <f>ex!C40*(1-'Express 12'!$K$7)+ex!C40*(1-'Express 12'!$K$7)*$K$12</f>
        <v>2897.35</v>
      </c>
      <c r="I47" s="128"/>
      <c r="J47" s="146">
        <f>ex!D40*(1-'Express 12'!$K$10)+ex!D40*(1-'Express 12'!$K$10)*$M$12</f>
        <v>2923.9</v>
      </c>
      <c r="K47" s="146">
        <f>ex!K40*(1-'Express 12'!$K$10)+ex!K40*(1-'Express 12'!$K$10)*$M$12</f>
        <v>2937.45</v>
      </c>
      <c r="L47" s="146">
        <f>ex!L40*(1-'Express 12'!$K$10)+ex!L40*(1-'Express 12'!$K$10)*$M$12</f>
        <v>3041.75</v>
      </c>
      <c r="M47" s="146">
        <f>ex!M40*(1-'Express 12'!$K$10)+ex!M40*(1-'Express 12'!$K$10)*$M$12</f>
        <v>3283.1</v>
      </c>
      <c r="N47" s="146">
        <f>ex!N40*(1-'Express 12'!$K$10)+ex!N40*(1-'Express 12'!$K$10)*$M$12</f>
        <v>3710.55</v>
      </c>
      <c r="O47" s="146">
        <f>ex!O40*(1-'Express 12'!$K$10)+ex!O40*(1-'Express 12'!$K$10)*$M$12</f>
        <v>3976.1</v>
      </c>
      <c r="P47" s="146">
        <f>ex!P40*(1-'Express 12'!$K$10)+ex!P40*(1-'Express 12'!$K$10)*$M$12</f>
        <v>4296.3500000000004</v>
      </c>
      <c r="Q47" s="146">
        <f>ex!Q40*(1-'Express 12'!$K$10)+ex!Q40*(1-'Express 12'!$K$10)*$M$12</f>
        <v>4499.3</v>
      </c>
      <c r="R47" s="130"/>
      <c r="S47" s="143"/>
      <c r="T47" s="296"/>
      <c r="U47" s="296"/>
      <c r="V47" s="296"/>
      <c r="W47" s="296"/>
      <c r="X47" s="296"/>
      <c r="Y47" s="296"/>
      <c r="Z47" s="296"/>
      <c r="AA47" s="296"/>
      <c r="AB47" s="296"/>
      <c r="AC47" s="296"/>
      <c r="AD47" s="296"/>
      <c r="AE47" s="296"/>
      <c r="AF47" s="296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</row>
    <row r="48" spans="2:42" ht="13.15" customHeight="1" x14ac:dyDescent="0.2">
      <c r="B48" s="61"/>
      <c r="C48" s="59">
        <v>16</v>
      </c>
      <c r="D48" s="146">
        <f>ex!G41*(1-'Express 12'!$K$7)+ex!G41*(1-'Express 12'!$K$7)*$K$12</f>
        <v>2312.6</v>
      </c>
      <c r="E48" s="146">
        <f>ex!H41*(1-'Express 12'!$K$7)+ex!H41*(1-'Express 12'!$K$7)*$K$12</f>
        <v>2783.8</v>
      </c>
      <c r="F48" s="146">
        <f>ex!I41*(1-'Express 12'!$K$7)+ex!I41*(1-'Express 12'!$K$7)*$K$12</f>
        <v>3071.75</v>
      </c>
      <c r="G48" s="146">
        <f>ex!J41*(1-'Express 12'!$K$7)+ex!J41*(1-'Express 12'!$K$7)*$K$12</f>
        <v>3266.4</v>
      </c>
      <c r="H48" s="146">
        <f>ex!C41*(1-'Express 12'!$K$7)+ex!C41*(1-'Express 12'!$K$7)*$K$12</f>
        <v>2966.35</v>
      </c>
      <c r="I48" s="128"/>
      <c r="J48" s="146">
        <f>ex!D41*(1-'Express 12'!$K$10)+ex!D41*(1-'Express 12'!$K$10)*$M$12</f>
        <v>2991.8</v>
      </c>
      <c r="K48" s="146">
        <f>ex!K41*(1-'Express 12'!$K$10)+ex!K41*(1-'Express 12'!$K$10)*$M$12</f>
        <v>3013.9</v>
      </c>
      <c r="L48" s="146">
        <f>ex!L41*(1-'Express 12'!$K$10)+ex!L41*(1-'Express 12'!$K$10)*$M$12</f>
        <v>3122.95</v>
      </c>
      <c r="M48" s="146">
        <f>ex!M41*(1-'Express 12'!$K$10)+ex!M41*(1-'Express 12'!$K$10)*$M$12</f>
        <v>3363.15</v>
      </c>
      <c r="N48" s="146">
        <f>ex!N41*(1-'Express 12'!$K$10)+ex!N41*(1-'Express 12'!$K$10)*$M$12</f>
        <v>3827.75</v>
      </c>
      <c r="O48" s="146">
        <f>ex!O41*(1-'Express 12'!$K$10)+ex!O41*(1-'Express 12'!$K$10)*$M$12</f>
        <v>4103.3</v>
      </c>
      <c r="P48" s="146">
        <f>ex!P41*(1-'Express 12'!$K$10)+ex!P41*(1-'Express 12'!$K$10)*$M$12</f>
        <v>4438.95</v>
      </c>
      <c r="Q48" s="146">
        <f>ex!Q41*(1-'Express 12'!$K$10)+ex!Q41*(1-'Express 12'!$K$10)*$M$12</f>
        <v>4659.6499999999996</v>
      </c>
      <c r="R48" s="130"/>
      <c r="S48" s="143"/>
      <c r="T48" s="221"/>
      <c r="U48" s="221"/>
      <c r="V48" s="221"/>
      <c r="W48" s="221"/>
      <c r="X48" s="221"/>
      <c r="Y48" s="221"/>
      <c r="Z48" s="221"/>
      <c r="AA48" s="221"/>
      <c r="AB48" s="221"/>
      <c r="AC48" s="221"/>
      <c r="AD48" s="221"/>
      <c r="AE48" s="221"/>
      <c r="AF48" s="221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</row>
    <row r="49" spans="2:42" ht="13.15" customHeight="1" x14ac:dyDescent="0.2">
      <c r="B49" s="61"/>
      <c r="C49" s="59">
        <v>17</v>
      </c>
      <c r="D49" s="146">
        <f>ex!G42*(1-'Express 12'!$K$7)+ex!G42*(1-'Express 12'!$K$7)*$K$12</f>
        <v>2361.0500000000002</v>
      </c>
      <c r="E49" s="146">
        <f>ex!H42*(1-'Express 12'!$K$7)+ex!H42*(1-'Express 12'!$K$7)*$K$12</f>
        <v>2848.55</v>
      </c>
      <c r="F49" s="146">
        <f>ex!I42*(1-'Express 12'!$K$7)+ex!I42*(1-'Express 12'!$K$7)*$K$12</f>
        <v>3148.65</v>
      </c>
      <c r="G49" s="146">
        <f>ex!J42*(1-'Express 12'!$K$7)+ex!J42*(1-'Express 12'!$K$7)*$K$12</f>
        <v>3352.45</v>
      </c>
      <c r="H49" s="146">
        <f>ex!C42*(1-'Express 12'!$K$7)+ex!C42*(1-'Express 12'!$K$7)*$K$12</f>
        <v>3031.95</v>
      </c>
      <c r="I49" s="128"/>
      <c r="J49" s="146">
        <f>ex!D42*(1-'Express 12'!$K$10)+ex!D42*(1-'Express 12'!$K$10)*$M$12</f>
        <v>3056.4</v>
      </c>
      <c r="K49" s="146">
        <f>ex!K42*(1-'Express 12'!$K$10)+ex!K42*(1-'Express 12'!$K$10)*$M$12</f>
        <v>3086.6</v>
      </c>
      <c r="L49" s="146">
        <f>ex!L42*(1-'Express 12'!$K$10)+ex!L42*(1-'Express 12'!$K$10)*$M$12</f>
        <v>3206.05</v>
      </c>
      <c r="M49" s="146">
        <f>ex!M42*(1-'Express 12'!$K$10)+ex!M42*(1-'Express 12'!$K$10)*$M$12</f>
        <v>3444.95</v>
      </c>
      <c r="N49" s="146">
        <f>ex!N42*(1-'Express 12'!$K$10)+ex!N42*(1-'Express 12'!$K$10)*$M$12</f>
        <v>3944.95</v>
      </c>
      <c r="O49" s="146">
        <f>ex!O42*(1-'Express 12'!$K$10)+ex!O42*(1-'Express 12'!$K$10)*$M$12</f>
        <v>4232.3</v>
      </c>
      <c r="P49" s="146">
        <f>ex!P42*(1-'Express 12'!$K$10)+ex!P42*(1-'Express 12'!$K$10)*$M$12</f>
        <v>4583.45</v>
      </c>
      <c r="Q49" s="146">
        <f>ex!Q42*(1-'Express 12'!$K$10)+ex!Q42*(1-'Express 12'!$K$10)*$M$12</f>
        <v>4817.8</v>
      </c>
      <c r="R49" s="130"/>
      <c r="S49" s="143"/>
      <c r="T49" s="297"/>
      <c r="U49" s="297"/>
      <c r="V49" s="297"/>
      <c r="W49" s="297"/>
      <c r="X49" s="297"/>
      <c r="Y49" s="297"/>
      <c r="Z49" s="297"/>
      <c r="AA49" s="297"/>
      <c r="AB49" s="297"/>
      <c r="AC49" s="297"/>
      <c r="AD49" s="297"/>
      <c r="AE49" s="297"/>
      <c r="AF49" s="297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</row>
    <row r="50" spans="2:42" ht="13.15" customHeight="1" x14ac:dyDescent="0.2">
      <c r="B50" s="61"/>
      <c r="C50" s="59">
        <v>18</v>
      </c>
      <c r="D50" s="146">
        <f>ex!G43*(1-'Express 12'!$K$7)+ex!G43*(1-'Express 12'!$K$7)*$K$12</f>
        <v>2409.5500000000002</v>
      </c>
      <c r="E50" s="146">
        <f>ex!H43*(1-'Express 12'!$K$7)+ex!H43*(1-'Express 12'!$K$7)*$K$12</f>
        <v>2915.2</v>
      </c>
      <c r="F50" s="146">
        <f>ex!I43*(1-'Express 12'!$K$7)+ex!I43*(1-'Express 12'!$K$7)*$K$12</f>
        <v>3221.65</v>
      </c>
      <c r="G50" s="146">
        <f>ex!J43*(1-'Express 12'!$K$7)+ex!J43*(1-'Express 12'!$K$7)*$K$12</f>
        <v>3438.4</v>
      </c>
      <c r="H50" s="146">
        <f>ex!C43*(1-'Express 12'!$K$7)+ex!C43*(1-'Express 12'!$K$7)*$K$12</f>
        <v>3099.55</v>
      </c>
      <c r="I50" s="128"/>
      <c r="J50" s="146">
        <f>ex!D43*(1-'Express 12'!$K$10)+ex!D43*(1-'Express 12'!$K$10)*$M$12</f>
        <v>3122.85</v>
      </c>
      <c r="K50" s="146">
        <f>ex!K43*(1-'Express 12'!$K$10)+ex!K43*(1-'Express 12'!$K$10)*$M$12</f>
        <v>3162.35</v>
      </c>
      <c r="L50" s="146">
        <f>ex!L43*(1-'Express 12'!$K$10)+ex!L43*(1-'Express 12'!$K$10)*$M$12</f>
        <v>3287.25</v>
      </c>
      <c r="M50" s="146">
        <f>ex!M43*(1-'Express 12'!$K$10)+ex!M43*(1-'Express 12'!$K$10)*$M$12</f>
        <v>3525.05</v>
      </c>
      <c r="N50" s="146">
        <f>ex!N43*(1-'Express 12'!$K$10)+ex!N43*(1-'Express 12'!$K$10)*$M$12</f>
        <v>4060.1</v>
      </c>
      <c r="O50" s="146">
        <f>ex!O43*(1-'Express 12'!$K$10)+ex!O43*(1-'Express 12'!$K$10)*$M$12</f>
        <v>4359.45</v>
      </c>
      <c r="P50" s="146">
        <f>ex!P43*(1-'Express 12'!$K$10)+ex!P43*(1-'Express 12'!$K$10)*$M$12</f>
        <v>4727.8500000000004</v>
      </c>
      <c r="Q50" s="146">
        <f>ex!Q43*(1-'Express 12'!$K$10)+ex!Q43*(1-'Express 12'!$K$10)*$M$12</f>
        <v>4976.05</v>
      </c>
      <c r="R50" s="130"/>
      <c r="S50" s="143"/>
      <c r="T50" s="298" t="s">
        <v>651</v>
      </c>
      <c r="U50" s="298"/>
      <c r="V50" s="298"/>
      <c r="W50" s="298"/>
      <c r="X50" s="298"/>
      <c r="Y50" s="298"/>
      <c r="Z50" s="298"/>
      <c r="AA50" s="298"/>
      <c r="AB50" s="298"/>
      <c r="AC50" s="298"/>
      <c r="AD50" s="298"/>
      <c r="AE50" s="298"/>
      <c r="AF50" s="298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</row>
    <row r="51" spans="2:42" ht="13.15" customHeight="1" x14ac:dyDescent="0.2">
      <c r="B51" s="61"/>
      <c r="C51" s="59">
        <v>19</v>
      </c>
      <c r="D51" s="146">
        <f>ex!G44*(1-'Express 12'!$K$7)+ex!G44*(1-'Express 12'!$K$7)*$K$12</f>
        <v>2456.1999999999998</v>
      </c>
      <c r="E51" s="146">
        <f>ex!H44*(1-'Express 12'!$K$7)+ex!H44*(1-'Express 12'!$K$7)*$K$12</f>
        <v>2979.9</v>
      </c>
      <c r="F51" s="146">
        <f>ex!I44*(1-'Express 12'!$K$7)+ex!I44*(1-'Express 12'!$K$7)*$K$12</f>
        <v>3299</v>
      </c>
      <c r="G51" s="146">
        <f>ex!J44*(1-'Express 12'!$K$7)+ex!J44*(1-'Express 12'!$K$7)*$K$12</f>
        <v>3524.3</v>
      </c>
      <c r="H51" s="146">
        <f>ex!C44*(1-'Express 12'!$K$7)+ex!C44*(1-'Express 12'!$K$7)*$K$12</f>
        <v>3165.15</v>
      </c>
      <c r="I51" s="128"/>
      <c r="J51" s="146">
        <f>ex!D44*(1-'Express 12'!$K$10)+ex!D44*(1-'Express 12'!$K$10)*$M$12</f>
        <v>3187.45</v>
      </c>
      <c r="K51" s="146">
        <f>ex!K44*(1-'Express 12'!$K$10)+ex!K44*(1-'Express 12'!$K$10)*$M$12</f>
        <v>3231.9</v>
      </c>
      <c r="L51" s="146">
        <f>ex!L44*(1-'Express 12'!$K$10)+ex!L44*(1-'Express 12'!$K$10)*$M$12</f>
        <v>3370.4</v>
      </c>
      <c r="M51" s="146">
        <f>ex!M44*(1-'Express 12'!$K$10)+ex!M44*(1-'Express 12'!$K$10)*$M$12</f>
        <v>3607.4</v>
      </c>
      <c r="N51" s="146">
        <f>ex!N44*(1-'Express 12'!$K$10)+ex!N44*(1-'Express 12'!$K$10)*$M$12</f>
        <v>4177.3500000000004</v>
      </c>
      <c r="O51" s="146">
        <f>ex!O44*(1-'Express 12'!$K$10)+ex!O44*(1-'Express 12'!$K$10)*$M$12</f>
        <v>4486.7</v>
      </c>
      <c r="P51" s="146">
        <f>ex!P44*(1-'Express 12'!$K$10)+ex!P44*(1-'Express 12'!$K$10)*$M$12</f>
        <v>4870.55</v>
      </c>
      <c r="Q51" s="146">
        <f>ex!Q44*(1-'Express 12'!$K$10)+ex!Q44*(1-'Express 12'!$K$10)*$M$12</f>
        <v>5136</v>
      </c>
      <c r="R51" s="130"/>
      <c r="S51" s="143"/>
      <c r="T51" s="298"/>
      <c r="U51" s="298"/>
      <c r="V51" s="298"/>
      <c r="W51" s="298"/>
      <c r="X51" s="298"/>
      <c r="Y51" s="298"/>
      <c r="Z51" s="298"/>
      <c r="AA51" s="298"/>
      <c r="AB51" s="298"/>
      <c r="AC51" s="298"/>
      <c r="AD51" s="298"/>
      <c r="AE51" s="298"/>
      <c r="AF51" s="298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</row>
    <row r="52" spans="2:42" ht="13.15" customHeight="1" x14ac:dyDescent="0.2">
      <c r="B52" s="61"/>
      <c r="C52" s="59">
        <v>20</v>
      </c>
      <c r="D52" s="146">
        <f>ex!G45*(1-'Express 12'!$K$7)+ex!G45*(1-'Express 12'!$K$7)*$K$12</f>
        <v>2502.6999999999998</v>
      </c>
      <c r="E52" s="146">
        <f>ex!H45*(1-'Express 12'!$K$7)+ex!H45*(1-'Express 12'!$K$7)*$K$12</f>
        <v>3046.6</v>
      </c>
      <c r="F52" s="146">
        <f>ex!I45*(1-'Express 12'!$K$7)+ex!I45*(1-'Express 12'!$K$7)*$K$12</f>
        <v>3376</v>
      </c>
      <c r="G52" s="146">
        <f>ex!J45*(1-'Express 12'!$K$7)+ex!J45*(1-'Express 12'!$K$7)*$K$12</f>
        <v>3610.15</v>
      </c>
      <c r="H52" s="146">
        <f>ex!C45*(1-'Express 12'!$K$7)+ex!C45*(1-'Express 12'!$K$7)*$K$12</f>
        <v>3232.75</v>
      </c>
      <c r="I52" s="128"/>
      <c r="J52" s="146">
        <f>ex!D45*(1-'Express 12'!$K$10)+ex!D45*(1-'Express 12'!$K$10)*$M$12</f>
        <v>3254</v>
      </c>
      <c r="K52" s="146">
        <f>ex!K45*(1-'Express 12'!$K$10)+ex!K45*(1-'Express 12'!$K$10)*$M$12</f>
        <v>3311.3</v>
      </c>
      <c r="L52" s="146">
        <f>ex!L45*(1-'Express 12'!$K$10)+ex!L45*(1-'Express 12'!$K$10)*$M$12</f>
        <v>3451.5</v>
      </c>
      <c r="M52" s="146">
        <f>ex!M45*(1-'Express 12'!$K$10)+ex!M45*(1-'Express 12'!$K$10)*$M$12</f>
        <v>3687.1</v>
      </c>
      <c r="N52" s="146">
        <f>ex!N45*(1-'Express 12'!$K$10)+ex!N45*(1-'Express 12'!$K$10)*$M$12</f>
        <v>4294.45</v>
      </c>
      <c r="O52" s="146">
        <f>ex!O45*(1-'Express 12'!$K$10)+ex!O45*(1-'Express 12'!$K$10)*$M$12</f>
        <v>4613.8500000000004</v>
      </c>
      <c r="P52" s="146">
        <f>ex!P45*(1-'Express 12'!$K$10)+ex!P45*(1-'Express 12'!$K$10)*$M$12</f>
        <v>5015.05</v>
      </c>
      <c r="Q52" s="146">
        <f>ex!Q45*(1-'Express 12'!$K$10)+ex!Q45*(1-'Express 12'!$K$10)*$M$12</f>
        <v>5292.35</v>
      </c>
      <c r="R52" s="130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  <c r="AF52" s="130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</row>
    <row r="53" spans="2:42" ht="13.15" customHeight="1" x14ac:dyDescent="0.2">
      <c r="B53" s="61"/>
      <c r="C53" s="59">
        <v>21</v>
      </c>
      <c r="D53" s="146">
        <f>ex!G46*(1-'Express 12'!$K$7)+ex!G46*(1-'Express 12'!$K$7)*$K$12</f>
        <v>2550.25</v>
      </c>
      <c r="E53" s="146">
        <f>ex!H46*(1-'Express 12'!$K$7)+ex!H46*(1-'Express 12'!$K$7)*$K$12</f>
        <v>3107.55</v>
      </c>
      <c r="F53" s="146">
        <f>ex!I46*(1-'Express 12'!$K$7)+ex!I46*(1-'Express 12'!$K$7)*$K$12</f>
        <v>3469.95</v>
      </c>
      <c r="G53" s="146">
        <f>ex!J46*(1-'Express 12'!$K$7)+ex!J46*(1-'Express 12'!$K$7)*$K$12</f>
        <v>3714.2</v>
      </c>
      <c r="H53" s="146">
        <f>ex!C46*(1-'Express 12'!$K$7)+ex!C46*(1-'Express 12'!$K$7)*$K$12</f>
        <v>3294.6</v>
      </c>
      <c r="I53" s="128"/>
      <c r="J53" s="146">
        <f>ex!D46*(1-'Express 12'!$K$10)+ex!D46*(1-'Express 12'!$K$10)*$M$12</f>
        <v>3314.95</v>
      </c>
      <c r="K53" s="146">
        <f>ex!K46*(1-'Express 12'!$K$10)+ex!K46*(1-'Express 12'!$K$10)*$M$12</f>
        <v>3465.4</v>
      </c>
      <c r="L53" s="146">
        <f>ex!L46*(1-'Express 12'!$K$10)+ex!L46*(1-'Express 12'!$K$10)*$M$12</f>
        <v>3599.95</v>
      </c>
      <c r="M53" s="146">
        <f>ex!M46*(1-'Express 12'!$K$10)+ex!M46*(1-'Express 12'!$K$10)*$M$12</f>
        <v>3817.9</v>
      </c>
      <c r="N53" s="146">
        <f>ex!N46*(1-'Express 12'!$K$10)+ex!N46*(1-'Express 12'!$K$10)*$M$12</f>
        <v>4431.8999999999996</v>
      </c>
      <c r="O53" s="146">
        <f>ex!O46*(1-'Express 12'!$K$10)+ex!O46*(1-'Express 12'!$K$10)*$M$12</f>
        <v>4823.5</v>
      </c>
      <c r="P53" s="146">
        <f>ex!P46*(1-'Express 12'!$K$10)+ex!P46*(1-'Express 12'!$K$10)*$M$12</f>
        <v>5213.75</v>
      </c>
      <c r="Q53" s="146">
        <f>ex!Q46*(1-'Express 12'!$K$10)+ex!Q46*(1-'Express 12'!$K$10)*$M$12</f>
        <v>5588.9</v>
      </c>
      <c r="R53" s="130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  <c r="AF53" s="130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</row>
    <row r="54" spans="2:42" ht="13.15" customHeight="1" x14ac:dyDescent="0.2">
      <c r="B54" s="61"/>
      <c r="C54" s="59">
        <v>22</v>
      </c>
      <c r="D54" s="146">
        <f>ex!G47*(1-'Express 12'!$K$7)+ex!G47*(1-'Express 12'!$K$7)*$K$12</f>
        <v>2579.65</v>
      </c>
      <c r="E54" s="146">
        <f>ex!H47*(1-'Express 12'!$K$7)+ex!H47*(1-'Express 12'!$K$7)*$K$12</f>
        <v>3155.7</v>
      </c>
      <c r="F54" s="146">
        <f>ex!I47*(1-'Express 12'!$K$7)+ex!I47*(1-'Express 12'!$K$7)*$K$12</f>
        <v>3547.55</v>
      </c>
      <c r="G54" s="146">
        <f>ex!J47*(1-'Express 12'!$K$7)+ex!J47*(1-'Express 12'!$K$7)*$K$12</f>
        <v>3800.55</v>
      </c>
      <c r="H54" s="146">
        <f>ex!C47*(1-'Express 12'!$K$7)+ex!C47*(1-'Express 12'!$K$7)*$K$12</f>
        <v>3343.4</v>
      </c>
      <c r="I54" s="128"/>
      <c r="J54" s="146">
        <f>ex!D47*(1-'Express 12'!$K$10)+ex!D47*(1-'Express 12'!$K$10)*$M$12</f>
        <v>3362.95</v>
      </c>
      <c r="K54" s="146">
        <f>ex!K47*(1-'Express 12'!$K$10)+ex!K47*(1-'Express 12'!$K$10)*$M$12</f>
        <v>3541.35</v>
      </c>
      <c r="L54" s="146">
        <f>ex!L47*(1-'Express 12'!$K$10)+ex!L47*(1-'Express 12'!$K$10)*$M$12</f>
        <v>3683.45</v>
      </c>
      <c r="M54" s="146">
        <f>ex!M47*(1-'Express 12'!$K$10)+ex!M47*(1-'Express 12'!$K$10)*$M$12</f>
        <v>3898.4</v>
      </c>
      <c r="N54" s="146">
        <f>ex!N47*(1-'Express 12'!$K$10)+ex!N47*(1-'Express 12'!$K$10)*$M$12</f>
        <v>4512</v>
      </c>
      <c r="O54" s="146">
        <f>ex!O47*(1-'Express 12'!$K$10)+ex!O47*(1-'Express 12'!$K$10)*$M$12</f>
        <v>4916.2</v>
      </c>
      <c r="P54" s="146">
        <f>ex!P47*(1-'Express 12'!$K$10)+ex!P47*(1-'Express 12'!$K$10)*$M$12</f>
        <v>5322.75</v>
      </c>
      <c r="Q54" s="146">
        <f>ex!Q47*(1-'Express 12'!$K$10)+ex!Q47*(1-'Express 12'!$K$10)*$M$12</f>
        <v>5730.2</v>
      </c>
      <c r="R54" s="130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30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</row>
    <row r="55" spans="2:42" ht="13.15" customHeight="1" x14ac:dyDescent="0.2">
      <c r="B55" s="61"/>
      <c r="C55" s="59">
        <v>23</v>
      </c>
      <c r="D55" s="146">
        <f>ex!G48*(1-'Express 12'!$K$7)+ex!G48*(1-'Express 12'!$K$7)*$K$12</f>
        <v>2607.1</v>
      </c>
      <c r="E55" s="146">
        <f>ex!H48*(1-'Express 12'!$K$7)+ex!H48*(1-'Express 12'!$K$7)*$K$12</f>
        <v>3204</v>
      </c>
      <c r="F55" s="146">
        <f>ex!I48*(1-'Express 12'!$K$7)+ex!I48*(1-'Express 12'!$K$7)*$K$12</f>
        <v>3622.95</v>
      </c>
      <c r="G55" s="146">
        <f>ex!J48*(1-'Express 12'!$K$7)+ex!J48*(1-'Express 12'!$K$7)*$K$12</f>
        <v>3884.85</v>
      </c>
      <c r="H55" s="146">
        <f>ex!C48*(1-'Express 12'!$K$7)+ex!C48*(1-'Express 12'!$K$7)*$K$12</f>
        <v>3392.35</v>
      </c>
      <c r="I55" s="128"/>
      <c r="J55" s="146">
        <f>ex!D48*(1-'Express 12'!$K$10)+ex!D48*(1-'Express 12'!$K$10)*$M$12</f>
        <v>3411.1</v>
      </c>
      <c r="K55" s="146">
        <f>ex!K48*(1-'Express 12'!$K$10)+ex!K48*(1-'Express 12'!$K$10)*$M$12</f>
        <v>3617.35</v>
      </c>
      <c r="L55" s="146">
        <f>ex!L48*(1-'Express 12'!$K$10)+ex!L48*(1-'Express 12'!$K$10)*$M$12</f>
        <v>3765.15</v>
      </c>
      <c r="M55" s="146">
        <f>ex!M48*(1-'Express 12'!$K$10)+ex!M48*(1-'Express 12'!$K$10)*$M$12</f>
        <v>3978.7</v>
      </c>
      <c r="N55" s="146">
        <f>ex!N48*(1-'Express 12'!$K$10)+ex!N48*(1-'Express 12'!$K$10)*$M$12</f>
        <v>4598.3</v>
      </c>
      <c r="O55" s="146">
        <f>ex!O48*(1-'Express 12'!$K$10)+ex!O48*(1-'Express 12'!$K$10)*$M$12</f>
        <v>5014.6499999999996</v>
      </c>
      <c r="P55" s="146">
        <f>ex!P48*(1-'Express 12'!$K$10)+ex!P48*(1-'Express 12'!$K$10)*$M$12</f>
        <v>5438.45</v>
      </c>
      <c r="Q55" s="146">
        <f>ex!Q48*(1-'Express 12'!$K$10)+ex!Q48*(1-'Express 12'!$K$10)*$M$12</f>
        <v>5873.45</v>
      </c>
      <c r="R55" s="130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30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</row>
    <row r="56" spans="2:42" ht="13.15" customHeight="1" x14ac:dyDescent="0.2">
      <c r="B56" s="61"/>
      <c r="C56" s="59">
        <v>24</v>
      </c>
      <c r="D56" s="146">
        <f>ex!G49*(1-'Express 12'!$K$7)+ex!G49*(1-'Express 12'!$K$7)*$K$12</f>
        <v>2638.25</v>
      </c>
      <c r="E56" s="146">
        <f>ex!H49*(1-'Express 12'!$K$7)+ex!H49*(1-'Express 12'!$K$7)*$K$12</f>
        <v>3249.9</v>
      </c>
      <c r="F56" s="146">
        <f>ex!I49*(1-'Express 12'!$K$7)+ex!I49*(1-'Express 12'!$K$7)*$K$12</f>
        <v>3700.4</v>
      </c>
      <c r="G56" s="146">
        <f>ex!J49*(1-'Express 12'!$K$7)+ex!J49*(1-'Express 12'!$K$7)*$K$12</f>
        <v>3971.25</v>
      </c>
      <c r="H56" s="146">
        <f>ex!C49*(1-'Express 12'!$K$7)+ex!C49*(1-'Express 12'!$K$7)*$K$12</f>
        <v>3438.9</v>
      </c>
      <c r="I56" s="128"/>
      <c r="J56" s="146">
        <f>ex!D49*(1-'Express 12'!$K$10)+ex!D49*(1-'Express 12'!$K$10)*$M$12</f>
        <v>3456.95</v>
      </c>
      <c r="K56" s="146">
        <f>ex!K49*(1-'Express 12'!$K$10)+ex!K49*(1-'Express 12'!$K$10)*$M$12</f>
        <v>3693.25</v>
      </c>
      <c r="L56" s="146">
        <f>ex!L49*(1-'Express 12'!$K$10)+ex!L49*(1-'Express 12'!$K$10)*$M$12</f>
        <v>3848.55</v>
      </c>
      <c r="M56" s="146">
        <f>ex!M49*(1-'Express 12'!$K$10)+ex!M49*(1-'Express 12'!$K$10)*$M$12</f>
        <v>4061.05</v>
      </c>
      <c r="N56" s="146">
        <f>ex!N49*(1-'Express 12'!$K$10)+ex!N49*(1-'Express 12'!$K$10)*$M$12</f>
        <v>4686.5</v>
      </c>
      <c r="O56" s="146">
        <f>ex!O49*(1-'Express 12'!$K$10)+ex!O49*(1-'Express 12'!$K$10)*$M$12</f>
        <v>5113.1000000000004</v>
      </c>
      <c r="P56" s="146">
        <f>ex!P49*(1-'Express 12'!$K$10)+ex!P49*(1-'Express 12'!$K$10)*$M$12</f>
        <v>5554.4</v>
      </c>
      <c r="Q56" s="146">
        <f>ex!Q49*(1-'Express 12'!$K$10)+ex!Q49*(1-'Express 12'!$K$10)*$M$12</f>
        <v>6012.7</v>
      </c>
      <c r="R56" s="130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30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</row>
    <row r="57" spans="2:42" ht="13.15" customHeight="1" x14ac:dyDescent="0.2">
      <c r="B57" s="61"/>
      <c r="C57" s="59">
        <v>25</v>
      </c>
      <c r="D57" s="146">
        <f>ex!G50*(1-'Express 12'!$K$7)+ex!G50*(1-'Express 12'!$K$7)*$K$12</f>
        <v>2667.6</v>
      </c>
      <c r="E57" s="146">
        <f>ex!H50*(1-'Express 12'!$K$7)+ex!H50*(1-'Express 12'!$K$7)*$K$12</f>
        <v>3298</v>
      </c>
      <c r="F57" s="146">
        <f>ex!I50*(1-'Express 12'!$K$7)+ex!I50*(1-'Express 12'!$K$7)*$K$12</f>
        <v>3778.05</v>
      </c>
      <c r="G57" s="146">
        <f>ex!J50*(1-'Express 12'!$K$7)+ex!J50*(1-'Express 12'!$K$7)*$K$12</f>
        <v>4057.65</v>
      </c>
      <c r="H57" s="146">
        <f>ex!C50*(1-'Express 12'!$K$7)+ex!C50*(1-'Express 12'!$K$7)*$K$12</f>
        <v>3487.7</v>
      </c>
      <c r="I57" s="128"/>
      <c r="J57" s="146">
        <f>ex!D50*(1-'Express 12'!$K$10)+ex!D50*(1-'Express 12'!$K$10)*$M$12</f>
        <v>3505</v>
      </c>
      <c r="K57" s="146">
        <f>ex!K50*(1-'Express 12'!$K$10)+ex!K50*(1-'Express 12'!$K$10)*$M$12</f>
        <v>3778.65</v>
      </c>
      <c r="L57" s="146">
        <f>ex!L50*(1-'Express 12'!$K$10)+ex!L50*(1-'Express 12'!$K$10)*$M$12</f>
        <v>3929.95</v>
      </c>
      <c r="M57" s="146">
        <f>ex!M50*(1-'Express 12'!$K$10)+ex!M50*(1-'Express 12'!$K$10)*$M$12</f>
        <v>4145.5</v>
      </c>
      <c r="N57" s="146">
        <f>ex!N50*(1-'Express 12'!$K$10)+ex!N50*(1-'Express 12'!$K$10)*$M$12</f>
        <v>4772.8</v>
      </c>
      <c r="O57" s="146">
        <f>ex!O50*(1-'Express 12'!$K$10)+ex!O50*(1-'Express 12'!$K$10)*$M$12</f>
        <v>5204.8500000000004</v>
      </c>
      <c r="P57" s="146">
        <f>ex!P50*(1-'Express 12'!$K$10)+ex!P50*(1-'Express 12'!$K$10)*$M$12</f>
        <v>5661.9</v>
      </c>
      <c r="Q57" s="146">
        <f>ex!Q50*(1-'Express 12'!$K$10)+ex!Q50*(1-'Express 12'!$K$10)*$M$12</f>
        <v>6156</v>
      </c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</row>
    <row r="58" spans="2:42" ht="13.15" customHeight="1" x14ac:dyDescent="0.2">
      <c r="B58" s="61"/>
      <c r="C58" s="59">
        <v>26</v>
      </c>
      <c r="D58" s="146">
        <f>ex!G51*(1-'Express 12'!$K$7)+ex!G51*(1-'Express 12'!$K$7)*$K$12</f>
        <v>2741.05</v>
      </c>
      <c r="E58" s="146">
        <f>ex!H51*(1-'Express 12'!$K$7)+ex!H51*(1-'Express 12'!$K$7)*$K$12</f>
        <v>3388.1</v>
      </c>
      <c r="F58" s="146">
        <f>ex!I51*(1-'Express 12'!$K$7)+ex!I51*(1-'Express 12'!$K$7)*$K$12</f>
        <v>3900.6</v>
      </c>
      <c r="G58" s="146">
        <f>ex!J51*(1-'Express 12'!$K$7)+ex!J51*(1-'Express 12'!$K$7)*$K$12</f>
        <v>4144</v>
      </c>
      <c r="H58" s="146">
        <f>ex!C51*(1-'Express 12'!$K$7)+ex!C51*(1-'Express 12'!$K$7)*$K$12</f>
        <v>3579</v>
      </c>
      <c r="I58" s="128"/>
      <c r="J58" s="146">
        <f>ex!D51*(1-'Express 12'!$K$10)+ex!D51*(1-'Express 12'!$K$10)*$M$12</f>
        <v>3594.9</v>
      </c>
      <c r="K58" s="146">
        <f>ex!K51*(1-'Express 12'!$K$10)+ex!K51*(1-'Express 12'!$K$10)*$M$12</f>
        <v>3862.05</v>
      </c>
      <c r="L58" s="146">
        <f>ex!L51*(1-'Express 12'!$K$10)+ex!L51*(1-'Express 12'!$K$10)*$M$12</f>
        <v>4011.55</v>
      </c>
      <c r="M58" s="146">
        <f>ex!M51*(1-'Express 12'!$K$10)+ex!M51*(1-'Express 12'!$K$10)*$M$12</f>
        <v>4223.55</v>
      </c>
      <c r="N58" s="146">
        <f>ex!N51*(1-'Express 12'!$K$10)+ex!N51*(1-'Express 12'!$K$10)*$M$12</f>
        <v>4859.25</v>
      </c>
      <c r="O58" s="146">
        <f>ex!O51*(1-'Express 12'!$K$10)+ex!O51*(1-'Express 12'!$K$10)*$M$12</f>
        <v>5305.1</v>
      </c>
      <c r="P58" s="146">
        <f>ex!P51*(1-'Express 12'!$K$10)+ex!P51*(1-'Express 12'!$K$10)*$M$12</f>
        <v>5777.55</v>
      </c>
      <c r="Q58" s="146">
        <f>ex!Q51*(1-'Express 12'!$K$10)+ex!Q51*(1-'Express 12'!$K$10)*$M$12</f>
        <v>6299</v>
      </c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F58" s="130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</row>
    <row r="59" spans="2:42" ht="13.15" customHeight="1" x14ac:dyDescent="0.2">
      <c r="B59" s="61"/>
      <c r="C59" s="59">
        <v>27</v>
      </c>
      <c r="D59" s="146">
        <f>ex!G52*(1-'Express 12'!$K$7)+ex!G52*(1-'Express 12'!$K$7)*$K$12</f>
        <v>2777.95</v>
      </c>
      <c r="E59" s="146">
        <f>ex!H52*(1-'Express 12'!$K$7)+ex!H52*(1-'Express 12'!$K$7)*$K$12</f>
        <v>3438.7</v>
      </c>
      <c r="F59" s="146">
        <f>ex!I52*(1-'Express 12'!$K$7)+ex!I52*(1-'Express 12'!$K$7)*$K$12</f>
        <v>3976.85</v>
      </c>
      <c r="G59" s="146">
        <f>ex!J52*(1-'Express 12'!$K$7)+ex!J52*(1-'Express 12'!$K$7)*$K$12</f>
        <v>4230.25</v>
      </c>
      <c r="H59" s="146">
        <f>ex!C52*(1-'Express 12'!$K$7)+ex!C52*(1-'Express 12'!$K$7)*$K$12</f>
        <v>3630.35</v>
      </c>
      <c r="I59" s="128"/>
      <c r="J59" s="146">
        <f>ex!D52*(1-'Express 12'!$K$10)+ex!D52*(1-'Express 12'!$K$10)*$M$12</f>
        <v>3645.45</v>
      </c>
      <c r="K59" s="146">
        <f>ex!K52*(1-'Express 12'!$K$10)+ex!K52*(1-'Express 12'!$K$10)*$M$12</f>
        <v>3945.75</v>
      </c>
      <c r="L59" s="146">
        <f>ex!L52*(1-'Express 12'!$K$10)+ex!L52*(1-'Express 12'!$K$10)*$M$12</f>
        <v>4095</v>
      </c>
      <c r="M59" s="146">
        <f>ex!M52*(1-'Express 12'!$K$10)+ex!M52*(1-'Express 12'!$K$10)*$M$12</f>
        <v>4294.3500000000004</v>
      </c>
      <c r="N59" s="146">
        <f>ex!N52*(1-'Express 12'!$K$10)+ex!N52*(1-'Express 12'!$K$10)*$M$12</f>
        <v>4934.1499999999996</v>
      </c>
      <c r="O59" s="146">
        <f>ex!O52*(1-'Express 12'!$K$10)+ex!O52*(1-'Express 12'!$K$10)*$M$12</f>
        <v>5391.7</v>
      </c>
      <c r="P59" s="146">
        <f>ex!P52*(1-'Express 12'!$K$10)+ex!P52*(1-'Express 12'!$K$10)*$M$12</f>
        <v>5879.8</v>
      </c>
      <c r="Q59" s="146">
        <f>ex!Q52*(1-'Express 12'!$K$10)+ex!Q52*(1-'Express 12'!$K$10)*$M$12</f>
        <v>6440.55</v>
      </c>
      <c r="R59" s="130"/>
      <c r="S59" s="130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0"/>
      <c r="AE59" s="130"/>
      <c r="AF59" s="130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</row>
    <row r="60" spans="2:42" ht="13.15" customHeight="1" x14ac:dyDescent="0.2">
      <c r="B60" s="61"/>
      <c r="C60" s="59">
        <v>28</v>
      </c>
      <c r="D60" s="146">
        <f>ex!G53*(1-'Express 12'!$K$7)+ex!G53*(1-'Express 12'!$K$7)*$K$12</f>
        <v>2817.05</v>
      </c>
      <c r="E60" s="146">
        <f>ex!H53*(1-'Express 12'!$K$7)+ex!H53*(1-'Express 12'!$K$7)*$K$12</f>
        <v>3491.4</v>
      </c>
      <c r="F60" s="146">
        <f>ex!I53*(1-'Express 12'!$K$7)+ex!I53*(1-'Express 12'!$K$7)*$K$12</f>
        <v>4054.45</v>
      </c>
      <c r="G60" s="146">
        <f>ex!J53*(1-'Express 12'!$K$7)+ex!J53*(1-'Express 12'!$K$7)*$K$12</f>
        <v>4316.7</v>
      </c>
      <c r="H60" s="146">
        <f>ex!C53*(1-'Express 12'!$K$7)+ex!C53*(1-'Express 12'!$K$7)*$K$12</f>
        <v>3683.7</v>
      </c>
      <c r="I60" s="128"/>
      <c r="J60" s="146">
        <f>ex!D53*(1-'Express 12'!$K$10)+ex!D53*(1-'Express 12'!$K$10)*$M$12</f>
        <v>3698</v>
      </c>
      <c r="K60" s="146">
        <f>ex!K53*(1-'Express 12'!$K$10)+ex!K53*(1-'Express 12'!$K$10)*$M$12</f>
        <v>4029.35</v>
      </c>
      <c r="L60" s="146">
        <f>ex!L53*(1-'Express 12'!$K$10)+ex!L53*(1-'Express 12'!$K$10)*$M$12</f>
        <v>4176.7</v>
      </c>
      <c r="M60" s="146">
        <f>ex!M53*(1-'Express 12'!$K$10)+ex!M53*(1-'Express 12'!$K$10)*$M$12</f>
        <v>4380.7</v>
      </c>
      <c r="N60" s="146">
        <f>ex!N53*(1-'Express 12'!$K$10)+ex!N53*(1-'Express 12'!$K$10)*$M$12</f>
        <v>5020.25</v>
      </c>
      <c r="O60" s="146">
        <f>ex!O53*(1-'Express 12'!$K$10)+ex!O53*(1-'Express 12'!$K$10)*$M$12</f>
        <v>5490.05</v>
      </c>
      <c r="P60" s="146">
        <f>ex!P53*(1-'Express 12'!$K$10)+ex!P53*(1-'Express 12'!$K$10)*$M$12</f>
        <v>5997.55</v>
      </c>
      <c r="Q60" s="146">
        <f>ex!Q53*(1-'Express 12'!$K$10)+ex!Q53*(1-'Express 12'!$K$10)*$M$12</f>
        <v>6581.8</v>
      </c>
      <c r="R60" s="130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  <c r="AC60" s="130"/>
      <c r="AD60" s="130"/>
      <c r="AE60" s="130"/>
      <c r="AF60" s="130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</row>
    <row r="61" spans="2:42" ht="13.15" customHeight="1" x14ac:dyDescent="0.2">
      <c r="B61" s="61"/>
      <c r="C61" s="59">
        <v>29</v>
      </c>
      <c r="D61" s="146">
        <f>ex!G54*(1-'Express 12'!$K$7)+ex!G54*(1-'Express 12'!$K$7)*$K$12</f>
        <v>2854</v>
      </c>
      <c r="E61" s="146">
        <f>ex!H54*(1-'Express 12'!$K$7)+ex!H54*(1-'Express 12'!$K$7)*$K$12</f>
        <v>3542.15</v>
      </c>
      <c r="F61" s="146">
        <f>ex!I54*(1-'Express 12'!$K$7)+ex!I54*(1-'Express 12'!$K$7)*$K$12</f>
        <v>4134.25</v>
      </c>
      <c r="G61" s="146">
        <f>ex!J54*(1-'Express 12'!$K$7)+ex!J54*(1-'Express 12'!$K$7)*$K$12</f>
        <v>4403.2</v>
      </c>
      <c r="H61" s="146">
        <f>ex!C54*(1-'Express 12'!$K$7)+ex!C54*(1-'Express 12'!$K$7)*$K$12</f>
        <v>3735.2</v>
      </c>
      <c r="I61" s="128"/>
      <c r="J61" s="146">
        <f>ex!D54*(1-'Express 12'!$K$10)+ex!D54*(1-'Express 12'!$K$10)*$M$12</f>
        <v>3748.65</v>
      </c>
      <c r="K61" s="146">
        <f>ex!K54*(1-'Express 12'!$K$10)+ex!K54*(1-'Express 12'!$K$10)*$M$12</f>
        <v>4091.95</v>
      </c>
      <c r="L61" s="146">
        <f>ex!L54*(1-'Express 12'!$K$10)+ex!L54*(1-'Express 12'!$K$10)*$M$12</f>
        <v>4251.75</v>
      </c>
      <c r="M61" s="146">
        <f>ex!M54*(1-'Express 12'!$K$10)+ex!M54*(1-'Express 12'!$K$10)*$M$12</f>
        <v>4456.6499999999996</v>
      </c>
      <c r="N61" s="146">
        <f>ex!N54*(1-'Express 12'!$K$10)+ex!N54*(1-'Express 12'!$K$10)*$M$12</f>
        <v>5098.45</v>
      </c>
      <c r="O61" s="146">
        <f>ex!O54*(1-'Express 12'!$K$10)+ex!O54*(1-'Express 12'!$K$10)*$M$12</f>
        <v>5581.95</v>
      </c>
      <c r="P61" s="146">
        <f>ex!P54*(1-'Express 12'!$K$10)+ex!P54*(1-'Express 12'!$K$10)*$M$12</f>
        <v>6104.75</v>
      </c>
      <c r="Q61" s="146">
        <f>ex!Q54*(1-'Express 12'!$K$10)+ex!Q54*(1-'Express 12'!$K$10)*$M$12</f>
        <v>6738.9</v>
      </c>
      <c r="R61" s="130"/>
      <c r="S61" s="130"/>
      <c r="T61" s="130"/>
      <c r="U61" s="130"/>
      <c r="V61" s="130"/>
      <c r="W61" s="130"/>
      <c r="X61" s="130"/>
      <c r="Y61" s="130"/>
      <c r="Z61" s="130"/>
      <c r="AA61" s="130"/>
      <c r="AB61" s="130"/>
      <c r="AC61" s="130"/>
      <c r="AD61" s="130"/>
      <c r="AE61" s="130"/>
      <c r="AF61" s="130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</row>
    <row r="62" spans="2:42" ht="13.15" customHeight="1" x14ac:dyDescent="0.2">
      <c r="B62" s="61"/>
      <c r="C62" s="59">
        <v>30</v>
      </c>
      <c r="D62" s="146">
        <f>ex!G55*(1-'Express 12'!$K$7)+ex!G55*(1-'Express 12'!$K$7)*$K$12</f>
        <v>2924.95</v>
      </c>
      <c r="E62" s="146">
        <f>ex!H55*(1-'Express 12'!$K$7)+ex!H55*(1-'Express 12'!$K$7)*$K$12</f>
        <v>3637.05</v>
      </c>
      <c r="F62" s="146">
        <f>ex!I55*(1-'Express 12'!$K$7)+ex!I55*(1-'Express 12'!$K$7)*$K$12</f>
        <v>4276.1000000000004</v>
      </c>
      <c r="G62" s="146">
        <f>ex!J55*(1-'Express 12'!$K$7)+ex!J55*(1-'Express 12'!$K$7)*$K$12</f>
        <v>4554.55</v>
      </c>
      <c r="H62" s="146">
        <f>ex!C55*(1-'Express 12'!$K$7)+ex!C55*(1-'Express 12'!$K$7)*$K$12</f>
        <v>3831.45</v>
      </c>
      <c r="I62" s="128"/>
      <c r="J62" s="146">
        <f>ex!D55*(1-'Express 12'!$K$10)+ex!D55*(1-'Express 12'!$K$10)*$M$12</f>
        <v>3843.4</v>
      </c>
      <c r="K62" s="146">
        <f>ex!K55*(1-'Express 12'!$K$10)+ex!K55*(1-'Express 12'!$K$10)*$M$12</f>
        <v>4222.05</v>
      </c>
      <c r="L62" s="146">
        <f>ex!L55*(1-'Express 12'!$K$10)+ex!L55*(1-'Express 12'!$K$10)*$M$12</f>
        <v>4395.5</v>
      </c>
      <c r="M62" s="146">
        <f>ex!M55*(1-'Express 12'!$K$10)+ex!M55*(1-'Express 12'!$K$10)*$M$12</f>
        <v>4607.7</v>
      </c>
      <c r="N62" s="146">
        <f>ex!N55*(1-'Express 12'!$K$10)+ex!N55*(1-'Express 12'!$K$10)*$M$12</f>
        <v>5271.6</v>
      </c>
      <c r="O62" s="146">
        <f>ex!O55*(1-'Express 12'!$K$10)+ex!O55*(1-'Express 12'!$K$10)*$M$12</f>
        <v>5764.25</v>
      </c>
      <c r="P62" s="146">
        <f>ex!P55*(1-'Express 12'!$K$10)+ex!P55*(1-'Express 12'!$K$10)*$M$12</f>
        <v>6314.15</v>
      </c>
      <c r="Q62" s="146">
        <f>ex!Q55*(1-'Express 12'!$K$10)+ex!Q55*(1-'Express 12'!$K$10)*$M$12</f>
        <v>6970.65</v>
      </c>
      <c r="R62" s="130"/>
      <c r="S62" s="130"/>
      <c r="T62" s="130"/>
      <c r="U62" s="130"/>
      <c r="V62" s="130"/>
      <c r="W62" s="130"/>
      <c r="X62" s="130"/>
      <c r="Y62" s="130"/>
      <c r="Z62" s="130"/>
      <c r="AA62" s="130"/>
      <c r="AB62" s="130"/>
      <c r="AC62" s="130"/>
      <c r="AD62" s="130"/>
      <c r="AE62" s="130"/>
      <c r="AF62" s="130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</row>
    <row r="63" spans="2:42" ht="13.15" customHeight="1" x14ac:dyDescent="0.2">
      <c r="B63" s="61"/>
      <c r="C63" s="59">
        <v>31</v>
      </c>
      <c r="D63" s="146">
        <f>ex!G56*(1-'Express 12'!$K$7)+ex!G56*(1-'Express 12'!$K$7)*$K$12</f>
        <v>3021.1</v>
      </c>
      <c r="E63" s="146">
        <f>ex!H56*(1-'Express 12'!$K$7)+ex!H56*(1-'Express 12'!$K$7)*$K$12</f>
        <v>3757.4</v>
      </c>
      <c r="F63" s="146">
        <f>ex!I56*(1-'Express 12'!$K$7)+ex!I56*(1-'Express 12'!$K$7)*$K$12</f>
        <v>4418.6000000000004</v>
      </c>
      <c r="G63" s="146">
        <f>ex!J56*(1-'Express 12'!$K$7)+ex!J56*(1-'Express 12'!$K$7)*$K$12</f>
        <v>4705.45</v>
      </c>
      <c r="H63" s="146">
        <f>ex!C56*(1-'Express 12'!$K$7)+ex!C56*(1-'Express 12'!$K$7)*$K$12</f>
        <v>3953.4</v>
      </c>
      <c r="I63" s="128"/>
      <c r="J63" s="146">
        <f>ex!D56*(1-'Express 12'!$K$10)+ex!D56*(1-'Express 12'!$K$10)*$M$12</f>
        <v>3963.45</v>
      </c>
      <c r="K63" s="146">
        <f>ex!K56*(1-'Express 12'!$K$10)+ex!K56*(1-'Express 12'!$K$10)*$M$12</f>
        <v>4362.55</v>
      </c>
      <c r="L63" s="146">
        <f>ex!L56*(1-'Express 12'!$K$10)+ex!L56*(1-'Express 12'!$K$10)*$M$12</f>
        <v>4541.3500000000004</v>
      </c>
      <c r="M63" s="146">
        <f>ex!M56*(1-'Express 12'!$K$10)+ex!M56*(1-'Express 12'!$K$10)*$M$12</f>
        <v>4760.6499999999996</v>
      </c>
      <c r="N63" s="146">
        <f>ex!N56*(1-'Express 12'!$K$10)+ex!N56*(1-'Express 12'!$K$10)*$M$12</f>
        <v>5446.95</v>
      </c>
      <c r="O63" s="146">
        <f>ex!O56*(1-'Express 12'!$K$10)+ex!O56*(1-'Express 12'!$K$10)*$M$12</f>
        <v>5956</v>
      </c>
      <c r="P63" s="146">
        <f>ex!P56*(1-'Express 12'!$K$10)+ex!P56*(1-'Express 12'!$K$10)*$M$12</f>
        <v>6524.3</v>
      </c>
      <c r="Q63" s="146">
        <f>ex!Q56*(1-'Express 12'!$K$10)+ex!Q56*(1-'Express 12'!$K$10)*$M$12</f>
        <v>7201.9</v>
      </c>
      <c r="R63" s="130"/>
      <c r="S63" s="130"/>
      <c r="T63" s="130"/>
      <c r="U63" s="130"/>
      <c r="V63" s="130"/>
      <c r="W63" s="130"/>
      <c r="X63" s="130"/>
      <c r="Y63" s="130"/>
      <c r="Z63" s="130"/>
      <c r="AA63" s="130"/>
      <c r="AB63" s="130"/>
      <c r="AC63" s="130"/>
      <c r="AD63" s="130"/>
      <c r="AE63" s="130"/>
      <c r="AF63" s="130"/>
      <c r="AP63" s="142"/>
    </row>
    <row r="64" spans="2:42" ht="13.15" customHeight="1" x14ac:dyDescent="0.2">
      <c r="B64" s="61"/>
      <c r="C64" s="59">
        <v>32</v>
      </c>
      <c r="D64" s="146">
        <f>ex!G57*(1-'Express 12'!$K$7)+ex!G57*(1-'Express 12'!$K$7)*$K$12</f>
        <v>3053.5</v>
      </c>
      <c r="E64" s="146">
        <f>ex!H57*(1-'Express 12'!$K$7)+ex!H57*(1-'Express 12'!$K$7)*$K$12</f>
        <v>3809.7</v>
      </c>
      <c r="F64" s="146">
        <f>ex!I57*(1-'Express 12'!$K$7)+ex!I57*(1-'Express 12'!$K$7)*$K$12</f>
        <v>4512.8500000000004</v>
      </c>
      <c r="G64" s="146">
        <f>ex!J57*(1-'Express 12'!$K$7)+ex!J57*(1-'Express 12'!$K$7)*$K$12</f>
        <v>4816.1000000000004</v>
      </c>
      <c r="H64" s="146">
        <f>ex!C57*(1-'Express 12'!$K$7)+ex!C57*(1-'Express 12'!$K$7)*$K$12</f>
        <v>4006.5</v>
      </c>
      <c r="I64" s="128"/>
      <c r="J64" s="146">
        <f>ex!D57*(1-'Express 12'!$K$10)+ex!D57*(1-'Express 12'!$K$10)*$M$12</f>
        <v>4015.7</v>
      </c>
      <c r="K64" s="146">
        <f>ex!K57*(1-'Express 12'!$K$10)+ex!K57*(1-'Express 12'!$K$10)*$M$12</f>
        <v>4472.2</v>
      </c>
      <c r="L64" s="146">
        <f>ex!L57*(1-'Express 12'!$K$10)+ex!L57*(1-'Express 12'!$K$10)*$M$12</f>
        <v>4648.95</v>
      </c>
      <c r="M64" s="146">
        <f>ex!M57*(1-'Express 12'!$K$10)+ex!M57*(1-'Express 12'!$K$10)*$M$12</f>
        <v>4871.55</v>
      </c>
      <c r="N64" s="146">
        <f>ex!N57*(1-'Express 12'!$K$10)+ex!N57*(1-'Express 12'!$K$10)*$M$12</f>
        <v>5559.2</v>
      </c>
      <c r="O64" s="146">
        <f>ex!O57*(1-'Express 12'!$K$10)+ex!O57*(1-'Express 12'!$K$10)*$M$12</f>
        <v>6077.95</v>
      </c>
      <c r="P64" s="146">
        <f>ex!P57*(1-'Express 12'!$K$10)+ex!P57*(1-'Express 12'!$K$10)*$M$12</f>
        <v>6668.35</v>
      </c>
      <c r="Q64" s="146">
        <f>ex!Q57*(1-'Express 12'!$K$10)+ex!Q57*(1-'Express 12'!$K$10)*$M$12</f>
        <v>7388.4</v>
      </c>
      <c r="R64" s="130"/>
      <c r="S64" s="130"/>
      <c r="T64" s="130"/>
      <c r="U64" s="130"/>
      <c r="V64" s="130"/>
      <c r="W64" s="130"/>
      <c r="X64" s="130"/>
      <c r="Y64" s="130"/>
      <c r="Z64" s="130"/>
      <c r="AA64" s="130"/>
      <c r="AB64" s="130"/>
      <c r="AC64" s="130"/>
      <c r="AD64" s="130"/>
      <c r="AE64" s="130"/>
      <c r="AF64" s="130"/>
      <c r="AP64" s="142"/>
    </row>
    <row r="65" spans="2:42" ht="13.15" customHeight="1" x14ac:dyDescent="0.2">
      <c r="B65" s="61"/>
      <c r="C65" s="59">
        <v>33</v>
      </c>
      <c r="D65" s="146">
        <f>ex!G58*(1-'Express 12'!$K$7)+ex!G58*(1-'Express 12'!$K$7)*$K$12</f>
        <v>3083.85</v>
      </c>
      <c r="E65" s="146">
        <f>ex!H58*(1-'Express 12'!$K$7)+ex!H58*(1-'Express 12'!$K$7)*$K$12</f>
        <v>3861.25</v>
      </c>
      <c r="F65" s="146">
        <f>ex!I58*(1-'Express 12'!$K$7)+ex!I58*(1-'Express 12'!$K$7)*$K$12</f>
        <v>4593.1000000000004</v>
      </c>
      <c r="G65" s="146">
        <f>ex!J58*(1-'Express 12'!$K$7)+ex!J58*(1-'Express 12'!$K$7)*$K$12</f>
        <v>4905.5</v>
      </c>
      <c r="H65" s="146">
        <f>ex!C58*(1-'Express 12'!$K$7)+ex!C58*(1-'Express 12'!$K$7)*$K$12</f>
        <v>4058.65</v>
      </c>
      <c r="I65" s="128"/>
      <c r="J65" s="146">
        <f>ex!D58*(1-'Express 12'!$K$10)+ex!D58*(1-'Express 12'!$K$10)*$M$12</f>
        <v>4067.1</v>
      </c>
      <c r="K65" s="146">
        <f>ex!K58*(1-'Express 12'!$K$10)+ex!K58*(1-'Express 12'!$K$10)*$M$12</f>
        <v>4551.75</v>
      </c>
      <c r="L65" s="146">
        <f>ex!L58*(1-'Express 12'!$K$10)+ex!L58*(1-'Express 12'!$K$10)*$M$12</f>
        <v>4735.1499999999996</v>
      </c>
      <c r="M65" s="146">
        <f>ex!M58*(1-'Express 12'!$K$10)+ex!M58*(1-'Express 12'!$K$10)*$M$12</f>
        <v>4958.8</v>
      </c>
      <c r="N65" s="146">
        <f>ex!N58*(1-'Express 12'!$K$10)+ex!N58*(1-'Express 12'!$K$10)*$M$12</f>
        <v>5646.35</v>
      </c>
      <c r="O65" s="146">
        <f>ex!O58*(1-'Express 12'!$K$10)+ex!O58*(1-'Express 12'!$K$10)*$M$12</f>
        <v>6181.3</v>
      </c>
      <c r="P65" s="146">
        <f>ex!P58*(1-'Express 12'!$K$10)+ex!P58*(1-'Express 12'!$K$10)*$M$12</f>
        <v>6788.1</v>
      </c>
      <c r="Q65" s="146">
        <f>ex!Q58*(1-'Express 12'!$K$10)+ex!Q58*(1-'Express 12'!$K$10)*$M$12</f>
        <v>7534.25</v>
      </c>
      <c r="R65" s="130"/>
      <c r="S65" s="130"/>
      <c r="T65" s="130"/>
      <c r="U65" s="130"/>
      <c r="V65" s="130"/>
      <c r="W65" s="130"/>
      <c r="X65" s="130"/>
      <c r="Y65" s="130"/>
      <c r="Z65" s="130"/>
      <c r="AA65" s="130"/>
      <c r="AB65" s="130"/>
      <c r="AC65" s="130"/>
      <c r="AD65" s="130"/>
      <c r="AE65" s="130"/>
      <c r="AF65" s="130"/>
      <c r="AP65" s="142"/>
    </row>
    <row r="66" spans="2:42" ht="13.15" customHeight="1" x14ac:dyDescent="0.2">
      <c r="B66" s="61"/>
      <c r="C66" s="59">
        <v>34</v>
      </c>
      <c r="D66" s="146">
        <f>ex!G59*(1-'Express 12'!$K$7)+ex!G59*(1-'Express 12'!$K$7)*$K$12</f>
        <v>3114.25</v>
      </c>
      <c r="E66" s="146">
        <f>ex!H59*(1-'Express 12'!$K$7)+ex!H59*(1-'Express 12'!$K$7)*$K$12</f>
        <v>3910.9</v>
      </c>
      <c r="F66" s="146">
        <f>ex!I59*(1-'Express 12'!$K$7)+ex!I59*(1-'Express 12'!$K$7)*$K$12</f>
        <v>4675.3</v>
      </c>
      <c r="G66" s="146">
        <f>ex!J59*(1-'Express 12'!$K$7)+ex!J59*(1-'Express 12'!$K$7)*$K$12</f>
        <v>4994.7</v>
      </c>
      <c r="H66" s="146">
        <f>ex!C59*(1-'Express 12'!$K$7)+ex!C59*(1-'Express 12'!$K$7)*$K$12</f>
        <v>4109</v>
      </c>
      <c r="I66" s="128"/>
      <c r="J66" s="146">
        <f>ex!D59*(1-'Express 12'!$K$10)+ex!D59*(1-'Express 12'!$K$10)*$M$12</f>
        <v>4116.6499999999996</v>
      </c>
      <c r="K66" s="146">
        <f>ex!K59*(1-'Express 12'!$K$10)+ex!K59*(1-'Express 12'!$K$10)*$M$12</f>
        <v>4615.25</v>
      </c>
      <c r="L66" s="146">
        <f>ex!L59*(1-'Express 12'!$K$10)+ex!L59*(1-'Express 12'!$K$10)*$M$12</f>
        <v>4819.3</v>
      </c>
      <c r="M66" s="146">
        <f>ex!M59*(1-'Express 12'!$K$10)+ex!M59*(1-'Express 12'!$K$10)*$M$12</f>
        <v>5044.1499999999996</v>
      </c>
      <c r="N66" s="146">
        <f>ex!N59*(1-'Express 12'!$K$10)+ex!N59*(1-'Express 12'!$K$10)*$M$12</f>
        <v>5735.45</v>
      </c>
      <c r="O66" s="146">
        <f>ex!O59*(1-'Express 12'!$K$10)+ex!O59*(1-'Express 12'!$K$10)*$M$12</f>
        <v>6284.85</v>
      </c>
      <c r="P66" s="146">
        <f>ex!P59*(1-'Express 12'!$K$10)+ex!P59*(1-'Express 12'!$K$10)*$M$12</f>
        <v>6907.75</v>
      </c>
      <c r="Q66" s="146">
        <f>ex!Q59*(1-'Express 12'!$K$10)+ex!Q59*(1-'Express 12'!$K$10)*$M$12</f>
        <v>7680.45</v>
      </c>
      <c r="R66" s="130"/>
      <c r="S66" s="130"/>
      <c r="T66" s="130"/>
      <c r="U66" s="130"/>
      <c r="V66" s="130"/>
      <c r="W66" s="130"/>
      <c r="X66" s="130"/>
      <c r="Y66" s="130"/>
      <c r="Z66" s="130"/>
      <c r="AA66" s="130"/>
      <c r="AB66" s="130"/>
      <c r="AC66" s="130"/>
      <c r="AD66" s="130"/>
      <c r="AE66" s="130"/>
      <c r="AF66" s="130"/>
      <c r="AP66" s="142"/>
    </row>
    <row r="67" spans="2:42" ht="13.15" customHeight="1" x14ac:dyDescent="0.2">
      <c r="B67" s="61"/>
      <c r="C67" s="59">
        <v>35</v>
      </c>
      <c r="D67" s="146">
        <f>ex!G60*(1-'Express 12'!$K$7)+ex!G60*(1-'Express 12'!$K$7)*$K$12</f>
        <v>3146.7</v>
      </c>
      <c r="E67" s="146">
        <f>ex!H60*(1-'Express 12'!$K$7)+ex!H60*(1-'Express 12'!$K$7)*$K$12</f>
        <v>3960.8</v>
      </c>
      <c r="F67" s="146">
        <f>ex!I60*(1-'Express 12'!$K$7)+ex!I60*(1-'Express 12'!$K$7)*$K$12</f>
        <v>4755.3</v>
      </c>
      <c r="G67" s="146">
        <f>ex!J60*(1-'Express 12'!$K$7)+ex!J60*(1-'Express 12'!$K$7)*$K$12</f>
        <v>5084</v>
      </c>
      <c r="H67" s="146">
        <f>ex!C60*(1-'Express 12'!$K$7)+ex!C60*(1-'Express 12'!$K$7)*$K$12</f>
        <v>4159.6499999999996</v>
      </c>
      <c r="I67" s="128"/>
      <c r="J67" s="146">
        <f>ex!D60*(1-'Express 12'!$K$10)+ex!D60*(1-'Express 12'!$K$10)*$M$12</f>
        <v>4166.45</v>
      </c>
      <c r="K67" s="146">
        <f>ex!K60*(1-'Express 12'!$K$10)+ex!K60*(1-'Express 12'!$K$10)*$M$12</f>
        <v>4678.7</v>
      </c>
      <c r="L67" s="146">
        <f>ex!L60*(1-'Express 12'!$K$10)+ex!L60*(1-'Express 12'!$K$10)*$M$12</f>
        <v>4903.8500000000004</v>
      </c>
      <c r="M67" s="146">
        <f>ex!M60*(1-'Express 12'!$K$10)+ex!M60*(1-'Express 12'!$K$10)*$M$12</f>
        <v>5127.05</v>
      </c>
      <c r="N67" s="146">
        <f>ex!N60*(1-'Express 12'!$K$10)+ex!N60*(1-'Express 12'!$K$10)*$M$12</f>
        <v>5822.65</v>
      </c>
      <c r="O67" s="146">
        <f>ex!O60*(1-'Express 12'!$K$10)+ex!O60*(1-'Express 12'!$K$10)*$M$12</f>
        <v>6388.9</v>
      </c>
      <c r="P67" s="146">
        <f>ex!P60*(1-'Express 12'!$K$10)+ex!P60*(1-'Express 12'!$K$10)*$M$12</f>
        <v>7027.2</v>
      </c>
      <c r="Q67" s="146">
        <f>ex!Q60*(1-'Express 12'!$K$10)+ex!Q60*(1-'Express 12'!$K$10)*$M$12</f>
        <v>7826.35</v>
      </c>
      <c r="R67" s="130"/>
      <c r="S67" s="130"/>
      <c r="T67" s="130"/>
      <c r="U67" s="130"/>
      <c r="V67" s="130"/>
      <c r="W67" s="130"/>
      <c r="X67" s="130"/>
      <c r="Y67" s="130"/>
      <c r="Z67" s="130"/>
      <c r="AA67" s="130"/>
      <c r="AB67" s="130"/>
      <c r="AC67" s="130"/>
      <c r="AD67" s="130"/>
      <c r="AE67" s="130"/>
      <c r="AF67" s="130"/>
      <c r="AP67" s="142"/>
    </row>
    <row r="68" spans="2:42" ht="13.15" customHeight="1" x14ac:dyDescent="0.2">
      <c r="B68" s="61"/>
      <c r="C68" s="59">
        <v>40</v>
      </c>
      <c r="D68" s="146">
        <f>ex!G61*(1-'Express 12'!$K$7)+ex!G61*(1-'Express 12'!$K$7)*$K$12</f>
        <v>3295.85</v>
      </c>
      <c r="E68" s="146">
        <f>ex!H61*(1-'Express 12'!$K$7)+ex!H61*(1-'Express 12'!$K$7)*$K$12</f>
        <v>4203.3999999999996</v>
      </c>
      <c r="F68" s="146">
        <f>ex!I61*(1-'Express 12'!$K$7)+ex!I61*(1-'Express 12'!$K$7)*$K$12</f>
        <v>5060.55</v>
      </c>
      <c r="G68" s="146">
        <f>ex!J61*(1-'Express 12'!$K$7)+ex!J61*(1-'Express 12'!$K$7)*$K$12</f>
        <v>5434.55</v>
      </c>
      <c r="H68" s="146">
        <f>ex!C61*(1-'Express 12'!$K$7)+ex!C61*(1-'Express 12'!$K$7)*$K$12</f>
        <v>4405.6000000000004</v>
      </c>
      <c r="I68" s="128"/>
      <c r="J68" s="146">
        <f>ex!D61*(1-'Express 12'!$K$10)+ex!D61*(1-'Express 12'!$K$10)*$M$12</f>
        <v>4408.7</v>
      </c>
      <c r="K68" s="146">
        <f>ex!K61*(1-'Express 12'!$K$10)+ex!K61*(1-'Express 12'!$K$10)*$M$12</f>
        <v>5006.95</v>
      </c>
      <c r="L68" s="146">
        <f>ex!L61*(1-'Express 12'!$K$10)+ex!L61*(1-'Express 12'!$K$10)*$M$12</f>
        <v>5267.35</v>
      </c>
      <c r="M68" s="146">
        <f>ex!M61*(1-'Express 12'!$K$10)+ex!M61*(1-'Express 12'!$K$10)*$M$12</f>
        <v>5516.35</v>
      </c>
      <c r="N68" s="146">
        <f>ex!N61*(1-'Express 12'!$K$10)+ex!N61*(1-'Express 12'!$K$10)*$M$12</f>
        <v>6264.8</v>
      </c>
      <c r="O68" s="146">
        <f>ex!O61*(1-'Express 12'!$K$10)+ex!O61*(1-'Express 12'!$K$10)*$M$12</f>
        <v>6925</v>
      </c>
      <c r="P68" s="146">
        <f>ex!P61*(1-'Express 12'!$K$10)+ex!P61*(1-'Express 12'!$K$10)*$M$12</f>
        <v>7609.3</v>
      </c>
      <c r="Q68" s="146">
        <f>ex!Q61*(1-'Express 12'!$K$10)+ex!Q61*(1-'Express 12'!$K$10)*$M$12</f>
        <v>8556.35</v>
      </c>
      <c r="R68" s="130"/>
      <c r="S68" s="130"/>
      <c r="T68" s="130"/>
      <c r="U68" s="130"/>
      <c r="V68" s="130"/>
      <c r="W68" s="130"/>
      <c r="X68" s="130"/>
      <c r="Y68" s="130"/>
      <c r="Z68" s="130"/>
      <c r="AA68" s="130"/>
      <c r="AB68" s="130"/>
      <c r="AC68" s="130"/>
      <c r="AD68" s="130"/>
      <c r="AE68" s="130"/>
      <c r="AF68" s="130"/>
      <c r="AP68" s="142"/>
    </row>
    <row r="69" spans="2:42" ht="13.15" customHeight="1" x14ac:dyDescent="0.2">
      <c r="B69" s="61"/>
      <c r="C69" s="59">
        <v>45</v>
      </c>
      <c r="D69" s="146">
        <f>ex!G62*(1-'Express 12'!$K$7)+ex!G62*(1-'Express 12'!$K$7)*$K$12</f>
        <v>3445.4</v>
      </c>
      <c r="E69" s="146">
        <f>ex!H62*(1-'Express 12'!$K$7)+ex!H62*(1-'Express 12'!$K$7)*$K$12</f>
        <v>4443.75</v>
      </c>
      <c r="F69" s="146">
        <f>ex!I62*(1-'Express 12'!$K$7)+ex!I62*(1-'Express 12'!$K$7)*$K$12</f>
        <v>5368.4</v>
      </c>
      <c r="G69" s="146">
        <f>ex!J62*(1-'Express 12'!$K$7)+ex!J62*(1-'Express 12'!$K$7)*$K$12</f>
        <v>5785.2</v>
      </c>
      <c r="H69" s="146">
        <f>ex!C62*(1-'Express 12'!$K$7)+ex!C62*(1-'Express 12'!$K$7)*$K$12</f>
        <v>4649.3500000000004</v>
      </c>
      <c r="I69" s="128"/>
      <c r="J69" s="146">
        <f>ex!D62*(1-'Express 12'!$K$10)+ex!D62*(1-'Express 12'!$K$10)*$M$12</f>
        <v>4648.6000000000004</v>
      </c>
      <c r="K69" s="146">
        <f>ex!K62*(1-'Express 12'!$K$10)+ex!K62*(1-'Express 12'!$K$10)*$M$12</f>
        <v>5339.65</v>
      </c>
      <c r="L69" s="146">
        <f>ex!L62*(1-'Express 12'!$K$10)+ex!L62*(1-'Express 12'!$K$10)*$M$12</f>
        <v>5629.15</v>
      </c>
      <c r="M69" s="146">
        <f>ex!M62*(1-'Express 12'!$K$10)+ex!M62*(1-'Express 12'!$K$10)*$M$12</f>
        <v>5905.95</v>
      </c>
      <c r="N69" s="146">
        <f>ex!N62*(1-'Express 12'!$K$10)+ex!N62*(1-'Express 12'!$K$10)*$M$12</f>
        <v>6704.75</v>
      </c>
      <c r="O69" s="146">
        <f>ex!O62*(1-'Express 12'!$K$10)+ex!O62*(1-'Express 12'!$K$10)*$M$12</f>
        <v>7461.35</v>
      </c>
      <c r="P69" s="146">
        <f>ex!P62*(1-'Express 12'!$K$10)+ex!P62*(1-'Express 12'!$K$10)*$M$12</f>
        <v>8191.3</v>
      </c>
      <c r="Q69" s="146">
        <f>ex!Q62*(1-'Express 12'!$K$10)+ex!Q62*(1-'Express 12'!$K$10)*$M$12</f>
        <v>9284.4500000000007</v>
      </c>
      <c r="R69" s="130"/>
      <c r="S69" s="130"/>
      <c r="T69" s="130"/>
      <c r="U69" s="130"/>
      <c r="V69" s="130"/>
      <c r="W69" s="130"/>
      <c r="X69" s="130"/>
      <c r="Y69" s="130"/>
      <c r="Z69" s="130"/>
      <c r="AA69" s="130"/>
      <c r="AB69" s="130"/>
      <c r="AC69" s="130"/>
      <c r="AD69" s="130"/>
      <c r="AE69" s="130"/>
      <c r="AF69" s="130"/>
      <c r="AP69" s="142"/>
    </row>
    <row r="70" spans="2:42" ht="13.15" customHeight="1" x14ac:dyDescent="0.2">
      <c r="B70" s="61"/>
      <c r="C70" s="59">
        <v>50</v>
      </c>
      <c r="D70" s="146">
        <f>ex!G63*(1-'Express 12'!$K$7)+ex!G63*(1-'Express 12'!$K$7)*$K$12</f>
        <v>3594.75</v>
      </c>
      <c r="E70" s="146">
        <f>ex!H63*(1-'Express 12'!$K$7)+ex!H63*(1-'Express 12'!$K$7)*$K$12</f>
        <v>4684</v>
      </c>
      <c r="F70" s="146">
        <f>ex!I63*(1-'Express 12'!$K$7)+ex!I63*(1-'Express 12'!$K$7)*$K$12</f>
        <v>5677.7</v>
      </c>
      <c r="G70" s="146">
        <f>ex!J63*(1-'Express 12'!$K$7)+ex!J63*(1-'Express 12'!$K$7)*$K$12</f>
        <v>6135.75</v>
      </c>
      <c r="H70" s="146">
        <f>ex!C63*(1-'Express 12'!$K$7)+ex!C63*(1-'Express 12'!$K$7)*$K$12</f>
        <v>4892.8999999999996</v>
      </c>
      <c r="I70" s="128"/>
      <c r="J70" s="146">
        <f>ex!D63*(1-'Express 12'!$K$10)+ex!D63*(1-'Express 12'!$K$10)*$M$12</f>
        <v>4888.3500000000004</v>
      </c>
      <c r="K70" s="146">
        <f>ex!K63*(1-'Express 12'!$K$10)+ex!K63*(1-'Express 12'!$K$10)*$M$12</f>
        <v>5647</v>
      </c>
      <c r="L70" s="146">
        <f>ex!L63*(1-'Express 12'!$K$10)+ex!L63*(1-'Express 12'!$K$10)*$M$12</f>
        <v>5947.6</v>
      </c>
      <c r="M70" s="146">
        <f>ex!M63*(1-'Express 12'!$K$10)+ex!M63*(1-'Express 12'!$K$10)*$M$12</f>
        <v>6293.25</v>
      </c>
      <c r="N70" s="146">
        <f>ex!N63*(1-'Express 12'!$K$10)+ex!N63*(1-'Express 12'!$K$10)*$M$12</f>
        <v>7146.75</v>
      </c>
      <c r="O70" s="146">
        <f>ex!O63*(1-'Express 12'!$K$10)+ex!O63*(1-'Express 12'!$K$10)*$M$12</f>
        <v>7997.9</v>
      </c>
      <c r="P70" s="146">
        <f>ex!P63*(1-'Express 12'!$K$10)+ex!P63*(1-'Express 12'!$K$10)*$M$12</f>
        <v>8773.4</v>
      </c>
      <c r="Q70" s="146">
        <f>ex!Q63*(1-'Express 12'!$K$10)+ex!Q63*(1-'Express 12'!$K$10)*$M$12</f>
        <v>10010.450000000001</v>
      </c>
      <c r="R70" s="130"/>
      <c r="S70" s="130"/>
      <c r="T70" s="130"/>
      <c r="U70" s="130"/>
      <c r="V70" s="130"/>
      <c r="W70" s="130"/>
      <c r="X70" s="130"/>
      <c r="Y70" s="130"/>
      <c r="Z70" s="130"/>
      <c r="AA70" s="130"/>
      <c r="AB70" s="130"/>
      <c r="AC70" s="130"/>
      <c r="AD70" s="130"/>
      <c r="AE70" s="130"/>
      <c r="AF70" s="130"/>
      <c r="AP70" s="142"/>
    </row>
    <row r="71" spans="2:42" ht="13.15" customHeight="1" x14ac:dyDescent="0.2">
      <c r="B71" s="61"/>
      <c r="C71" s="59">
        <v>55</v>
      </c>
      <c r="D71" s="146">
        <f>ex!G64*(1-'Express 12'!$K$7)+ex!G64*(1-'Express 12'!$K$7)*$K$12</f>
        <v>3746.2</v>
      </c>
      <c r="E71" s="146">
        <f>ex!H64*(1-'Express 12'!$K$7)+ex!H64*(1-'Express 12'!$K$7)*$K$12</f>
        <v>4922.2</v>
      </c>
      <c r="F71" s="146">
        <f>ex!I64*(1-'Express 12'!$K$7)+ex!I64*(1-'Express 12'!$K$7)*$K$12</f>
        <v>5985.4</v>
      </c>
      <c r="G71" s="146">
        <f>ex!J64*(1-'Express 12'!$K$7)+ex!J64*(1-'Express 12'!$K$7)*$K$12</f>
        <v>6486.3</v>
      </c>
      <c r="H71" s="146">
        <f>ex!C64*(1-'Express 12'!$K$7)+ex!C64*(1-'Express 12'!$K$7)*$K$12</f>
        <v>5134.3</v>
      </c>
      <c r="I71" s="128"/>
      <c r="J71" s="146">
        <f>ex!D64*(1-'Express 12'!$K$10)+ex!D64*(1-'Express 12'!$K$10)*$M$12</f>
        <v>5126</v>
      </c>
      <c r="K71" s="146">
        <f>ex!K64*(1-'Express 12'!$K$10)+ex!K64*(1-'Express 12'!$K$10)*$M$12</f>
        <v>5980.7</v>
      </c>
      <c r="L71" s="146">
        <f>ex!L64*(1-'Express 12'!$K$10)+ex!L64*(1-'Express 12'!$K$10)*$M$12</f>
        <v>6266</v>
      </c>
      <c r="M71" s="146">
        <f>ex!M64*(1-'Express 12'!$K$10)+ex!M64*(1-'Express 12'!$K$10)*$M$12</f>
        <v>6682.6</v>
      </c>
      <c r="N71" s="146">
        <f>ex!N64*(1-'Express 12'!$K$10)+ex!N64*(1-'Express 12'!$K$10)*$M$12</f>
        <v>7587.05</v>
      </c>
      <c r="O71" s="146">
        <f>ex!O64*(1-'Express 12'!$K$10)+ex!O64*(1-'Express 12'!$K$10)*$M$12</f>
        <v>8546.4</v>
      </c>
      <c r="P71" s="146">
        <f>ex!P64*(1-'Express 12'!$K$10)+ex!P64*(1-'Express 12'!$K$10)*$M$12</f>
        <v>9355.4500000000007</v>
      </c>
      <c r="Q71" s="146">
        <f>ex!Q64*(1-'Express 12'!$K$10)+ex!Q64*(1-'Express 12'!$K$10)*$M$12</f>
        <v>10740.5</v>
      </c>
      <c r="R71" s="130"/>
      <c r="S71" s="130"/>
      <c r="T71" s="130"/>
      <c r="U71" s="130"/>
      <c r="V71" s="130"/>
      <c r="W71" s="130"/>
      <c r="X71" s="130"/>
      <c r="Y71" s="130"/>
      <c r="Z71" s="130"/>
      <c r="AA71" s="130"/>
      <c r="AB71" s="130"/>
      <c r="AC71" s="130"/>
      <c r="AD71" s="130"/>
      <c r="AE71" s="130"/>
      <c r="AF71" s="130"/>
      <c r="AP71" s="142"/>
    </row>
    <row r="72" spans="2:42" ht="13.15" customHeight="1" x14ac:dyDescent="0.2">
      <c r="B72" s="61"/>
      <c r="C72" s="59">
        <v>60</v>
      </c>
      <c r="D72" s="146">
        <f>ex!G65*(1-'Express 12'!$K$7)+ex!G65*(1-'Express 12'!$K$7)*$K$12</f>
        <v>3895.8</v>
      </c>
      <c r="E72" s="146">
        <f>ex!H65*(1-'Express 12'!$K$7)+ex!H65*(1-'Express 12'!$K$7)*$K$12</f>
        <v>5164.55</v>
      </c>
      <c r="F72" s="146">
        <f>ex!I65*(1-'Express 12'!$K$7)+ex!I65*(1-'Express 12'!$K$7)*$K$12</f>
        <v>6290.55</v>
      </c>
      <c r="G72" s="146">
        <f>ex!J65*(1-'Express 12'!$K$7)+ex!J65*(1-'Express 12'!$K$7)*$K$12</f>
        <v>6837.2</v>
      </c>
      <c r="H72" s="146">
        <f>ex!C65*(1-'Express 12'!$K$7)+ex!C65*(1-'Express 12'!$K$7)*$K$12</f>
        <v>5380</v>
      </c>
      <c r="I72" s="128"/>
      <c r="J72" s="146">
        <f>ex!D65*(1-'Express 12'!$K$10)+ex!D65*(1-'Express 12'!$K$10)*$M$12</f>
        <v>5367.95</v>
      </c>
      <c r="K72" s="146">
        <f>ex!K65*(1-'Express 12'!$K$10)+ex!K65*(1-'Express 12'!$K$10)*$M$12</f>
        <v>6314.2</v>
      </c>
      <c r="L72" s="146">
        <f>ex!L65*(1-'Express 12'!$K$10)+ex!L65*(1-'Express 12'!$K$10)*$M$12</f>
        <v>6586.6</v>
      </c>
      <c r="M72" s="146">
        <f>ex!M65*(1-'Express 12'!$K$10)+ex!M65*(1-'Express 12'!$K$10)*$M$12</f>
        <v>7071.85</v>
      </c>
      <c r="N72" s="146">
        <f>ex!N65*(1-'Express 12'!$K$10)+ex!N65*(1-'Express 12'!$K$10)*$M$12</f>
        <v>8044.65</v>
      </c>
      <c r="O72" s="146">
        <f>ex!O65*(1-'Express 12'!$K$10)+ex!O65*(1-'Express 12'!$K$10)*$M$12</f>
        <v>9093</v>
      </c>
      <c r="P72" s="146">
        <f>ex!P65*(1-'Express 12'!$K$10)+ex!P65*(1-'Express 12'!$K$10)*$M$12</f>
        <v>9937.5</v>
      </c>
      <c r="Q72" s="146">
        <f>ex!Q65*(1-'Express 12'!$K$10)+ex!Q65*(1-'Express 12'!$K$10)*$M$12</f>
        <v>11468.45</v>
      </c>
      <c r="R72" s="130"/>
      <c r="S72" s="130"/>
      <c r="T72" s="130"/>
      <c r="U72" s="130"/>
      <c r="V72" s="130"/>
      <c r="W72" s="130"/>
      <c r="X72" s="130"/>
      <c r="Y72" s="130"/>
      <c r="Z72" s="130"/>
      <c r="AA72" s="130"/>
      <c r="AB72" s="130"/>
      <c r="AC72" s="130"/>
      <c r="AD72" s="130"/>
      <c r="AE72" s="130"/>
      <c r="AF72" s="130"/>
      <c r="AP72" s="142"/>
    </row>
    <row r="73" spans="2:42" ht="13.15" customHeight="1" x14ac:dyDescent="0.2">
      <c r="B73" s="61"/>
      <c r="C73" s="59">
        <v>65</v>
      </c>
      <c r="D73" s="146">
        <f>ex!G66*(1-'Express 12'!$K$7)+ex!G66*(1-'Express 12'!$K$7)*$K$12</f>
        <v>4045</v>
      </c>
      <c r="E73" s="146">
        <f>ex!H66*(1-'Express 12'!$K$7)+ex!H66*(1-'Express 12'!$K$7)*$K$12</f>
        <v>5405.05</v>
      </c>
      <c r="F73" s="146">
        <f>ex!I66*(1-'Express 12'!$K$7)+ex!I66*(1-'Express 12'!$K$7)*$K$12</f>
        <v>6598.1</v>
      </c>
      <c r="G73" s="146">
        <f>ex!J66*(1-'Express 12'!$K$7)+ex!J66*(1-'Express 12'!$K$7)*$K$12</f>
        <v>7189.9</v>
      </c>
      <c r="H73" s="146">
        <f>ex!C66*(1-'Express 12'!$K$7)+ex!C66*(1-'Express 12'!$K$7)*$K$12</f>
        <v>5623.9</v>
      </c>
      <c r="I73" s="128"/>
      <c r="J73" s="146">
        <f>ex!D66*(1-'Express 12'!$K$10)+ex!D66*(1-'Express 12'!$K$10)*$M$12</f>
        <v>5608.05</v>
      </c>
      <c r="K73" s="146">
        <f>ex!K66*(1-'Express 12'!$K$10)+ex!K66*(1-'Express 12'!$K$10)*$M$12</f>
        <v>6647.85</v>
      </c>
      <c r="L73" s="146">
        <f>ex!L66*(1-'Express 12'!$K$10)+ex!L66*(1-'Express 12'!$K$10)*$M$12</f>
        <v>6905.15</v>
      </c>
      <c r="M73" s="146">
        <f>ex!M66*(1-'Express 12'!$K$10)+ex!M66*(1-'Express 12'!$K$10)*$M$12</f>
        <v>7459.3</v>
      </c>
      <c r="N73" s="146">
        <f>ex!N66*(1-'Express 12'!$K$10)+ex!N66*(1-'Express 12'!$K$10)*$M$12</f>
        <v>8486.75</v>
      </c>
      <c r="O73" s="146">
        <f>ex!O66*(1-'Express 12'!$K$10)+ex!O66*(1-'Express 12'!$K$10)*$M$12</f>
        <v>9639.75</v>
      </c>
      <c r="P73" s="146">
        <f>ex!P66*(1-'Express 12'!$K$10)+ex!P66*(1-'Express 12'!$K$10)*$M$12</f>
        <v>10519.3</v>
      </c>
      <c r="Q73" s="146">
        <f>ex!Q66*(1-'Express 12'!$K$10)+ex!Q66*(1-'Express 12'!$K$10)*$M$12</f>
        <v>12196.4</v>
      </c>
      <c r="R73" s="130"/>
      <c r="S73" s="130"/>
      <c r="T73" s="130"/>
      <c r="U73" s="130"/>
      <c r="V73" s="130"/>
      <c r="W73" s="130"/>
      <c r="X73" s="130"/>
      <c r="Y73" s="130"/>
      <c r="Z73" s="130"/>
      <c r="AA73" s="130"/>
      <c r="AB73" s="130"/>
      <c r="AC73" s="130"/>
      <c r="AD73" s="130"/>
      <c r="AE73" s="130"/>
      <c r="AF73" s="130"/>
      <c r="AP73" s="142"/>
    </row>
    <row r="74" spans="2:42" ht="13.15" customHeight="1" x14ac:dyDescent="0.2">
      <c r="B74" s="61"/>
      <c r="C74" s="59">
        <v>70</v>
      </c>
      <c r="D74" s="146">
        <f>ex!G67*(1-'Express 12'!$K$7)+ex!G67*(1-'Express 12'!$K$7)*$K$12</f>
        <v>4196.8500000000004</v>
      </c>
      <c r="E74" s="146">
        <f>ex!H67*(1-'Express 12'!$K$7)+ex!H67*(1-'Express 12'!$K$7)*$K$12</f>
        <v>5645.25</v>
      </c>
      <c r="F74" s="146">
        <f>ex!I67*(1-'Express 12'!$K$7)+ex!I67*(1-'Express 12'!$K$7)*$K$12</f>
        <v>6905.55</v>
      </c>
      <c r="G74" s="146">
        <f>ex!J67*(1-'Express 12'!$K$7)+ex!J67*(1-'Express 12'!$K$7)*$K$12</f>
        <v>7540.55</v>
      </c>
      <c r="H74" s="146">
        <f>ex!C67*(1-'Express 12'!$K$7)+ex!C67*(1-'Express 12'!$K$7)*$K$12</f>
        <v>5867.4</v>
      </c>
      <c r="I74" s="128"/>
      <c r="J74" s="146">
        <f>ex!D67*(1-'Express 12'!$K$10)+ex!D67*(1-'Express 12'!$K$10)*$M$12</f>
        <v>5847.8</v>
      </c>
      <c r="K74" s="146">
        <f>ex!K67*(1-'Express 12'!$K$10)+ex!K67*(1-'Express 12'!$K$10)*$M$12</f>
        <v>6981.25</v>
      </c>
      <c r="L74" s="146">
        <f>ex!L67*(1-'Express 12'!$K$10)+ex!L67*(1-'Express 12'!$K$10)*$M$12</f>
        <v>7225.75</v>
      </c>
      <c r="M74" s="146">
        <f>ex!M67*(1-'Express 12'!$K$10)+ex!M67*(1-'Express 12'!$K$10)*$M$12</f>
        <v>7848.55</v>
      </c>
      <c r="N74" s="146">
        <f>ex!N67*(1-'Express 12'!$K$10)+ex!N67*(1-'Express 12'!$K$10)*$M$12</f>
        <v>8933.6</v>
      </c>
      <c r="O74" s="146">
        <f>ex!O67*(1-'Express 12'!$K$10)+ex!O67*(1-'Express 12'!$K$10)*$M$12</f>
        <v>10188.049999999999</v>
      </c>
      <c r="P74" s="146">
        <f>ex!P67*(1-'Express 12'!$K$10)+ex!P67*(1-'Express 12'!$K$10)*$M$12</f>
        <v>11101.2</v>
      </c>
      <c r="Q74" s="146">
        <f>ex!Q67*(1-'Express 12'!$K$10)+ex!Q67*(1-'Express 12'!$K$10)*$M$12</f>
        <v>12922.4</v>
      </c>
      <c r="R74" s="130"/>
      <c r="S74" s="130"/>
      <c r="T74" s="130"/>
      <c r="U74" s="130"/>
      <c r="V74" s="130"/>
      <c r="W74" s="130"/>
      <c r="X74" s="130"/>
      <c r="Y74" s="130"/>
      <c r="Z74" s="130"/>
      <c r="AA74" s="130"/>
      <c r="AB74" s="130"/>
      <c r="AC74" s="130"/>
      <c r="AD74" s="130"/>
      <c r="AE74" s="130"/>
      <c r="AF74" s="130"/>
      <c r="AP74" s="142"/>
    </row>
    <row r="75" spans="2:42" x14ac:dyDescent="0.2">
      <c r="B75" s="61"/>
      <c r="C75" s="59"/>
      <c r="D75" s="257"/>
      <c r="E75" s="257"/>
      <c r="F75" s="257"/>
      <c r="G75" s="257"/>
      <c r="H75" s="257"/>
      <c r="I75" s="128"/>
      <c r="J75" s="257"/>
      <c r="K75" s="257"/>
      <c r="L75" s="257"/>
      <c r="M75" s="257"/>
      <c r="N75" s="257"/>
      <c r="O75" s="257"/>
      <c r="P75" s="257"/>
      <c r="Q75" s="257"/>
      <c r="R75" s="130"/>
      <c r="S75" s="130"/>
      <c r="T75" s="130"/>
      <c r="U75" s="130"/>
      <c r="V75" s="130"/>
      <c r="W75" s="130"/>
      <c r="X75" s="130"/>
      <c r="Y75" s="130"/>
      <c r="Z75" s="130"/>
      <c r="AA75" s="130"/>
      <c r="AB75" s="130"/>
      <c r="AC75" s="130"/>
      <c r="AD75" s="130"/>
      <c r="AE75" s="130"/>
      <c r="AF75" s="130"/>
      <c r="AP75" s="142"/>
    </row>
    <row r="76" spans="2:42" x14ac:dyDescent="0.2">
      <c r="B76" s="61"/>
      <c r="C76" s="59" t="s">
        <v>60</v>
      </c>
      <c r="D76" s="146">
        <f>ex!G68*(1-'Express 12'!$K$7)+ex!G68*(1-'Express 12'!$K$7)*$K$12</f>
        <v>59.95</v>
      </c>
      <c r="E76" s="146">
        <f>ex!H68*(1-'Express 12'!$K$7)+ex!H68*(1-'Express 12'!$K$7)*$K$12</f>
        <v>80.64</v>
      </c>
      <c r="F76" s="146">
        <f>ex!I68*(1-'Express 12'!$K$7)+ex!I68*(1-'Express 12'!$K$7)*$K$12</f>
        <v>98.65</v>
      </c>
      <c r="G76" s="146">
        <f>ex!J68*(1-'Express 12'!$K$7)+ex!J68*(1-'Express 12'!$K$7)*$K$12</f>
        <v>107.72</v>
      </c>
      <c r="H76" s="146">
        <f>ex!C68*(1-'Express 12'!$K$7)+ex!C68*(1-'Express 12'!$K$7)*$K$12</f>
        <v>83.82</v>
      </c>
      <c r="I76" s="128"/>
      <c r="J76" s="146">
        <f>ex!D68*(1-'Express 12'!$K$10)+ex!D68*(1-'Express 12'!$K$10)*$M$12</f>
        <v>83.53</v>
      </c>
      <c r="K76" s="146">
        <f>ex!K68*(1-'Express 12'!$K$10)+ex!K68*(1-'Express 12'!$K$10)*$M$12</f>
        <v>99.73</v>
      </c>
      <c r="L76" s="146">
        <f>ex!L68*(1-'Express 12'!$K$10)+ex!L68*(1-'Express 12'!$K$10)*$M$12</f>
        <v>103.22</v>
      </c>
      <c r="M76" s="146">
        <f>ex!M68*(1-'Express 12'!$K$10)+ex!M68*(1-'Express 12'!$K$10)*$M$12</f>
        <v>112.12</v>
      </c>
      <c r="N76" s="146">
        <f>ex!N68*(1-'Express 12'!$K$10)+ex!N68*(1-'Express 12'!$K$10)*$M$12</f>
        <v>127.62</v>
      </c>
      <c r="O76" s="146">
        <f>ex!O68*(1-'Express 12'!$K$10)+ex!O68*(1-'Express 12'!$K$10)*$M$12</f>
        <v>145.54</v>
      </c>
      <c r="P76" s="146">
        <f>ex!P68*(1-'Express 12'!$K$10)+ex!P68*(1-'Express 12'!$K$10)*$M$12</f>
        <v>158.58000000000001</v>
      </c>
      <c r="Q76" s="146">
        <f>ex!Q68*(1-'Express 12'!$K$10)+ex!Q68*(1-'Express 12'!$K$10)*$M$12</f>
        <v>184.6</v>
      </c>
      <c r="R76" s="130"/>
      <c r="S76" s="130"/>
      <c r="T76" s="130"/>
      <c r="U76" s="130"/>
      <c r="V76" s="130"/>
      <c r="W76" s="130"/>
      <c r="X76" s="130"/>
      <c r="Y76" s="130"/>
      <c r="Z76" s="130"/>
      <c r="AA76" s="130"/>
      <c r="AB76" s="130"/>
      <c r="AC76" s="130"/>
      <c r="AD76" s="130"/>
      <c r="AE76" s="130"/>
      <c r="AF76" s="130"/>
      <c r="AP76" s="142"/>
    </row>
    <row r="77" spans="2:42" x14ac:dyDescent="0.2">
      <c r="B77" s="61"/>
      <c r="C77" s="59" t="s">
        <v>61</v>
      </c>
      <c r="D77" s="146">
        <f>ex!G69*(1-'Express 12'!$K$7)+ex!G69*(1-'Express 12'!$K$7)*$K$12</f>
        <v>4196.8500000000004</v>
      </c>
      <c r="E77" s="146">
        <f>ex!H69*(1-'Express 12'!$K$7)+ex!H69*(1-'Express 12'!$K$7)*$K$12</f>
        <v>5645.25</v>
      </c>
      <c r="F77" s="146">
        <f>ex!I69*(1-'Express 12'!$K$7)+ex!I69*(1-'Express 12'!$K$7)*$K$12</f>
        <v>6905.55</v>
      </c>
      <c r="G77" s="146">
        <f>ex!J69*(1-'Express 12'!$K$7)+ex!J69*(1-'Express 12'!$K$7)*$K$12</f>
        <v>7540.55</v>
      </c>
      <c r="H77" s="146">
        <f>ex!C69*(1-'Express 12'!$K$7)+ex!C69*(1-'Express 12'!$K$7)*$K$12</f>
        <v>5867.4</v>
      </c>
      <c r="I77" s="128"/>
      <c r="J77" s="146">
        <f>ex!D69*(1-'Express 12'!$K$10)+ex!D69*(1-'Express 12'!$K$10)*$M$12</f>
        <v>5847.8</v>
      </c>
      <c r="K77" s="146">
        <f>ex!K69*(1-'Express 12'!$K$10)+ex!K69*(1-'Express 12'!$K$10)*$M$12</f>
        <v>6981.25</v>
      </c>
      <c r="L77" s="146">
        <f>ex!L69*(1-'Express 12'!$K$10)+ex!L69*(1-'Express 12'!$K$10)*$M$12</f>
        <v>7225.75</v>
      </c>
      <c r="M77" s="146">
        <f>ex!M69*(1-'Express 12'!$K$10)+ex!M69*(1-'Express 12'!$K$10)*$M$12</f>
        <v>7848.55</v>
      </c>
      <c r="N77" s="146">
        <f>ex!N69*(1-'Express 12'!$K$10)+ex!N69*(1-'Express 12'!$K$10)*$M$12</f>
        <v>8933.6</v>
      </c>
      <c r="O77" s="146">
        <f>ex!O69*(1-'Express 12'!$K$10)+ex!O69*(1-'Express 12'!$K$10)*$M$12</f>
        <v>10188.049999999999</v>
      </c>
      <c r="P77" s="146">
        <f>ex!P69*(1-'Express 12'!$K$10)+ex!P69*(1-'Express 12'!$K$10)*$M$12</f>
        <v>11101.2</v>
      </c>
      <c r="Q77" s="146">
        <f>ex!Q69*(1-'Express 12'!$K$10)+ex!Q69*(1-'Express 12'!$K$10)*$M$12</f>
        <v>12922.4</v>
      </c>
      <c r="R77" s="130"/>
      <c r="S77" s="130"/>
      <c r="T77" s="130"/>
      <c r="U77" s="130"/>
      <c r="V77" s="130"/>
      <c r="W77" s="130"/>
      <c r="X77" s="130"/>
      <c r="Y77" s="130"/>
      <c r="Z77" s="130"/>
      <c r="AA77" s="130"/>
      <c r="AB77" s="130"/>
      <c r="AC77" s="130"/>
      <c r="AD77" s="130"/>
      <c r="AE77" s="130"/>
      <c r="AF77" s="130"/>
      <c r="AP77" s="142"/>
    </row>
    <row r="78" spans="2:42" x14ac:dyDescent="0.2">
      <c r="B78" s="130"/>
      <c r="C78" s="130"/>
      <c r="D78" s="130"/>
      <c r="E78" s="130"/>
      <c r="F78" s="130"/>
      <c r="G78" s="167"/>
      <c r="H78" s="167"/>
      <c r="I78" s="130"/>
      <c r="J78" s="130"/>
      <c r="K78" s="130"/>
      <c r="L78" s="130"/>
      <c r="M78" s="130"/>
      <c r="N78" s="130"/>
      <c r="O78" s="130"/>
      <c r="P78" s="130"/>
      <c r="Q78" s="130"/>
      <c r="R78" s="130"/>
      <c r="S78" s="130"/>
      <c r="T78" s="130"/>
      <c r="U78" s="130"/>
      <c r="V78" s="130"/>
      <c r="W78" s="130"/>
      <c r="X78" s="130"/>
      <c r="Y78" s="130"/>
      <c r="Z78" s="130"/>
      <c r="AA78" s="130"/>
      <c r="AB78" s="130"/>
      <c r="AC78" s="130"/>
      <c r="AD78" s="130"/>
      <c r="AE78" s="130"/>
      <c r="AF78" s="130"/>
      <c r="AP78" s="130"/>
    </row>
    <row r="79" spans="2:42" x14ac:dyDescent="0.2">
      <c r="B79" s="130"/>
      <c r="C79" s="130"/>
      <c r="D79" s="130"/>
      <c r="E79" s="130"/>
      <c r="F79" s="130"/>
      <c r="G79" s="167"/>
      <c r="H79" s="167"/>
      <c r="I79" s="130"/>
      <c r="J79" s="130"/>
      <c r="K79" s="130"/>
      <c r="L79" s="130"/>
      <c r="M79" s="130"/>
      <c r="N79" s="130"/>
      <c r="O79" s="130"/>
      <c r="P79" s="130"/>
      <c r="Q79" s="130"/>
      <c r="R79" s="130"/>
      <c r="S79" s="130"/>
      <c r="T79" s="130"/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P79" s="130"/>
    </row>
    <row r="80" spans="2:42" x14ac:dyDescent="0.2">
      <c r="B80" s="130"/>
      <c r="C80" s="130"/>
      <c r="D80" s="130"/>
      <c r="E80" s="130"/>
      <c r="F80" s="130"/>
      <c r="G80" s="167"/>
      <c r="H80" s="167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S80" s="130"/>
      <c r="T80" s="130"/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P80" s="130"/>
    </row>
    <row r="81" spans="32:41" x14ac:dyDescent="0.2">
      <c r="AF81" s="130"/>
    </row>
    <row r="82" spans="32:41" x14ac:dyDescent="0.2">
      <c r="AF82" s="130"/>
    </row>
    <row r="83" spans="32:41" x14ac:dyDescent="0.2">
      <c r="AF83" s="130"/>
    </row>
    <row r="84" spans="32:41" x14ac:dyDescent="0.2">
      <c r="AF84" s="130"/>
    </row>
    <row r="85" spans="32:41" x14ac:dyDescent="0.2">
      <c r="AF85" s="130"/>
    </row>
    <row r="86" spans="32:41" x14ac:dyDescent="0.2">
      <c r="AF86" s="130"/>
    </row>
    <row r="87" spans="32:41" x14ac:dyDescent="0.2">
      <c r="AF87" s="130"/>
    </row>
    <row r="88" spans="32:41" x14ac:dyDescent="0.2">
      <c r="AF88" s="130"/>
    </row>
    <row r="89" spans="32:41" x14ac:dyDescent="0.2">
      <c r="AF89" s="130"/>
    </row>
    <row r="90" spans="32:41" x14ac:dyDescent="0.2">
      <c r="AF90" s="130"/>
    </row>
    <row r="91" spans="32:41" x14ac:dyDescent="0.2">
      <c r="AF91" s="130"/>
    </row>
    <row r="92" spans="32:41" x14ac:dyDescent="0.2">
      <c r="AF92" s="130"/>
    </row>
    <row r="93" spans="32:41" ht="11.25" x14ac:dyDescent="0.2">
      <c r="AF93" s="130"/>
      <c r="AG93" s="132"/>
      <c r="AH93" s="132"/>
      <c r="AI93" s="132"/>
      <c r="AJ93" s="132"/>
      <c r="AK93" s="132"/>
      <c r="AL93" s="132"/>
      <c r="AM93" s="132"/>
      <c r="AN93" s="132"/>
      <c r="AO93" s="132"/>
    </row>
    <row r="94" spans="32:41" ht="11.25" x14ac:dyDescent="0.2">
      <c r="AF94" s="130"/>
      <c r="AG94" s="132"/>
      <c r="AH94" s="132"/>
      <c r="AI94" s="132"/>
      <c r="AJ94" s="132"/>
      <c r="AK94" s="132"/>
      <c r="AL94" s="132"/>
      <c r="AM94" s="132"/>
      <c r="AN94" s="132"/>
      <c r="AO94" s="132"/>
    </row>
    <row r="95" spans="32:41" ht="11.25" x14ac:dyDescent="0.2">
      <c r="AF95" s="130"/>
      <c r="AG95" s="132"/>
      <c r="AH95" s="132"/>
      <c r="AI95" s="132"/>
      <c r="AJ95" s="132"/>
      <c r="AK95" s="132"/>
      <c r="AL95" s="132"/>
      <c r="AM95" s="132"/>
      <c r="AN95" s="132"/>
      <c r="AO95" s="132"/>
    </row>
    <row r="96" spans="32:41" ht="11.25" x14ac:dyDescent="0.2">
      <c r="AF96" s="130"/>
      <c r="AG96" s="132"/>
      <c r="AH96" s="132"/>
      <c r="AI96" s="132"/>
      <c r="AJ96" s="132"/>
      <c r="AK96" s="132"/>
      <c r="AL96" s="132"/>
      <c r="AM96" s="132"/>
      <c r="AN96" s="132"/>
      <c r="AO96" s="132"/>
    </row>
  </sheetData>
  <protectedRanges>
    <protectedRange sqref="S16" name="Range1_2_1"/>
    <protectedRange sqref="T18 V18:X18 Z18:AA18 AC18:AD18" name="Range1_1_1_1"/>
  </protectedRanges>
  <mergeCells count="40">
    <mergeCell ref="T50:AF51"/>
    <mergeCell ref="T19:V19"/>
    <mergeCell ref="AA19:AC19"/>
    <mergeCell ref="AD19:AF19"/>
    <mergeCell ref="W19:Z19"/>
    <mergeCell ref="T43:AF43"/>
    <mergeCell ref="T44:AF44"/>
    <mergeCell ref="T45:AF45"/>
    <mergeCell ref="T46:AF47"/>
    <mergeCell ref="T49:AF49"/>
    <mergeCell ref="T37:AF37"/>
    <mergeCell ref="T38:AF38"/>
    <mergeCell ref="T40:AF40"/>
    <mergeCell ref="T41:AF41"/>
    <mergeCell ref="T42:AF42"/>
    <mergeCell ref="U30:AF30"/>
    <mergeCell ref="T31:AF32"/>
    <mergeCell ref="U33:AF33"/>
    <mergeCell ref="T34:AF35"/>
    <mergeCell ref="T36:AF36"/>
    <mergeCell ref="T24:AF25"/>
    <mergeCell ref="T26:AF26"/>
    <mergeCell ref="T27:AF27"/>
    <mergeCell ref="T28:AF28"/>
    <mergeCell ref="T29:AF29"/>
    <mergeCell ref="T21:AB21"/>
    <mergeCell ref="AC21:AE21"/>
    <mergeCell ref="T18:V18"/>
    <mergeCell ref="W18:Z18"/>
    <mergeCell ref="AA18:AC18"/>
    <mergeCell ref="AD18:AF18"/>
    <mergeCell ref="T20:AB20"/>
    <mergeCell ref="AC20:AE20"/>
    <mergeCell ref="R4:AD5"/>
    <mergeCell ref="T14:AF15"/>
    <mergeCell ref="T16:V16"/>
    <mergeCell ref="W16:Z16"/>
    <mergeCell ref="AA16:AC16"/>
    <mergeCell ref="AD16:AF16"/>
    <mergeCell ref="S6:AD7"/>
  </mergeCells>
  <phoneticPr fontId="15" type="noConversion"/>
  <conditionalFormatting sqref="D15:D77">
    <cfRule type="expression" dxfId="48" priority="43" stopIfTrue="1">
      <formula>$G$4=3</formula>
    </cfRule>
  </conditionalFormatting>
  <conditionalFormatting sqref="F15:F77">
    <cfRule type="expression" dxfId="47" priority="45" stopIfTrue="1">
      <formula>$G$4=5</formula>
    </cfRule>
  </conditionalFormatting>
  <conditionalFormatting sqref="K15:K77">
    <cfRule type="expression" dxfId="46" priority="48" stopIfTrue="1">
      <formula>$G$4=7</formula>
    </cfRule>
  </conditionalFormatting>
  <conditionalFormatting sqref="L15:L77">
    <cfRule type="expression" dxfId="45" priority="49" stopIfTrue="1">
      <formula>$G$4=8</formula>
    </cfRule>
  </conditionalFormatting>
  <conditionalFormatting sqref="M15:M77">
    <cfRule type="expression" dxfId="44" priority="50" stopIfTrue="1">
      <formula>$G$4=9</formula>
    </cfRule>
  </conditionalFormatting>
  <conditionalFormatting sqref="N15:N77">
    <cfRule type="expression" dxfId="43" priority="51" stopIfTrue="1">
      <formula>$G$4=10</formula>
    </cfRule>
  </conditionalFormatting>
  <conditionalFormatting sqref="O15:O77">
    <cfRule type="expression" dxfId="42" priority="52" stopIfTrue="1">
      <formula>$G$4=11</formula>
    </cfRule>
  </conditionalFormatting>
  <conditionalFormatting sqref="P15:P77">
    <cfRule type="expression" dxfId="41" priority="53" stopIfTrue="1">
      <formula>$G$4=12</formula>
    </cfRule>
  </conditionalFormatting>
  <conditionalFormatting sqref="Q15:Q77">
    <cfRule type="expression" dxfId="40" priority="54" stopIfTrue="1">
      <formula>$G$4=13</formula>
    </cfRule>
  </conditionalFormatting>
  <conditionalFormatting sqref="G15:G77">
    <cfRule type="expression" dxfId="39" priority="61" stopIfTrue="1">
      <formula>$G$4=6</formula>
    </cfRule>
  </conditionalFormatting>
  <conditionalFormatting sqref="J15:J77">
    <cfRule type="expression" dxfId="38" priority="14" stopIfTrue="1">
      <formula>$G$4=704</formula>
    </cfRule>
  </conditionalFormatting>
  <conditionalFormatting sqref="S6:AD7">
    <cfRule type="expression" dxfId="37" priority="11">
      <formula>$G$4=704</formula>
    </cfRule>
  </conditionalFormatting>
  <conditionalFormatting sqref="H15:H77">
    <cfRule type="expression" dxfId="36" priority="9" stopIfTrue="1">
      <formula>$G$4=704</formula>
    </cfRule>
  </conditionalFormatting>
  <conditionalFormatting sqref="E15:E77">
    <cfRule type="expression" dxfId="35" priority="6">
      <formula>$G$4=4</formula>
    </cfRule>
  </conditionalFormatting>
  <conditionalFormatting sqref="G4">
    <cfRule type="cellIs" dxfId="34" priority="2" stopIfTrue="1" operator="equal">
      <formula>0</formula>
    </cfRule>
  </conditionalFormatting>
  <conditionalFormatting sqref="H4">
    <cfRule type="cellIs" dxfId="33" priority="1" stopIfTrue="1" operator="equal">
      <formula>0</formula>
    </cfRule>
  </conditionalFormatting>
  <hyperlinks>
    <hyperlink ref="F12" r:id="rId1" xr:uid="{C41D915B-DE83-4FB3-ACBB-8241972A49DA}"/>
  </hyperlinks>
  <pageMargins left="0.75" right="0.75" top="1" bottom="1" header="0.5" footer="0.5"/>
  <pageSetup paperSize="9" scale="59" orientation="portrait" verticalDpi="300" r:id="rId2"/>
  <headerFooter alignWithMargins="0"/>
  <colBreaks count="1" manualBreakCount="1">
    <brk id="17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5" name="Drop Down 1">
              <controlPr defaultSize="0" autoLine="0" autoPict="0">
                <anchor moveWithCells="1">
                  <from>
                    <xdr:col>1</xdr:col>
                    <xdr:colOff>247650</xdr:colOff>
                    <xdr:row>2</xdr:row>
                    <xdr:rowOff>133350</xdr:rowOff>
                  </from>
                  <to>
                    <xdr:col>3</xdr:col>
                    <xdr:colOff>609600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/>
  <dimension ref="A1:CS70"/>
  <sheetViews>
    <sheetView zoomScale="70" zoomScaleNormal="70" workbookViewId="0">
      <selection activeCell="C13" sqref="C13"/>
    </sheetView>
  </sheetViews>
  <sheetFormatPr defaultColWidth="9.28515625" defaultRowHeight="12.75" x14ac:dyDescent="0.2"/>
  <cols>
    <col min="1" max="1" width="20.28515625" style="17" customWidth="1"/>
    <col min="2" max="2" width="21.7109375" style="17" customWidth="1"/>
    <col min="3" max="4" width="15" style="17" customWidth="1"/>
    <col min="5" max="5" width="5.28515625" style="17" hidden="1" customWidth="1"/>
    <col min="6" max="6" width="7" style="17" hidden="1" customWidth="1"/>
    <col min="7" max="18" width="13.7109375" style="17" customWidth="1"/>
    <col min="19" max="21" width="21.7109375" style="17" customWidth="1"/>
    <col min="22" max="23" width="13.7109375" style="17" hidden="1" customWidth="1"/>
    <col min="24" max="35" width="13.7109375" style="17" customWidth="1"/>
    <col min="36" max="36" width="17.28515625" style="17" hidden="1" customWidth="1"/>
    <col min="37" max="44" width="13.7109375" style="17" hidden="1" customWidth="1"/>
    <col min="45" max="50" width="0" style="17" hidden="1" customWidth="1"/>
    <col min="51" max="51" width="18.7109375" style="17" hidden="1" customWidth="1"/>
    <col min="52" max="63" width="0" style="17" hidden="1" customWidth="1"/>
    <col min="64" max="64" width="11.28515625" style="17" hidden="1" customWidth="1"/>
    <col min="65" max="66" width="11.28515625" style="17" customWidth="1"/>
    <col min="67" max="67" width="11.28515625" style="17" hidden="1" customWidth="1"/>
    <col min="68" max="68" width="0" style="17" hidden="1" customWidth="1"/>
    <col min="69" max="82" width="9.28515625" style="17"/>
    <col min="83" max="97" width="0" style="17" hidden="1" customWidth="1"/>
    <col min="98" max="16384" width="9.28515625" style="17"/>
  </cols>
  <sheetData>
    <row r="1" spans="1:97" ht="21.2" customHeight="1" x14ac:dyDescent="0.3">
      <c r="A1" s="19" t="s">
        <v>62</v>
      </c>
      <c r="E1" s="20"/>
      <c r="F1" s="21"/>
      <c r="G1" s="21" t="s">
        <v>65</v>
      </c>
      <c r="H1" s="21"/>
      <c r="I1" s="21"/>
      <c r="J1" s="21"/>
      <c r="V1" s="20"/>
      <c r="W1" s="21"/>
      <c r="X1" s="21"/>
      <c r="Y1" s="21"/>
      <c r="Z1" s="21"/>
      <c r="AA1" s="21"/>
      <c r="AM1" s="17" t="s">
        <v>66</v>
      </c>
    </row>
    <row r="2" spans="1:97" ht="29.25" customHeight="1" x14ac:dyDescent="0.2">
      <c r="A2" s="20" t="s">
        <v>63</v>
      </c>
      <c r="B2" s="22" t="s">
        <v>64</v>
      </c>
      <c r="C2" s="22"/>
      <c r="D2" s="22"/>
      <c r="E2" s="23"/>
      <c r="S2" s="22" t="s">
        <v>64</v>
      </c>
      <c r="T2" s="22"/>
      <c r="U2" s="22"/>
      <c r="V2" s="23"/>
      <c r="AJ2" s="154" t="s">
        <v>64</v>
      </c>
      <c r="AY2" s="154" t="s">
        <v>64</v>
      </c>
    </row>
    <row r="3" spans="1:97" x14ac:dyDescent="0.2">
      <c r="A3" s="20" t="s">
        <v>67</v>
      </c>
      <c r="B3" s="20" t="s">
        <v>110</v>
      </c>
      <c r="C3" s="20"/>
      <c r="D3" s="20"/>
      <c r="S3" s="20" t="s">
        <v>110</v>
      </c>
      <c r="T3" s="20"/>
      <c r="U3" s="20"/>
      <c r="AJ3" s="155" t="s">
        <v>110</v>
      </c>
      <c r="AY3" s="155" t="s">
        <v>110</v>
      </c>
    </row>
    <row r="4" spans="1:97" x14ac:dyDescent="0.2">
      <c r="A4" s="20" t="s">
        <v>70</v>
      </c>
      <c r="B4" s="182">
        <v>45284</v>
      </c>
      <c r="C4" s="9"/>
      <c r="D4" s="9"/>
      <c r="S4" s="182">
        <v>44920</v>
      </c>
      <c r="T4" s="9"/>
      <c r="U4" s="9"/>
      <c r="AJ4" s="89">
        <v>43094</v>
      </c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89">
        <v>42370</v>
      </c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CG4" s="89">
        <v>42005</v>
      </c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</row>
    <row r="5" spans="1:97" x14ac:dyDescent="0.2">
      <c r="A5" s="20" t="s">
        <v>71</v>
      </c>
      <c r="B5" s="24" t="s">
        <v>72</v>
      </c>
      <c r="C5" s="24"/>
      <c r="D5" s="24"/>
      <c r="S5" s="24" t="s">
        <v>72</v>
      </c>
      <c r="T5" s="24"/>
      <c r="U5" s="24"/>
      <c r="AJ5" s="101" t="s">
        <v>72</v>
      </c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1" t="s">
        <v>72</v>
      </c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CG5" s="101" t="s">
        <v>72</v>
      </c>
      <c r="CH5" s="100"/>
      <c r="CI5" s="100"/>
      <c r="CJ5" s="100"/>
      <c r="CK5" s="100"/>
      <c r="CL5" s="100"/>
      <c r="CM5" s="100"/>
      <c r="CN5" s="100"/>
      <c r="CO5" s="100"/>
      <c r="CP5" s="100"/>
      <c r="CQ5" s="100"/>
      <c r="CR5" s="100"/>
      <c r="CS5" s="100"/>
    </row>
    <row r="6" spans="1:97" ht="18" customHeight="1" x14ac:dyDescent="0.2">
      <c r="B6" s="25"/>
      <c r="C6" s="25"/>
      <c r="D6" s="25"/>
      <c r="E6" s="26"/>
      <c r="S6" s="25"/>
      <c r="T6" s="25"/>
      <c r="U6" s="25"/>
      <c r="V6" s="26"/>
      <c r="AJ6" s="102"/>
      <c r="AK6" s="103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CG6" s="102"/>
      <c r="CH6" s="103"/>
      <c r="CI6" s="100"/>
      <c r="CJ6" s="100"/>
      <c r="CK6" s="100"/>
      <c r="CL6" s="100"/>
      <c r="CM6" s="100"/>
      <c r="CN6" s="100"/>
      <c r="CO6" s="100"/>
      <c r="CP6" s="100"/>
      <c r="CQ6" s="100"/>
      <c r="CR6" s="100"/>
      <c r="CS6" s="100"/>
    </row>
    <row r="7" spans="1:97" ht="30.75" customHeight="1" x14ac:dyDescent="0.2">
      <c r="A7" s="27"/>
      <c r="B7" s="28"/>
      <c r="C7" s="18" t="s">
        <v>75</v>
      </c>
      <c r="D7" s="18" t="s">
        <v>76</v>
      </c>
      <c r="E7" s="29" t="s">
        <v>73</v>
      </c>
      <c r="F7" s="29" t="s">
        <v>74</v>
      </c>
      <c r="G7" s="18" t="s">
        <v>77</v>
      </c>
      <c r="H7" s="18" t="s">
        <v>78</v>
      </c>
      <c r="I7" s="18" t="s">
        <v>79</v>
      </c>
      <c r="J7" s="18" t="s">
        <v>80</v>
      </c>
      <c r="K7" s="18" t="s">
        <v>81</v>
      </c>
      <c r="L7" s="18" t="s">
        <v>82</v>
      </c>
      <c r="M7" s="18" t="s">
        <v>83</v>
      </c>
      <c r="N7" s="41" t="s">
        <v>84</v>
      </c>
      <c r="O7" s="41" t="s">
        <v>85</v>
      </c>
      <c r="P7" s="41" t="s">
        <v>86</v>
      </c>
      <c r="Q7" s="41" t="s">
        <v>87</v>
      </c>
      <c r="S7" s="28"/>
      <c r="T7" s="18" t="s">
        <v>75</v>
      </c>
      <c r="U7" s="18" t="s">
        <v>76</v>
      </c>
      <c r="V7" s="29" t="s">
        <v>73</v>
      </c>
      <c r="W7" s="29" t="s">
        <v>74</v>
      </c>
      <c r="X7" s="18" t="s">
        <v>77</v>
      </c>
      <c r="Y7" s="18" t="s">
        <v>78</v>
      </c>
      <c r="Z7" s="18" t="s">
        <v>79</v>
      </c>
      <c r="AA7" s="18" t="s">
        <v>80</v>
      </c>
      <c r="AB7" s="18" t="s">
        <v>81</v>
      </c>
      <c r="AC7" s="18" t="s">
        <v>82</v>
      </c>
      <c r="AD7" s="18" t="s">
        <v>83</v>
      </c>
      <c r="AE7" s="41" t="s">
        <v>84</v>
      </c>
      <c r="AF7" s="41" t="s">
        <v>85</v>
      </c>
      <c r="AG7" s="41" t="s">
        <v>86</v>
      </c>
      <c r="AH7" s="41" t="s">
        <v>87</v>
      </c>
      <c r="AJ7" s="104"/>
      <c r="AK7" s="105" t="s">
        <v>73</v>
      </c>
      <c r="AL7" s="105" t="s">
        <v>74</v>
      </c>
      <c r="AM7" s="99" t="s">
        <v>77</v>
      </c>
      <c r="AN7" s="99" t="s">
        <v>78</v>
      </c>
      <c r="AO7" s="99" t="s">
        <v>79</v>
      </c>
      <c r="AP7" s="99" t="s">
        <v>80</v>
      </c>
      <c r="AQ7" s="99" t="s">
        <v>81</v>
      </c>
      <c r="AR7" s="99" t="s">
        <v>82</v>
      </c>
      <c r="AS7" s="99" t="s">
        <v>83</v>
      </c>
      <c r="AT7" s="117" t="s">
        <v>84</v>
      </c>
      <c r="AU7" s="117" t="s">
        <v>85</v>
      </c>
      <c r="AV7" s="117" t="s">
        <v>86</v>
      </c>
      <c r="AW7" s="117" t="s">
        <v>87</v>
      </c>
      <c r="AX7" s="153"/>
      <c r="AY7" s="104"/>
      <c r="AZ7" s="105" t="s">
        <v>73</v>
      </c>
      <c r="BA7" s="105" t="s">
        <v>74</v>
      </c>
      <c r="BB7" s="99" t="s">
        <v>77</v>
      </c>
      <c r="BC7" s="99" t="s">
        <v>78</v>
      </c>
      <c r="BD7" s="99" t="s">
        <v>79</v>
      </c>
      <c r="BE7" s="99">
        <v>6</v>
      </c>
      <c r="BF7" s="99" t="s">
        <v>81</v>
      </c>
      <c r="BG7" s="99" t="s">
        <v>82</v>
      </c>
      <c r="BH7" s="99" t="s">
        <v>83</v>
      </c>
      <c r="BI7" s="117" t="s">
        <v>84</v>
      </c>
      <c r="BJ7" s="117" t="s">
        <v>85</v>
      </c>
      <c r="BK7" s="117" t="s">
        <v>86</v>
      </c>
      <c r="BL7" s="117" t="s">
        <v>87</v>
      </c>
      <c r="BM7" s="17" t="s">
        <v>88</v>
      </c>
      <c r="BO7" s="153"/>
      <c r="BP7" s="153"/>
      <c r="BQ7" s="100"/>
      <c r="BR7" s="100"/>
      <c r="BS7" s="100"/>
      <c r="CG7" s="104"/>
      <c r="CH7" s="105" t="s">
        <v>73</v>
      </c>
      <c r="CI7" s="105" t="s">
        <v>74</v>
      </c>
      <c r="CJ7" s="99" t="s">
        <v>77</v>
      </c>
      <c r="CK7" s="99" t="s">
        <v>78</v>
      </c>
      <c r="CL7" s="99" t="s">
        <v>79</v>
      </c>
      <c r="CM7" s="99" t="s">
        <v>81</v>
      </c>
      <c r="CN7" s="99" t="s">
        <v>82</v>
      </c>
      <c r="CO7" s="99" t="s">
        <v>83</v>
      </c>
      <c r="CP7" s="117" t="s">
        <v>84</v>
      </c>
      <c r="CQ7" s="117" t="s">
        <v>85</v>
      </c>
      <c r="CR7" s="117" t="s">
        <v>86</v>
      </c>
      <c r="CS7" s="117" t="s">
        <v>87</v>
      </c>
    </row>
    <row r="8" spans="1:97" ht="15.75" x14ac:dyDescent="0.25">
      <c r="A8" s="15" t="s">
        <v>27</v>
      </c>
      <c r="B8" s="34" t="s">
        <v>28</v>
      </c>
      <c r="C8" s="161">
        <v>485.45</v>
      </c>
      <c r="D8" s="161">
        <v>485.6</v>
      </c>
      <c r="E8" s="35"/>
      <c r="F8" s="35"/>
      <c r="G8" s="69">
        <v>469.6</v>
      </c>
      <c r="H8" s="69">
        <v>486.35</v>
      </c>
      <c r="I8" s="69">
        <v>513.54999999999995</v>
      </c>
      <c r="J8" s="69">
        <v>528.54999999999995</v>
      </c>
      <c r="K8" s="69">
        <v>529.35</v>
      </c>
      <c r="L8" s="69">
        <v>543.85</v>
      </c>
      <c r="M8" s="69">
        <v>578.6</v>
      </c>
      <c r="N8" s="69">
        <v>598.1</v>
      </c>
      <c r="O8" s="69">
        <v>622.5</v>
      </c>
      <c r="P8" s="69">
        <v>699.6</v>
      </c>
      <c r="Q8" s="69">
        <v>703.6</v>
      </c>
      <c r="S8" s="34" t="s">
        <v>28</v>
      </c>
      <c r="T8" s="161">
        <v>442.9</v>
      </c>
      <c r="U8" s="161">
        <v>442.9</v>
      </c>
      <c r="V8" s="35"/>
      <c r="W8" s="35"/>
      <c r="X8" s="69">
        <v>428.45</v>
      </c>
      <c r="Y8" s="69">
        <v>443.75</v>
      </c>
      <c r="Z8" s="69">
        <v>468.55</v>
      </c>
      <c r="AA8" s="69">
        <v>482.25</v>
      </c>
      <c r="AB8" s="69">
        <v>482.95</v>
      </c>
      <c r="AC8" s="69">
        <v>496.2</v>
      </c>
      <c r="AD8" s="69">
        <v>527.9</v>
      </c>
      <c r="AE8" s="69">
        <v>545.70000000000005</v>
      </c>
      <c r="AF8" s="69">
        <v>567.95000000000005</v>
      </c>
      <c r="AG8" s="69">
        <v>638.29999999999995</v>
      </c>
      <c r="AH8" s="69">
        <v>641.95000000000005</v>
      </c>
      <c r="AJ8" s="109" t="s">
        <v>28</v>
      </c>
      <c r="AK8" s="110"/>
      <c r="AL8" s="110"/>
      <c r="AM8" s="95">
        <v>314</v>
      </c>
      <c r="AN8" s="95">
        <v>325.2</v>
      </c>
      <c r="AO8" s="95">
        <v>343.35</v>
      </c>
      <c r="AP8" s="95">
        <v>353.35</v>
      </c>
      <c r="AQ8" s="95">
        <v>352.25</v>
      </c>
      <c r="AR8" s="95">
        <v>357.85</v>
      </c>
      <c r="AS8" s="95">
        <v>385.1</v>
      </c>
      <c r="AT8" s="95">
        <v>398</v>
      </c>
      <c r="AU8" s="95">
        <v>414.3</v>
      </c>
      <c r="AV8" s="95">
        <v>465.6</v>
      </c>
      <c r="AW8" s="95">
        <v>468.25</v>
      </c>
      <c r="AX8" s="95"/>
      <c r="AY8" s="109" t="s">
        <v>28</v>
      </c>
      <c r="AZ8" s="110"/>
      <c r="BA8" s="110"/>
      <c r="BB8" s="95">
        <v>301.89999999999998</v>
      </c>
      <c r="BC8" s="95">
        <v>312.64999999999998</v>
      </c>
      <c r="BD8" s="95">
        <v>330.1</v>
      </c>
      <c r="BE8" s="95">
        <v>339.75</v>
      </c>
      <c r="BF8" s="95">
        <v>338.7</v>
      </c>
      <c r="BG8" s="95">
        <v>344.05</v>
      </c>
      <c r="BH8" s="95">
        <v>370.25</v>
      </c>
      <c r="BI8" s="95">
        <v>382.65</v>
      </c>
      <c r="BJ8" s="95">
        <v>398.35</v>
      </c>
      <c r="BK8" s="95">
        <v>447.65</v>
      </c>
      <c r="BL8" s="95">
        <v>450.2</v>
      </c>
      <c r="BM8" s="116">
        <f t="shared" ref="BM8:CA8" si="0">C8/T8-1</f>
        <v>9.6071347934070905E-2</v>
      </c>
      <c r="BN8" s="116">
        <f t="shared" si="0"/>
        <v>9.641002483630623E-2</v>
      </c>
      <c r="BO8" s="116" t="e">
        <f t="shared" si="0"/>
        <v>#DIV/0!</v>
      </c>
      <c r="BP8" s="116" t="e">
        <f t="shared" si="0"/>
        <v>#DIV/0!</v>
      </c>
      <c r="BQ8" s="116">
        <f t="shared" si="0"/>
        <v>9.6043879099078078E-2</v>
      </c>
      <c r="BR8" s="116">
        <f t="shared" si="0"/>
        <v>9.6000000000000085E-2</v>
      </c>
      <c r="BS8" s="116">
        <f t="shared" si="0"/>
        <v>9.6040977483726309E-2</v>
      </c>
      <c r="BT8" s="116">
        <f t="shared" si="0"/>
        <v>9.6008294453084453E-2</v>
      </c>
      <c r="BU8" s="116">
        <f t="shared" si="0"/>
        <v>9.6076198364219989E-2</v>
      </c>
      <c r="BV8" s="116">
        <f t="shared" si="0"/>
        <v>9.6029826682789254E-2</v>
      </c>
      <c r="BW8" s="116">
        <f t="shared" si="0"/>
        <v>9.6040916840310686E-2</v>
      </c>
      <c r="BX8" s="116">
        <f t="shared" si="0"/>
        <v>9.6023456111416383E-2</v>
      </c>
      <c r="BY8" s="116">
        <f t="shared" si="0"/>
        <v>9.6047187252398913E-2</v>
      </c>
      <c r="BZ8" s="116">
        <f t="shared" si="0"/>
        <v>9.6036346545511631E-2</v>
      </c>
      <c r="CA8" s="116">
        <f t="shared" si="0"/>
        <v>9.6035516784796382E-2</v>
      </c>
      <c r="CB8" s="116"/>
      <c r="CC8" s="116"/>
      <c r="CD8" s="116"/>
      <c r="CE8" s="109" t="s">
        <v>28</v>
      </c>
      <c r="CF8" s="110"/>
      <c r="CG8" s="110"/>
      <c r="CH8" s="95">
        <v>280.95</v>
      </c>
      <c r="CI8" s="95">
        <v>291</v>
      </c>
      <c r="CJ8" s="95">
        <v>307.2</v>
      </c>
      <c r="CK8" s="95">
        <v>315.25</v>
      </c>
      <c r="CL8" s="95">
        <v>319.60000000000002</v>
      </c>
      <c r="CM8" s="95">
        <v>344.55</v>
      </c>
      <c r="CN8" s="95">
        <v>356.1</v>
      </c>
      <c r="CO8" s="95">
        <v>370.05</v>
      </c>
      <c r="CP8" s="95">
        <v>416.65</v>
      </c>
      <c r="CQ8" s="95"/>
    </row>
    <row r="9" spans="1:97" ht="15.75" x14ac:dyDescent="0.25">
      <c r="A9" s="15" t="s">
        <v>35</v>
      </c>
      <c r="B9" s="34">
        <v>0.5</v>
      </c>
      <c r="C9" s="161">
        <v>643.79999999999995</v>
      </c>
      <c r="D9" s="161">
        <v>643.79999999999995</v>
      </c>
      <c r="E9" s="35"/>
      <c r="F9" s="35"/>
      <c r="G9" s="69">
        <v>609.35</v>
      </c>
      <c r="H9" s="69">
        <v>645</v>
      </c>
      <c r="I9" s="69">
        <v>696.75</v>
      </c>
      <c r="J9" s="69">
        <v>684.1</v>
      </c>
      <c r="K9" s="69">
        <v>640.6</v>
      </c>
      <c r="L9" s="69">
        <v>649.15</v>
      </c>
      <c r="M9" s="69">
        <v>677.3</v>
      </c>
      <c r="N9" s="69">
        <v>715.25</v>
      </c>
      <c r="O9" s="69">
        <v>722.4</v>
      </c>
      <c r="P9" s="69">
        <v>793.3</v>
      </c>
      <c r="Q9" s="69">
        <v>799.3</v>
      </c>
      <c r="S9" s="34">
        <v>0.5</v>
      </c>
      <c r="T9" s="161">
        <v>587.4</v>
      </c>
      <c r="U9" s="161">
        <v>587.4</v>
      </c>
      <c r="V9" s="35"/>
      <c r="W9" s="35"/>
      <c r="X9" s="69">
        <v>555.95000000000005</v>
      </c>
      <c r="Y9" s="69">
        <v>588.5</v>
      </c>
      <c r="Z9" s="69">
        <v>635.70000000000005</v>
      </c>
      <c r="AA9" s="69">
        <v>624.15</v>
      </c>
      <c r="AB9" s="69">
        <v>584.45000000000005</v>
      </c>
      <c r="AC9" s="69">
        <v>592.25</v>
      </c>
      <c r="AD9" s="69">
        <v>617.95000000000005</v>
      </c>
      <c r="AE9" s="69">
        <v>652.6</v>
      </c>
      <c r="AF9" s="69">
        <v>659.1</v>
      </c>
      <c r="AG9" s="69">
        <v>723.8</v>
      </c>
      <c r="AH9" s="69">
        <v>729.25</v>
      </c>
      <c r="AJ9" s="109">
        <v>0.5</v>
      </c>
      <c r="AK9" s="110"/>
      <c r="AL9" s="110"/>
      <c r="AM9" s="95">
        <v>407.45</v>
      </c>
      <c r="AN9" s="95">
        <v>431.3</v>
      </c>
      <c r="AO9" s="95">
        <v>465.9</v>
      </c>
      <c r="AP9" s="95">
        <v>457.45</v>
      </c>
      <c r="AQ9" s="95">
        <v>426.3</v>
      </c>
      <c r="AR9" s="95">
        <v>427.15</v>
      </c>
      <c r="AS9" s="95">
        <v>450.75</v>
      </c>
      <c r="AT9" s="95">
        <v>476</v>
      </c>
      <c r="AU9" s="95">
        <v>480.8</v>
      </c>
      <c r="AV9" s="95">
        <v>527.95000000000005</v>
      </c>
      <c r="AW9" s="95">
        <v>531.95000000000005</v>
      </c>
      <c r="AX9" s="95"/>
      <c r="AY9" s="109">
        <v>0.5</v>
      </c>
      <c r="AZ9" s="110"/>
      <c r="BA9" s="110"/>
      <c r="BB9" s="95">
        <v>391.75</v>
      </c>
      <c r="BC9" s="95">
        <v>414.7</v>
      </c>
      <c r="BD9" s="95">
        <v>447.95</v>
      </c>
      <c r="BE9" s="95">
        <v>439.85</v>
      </c>
      <c r="BF9" s="95">
        <v>409.9</v>
      </c>
      <c r="BG9" s="95">
        <v>410.7</v>
      </c>
      <c r="BH9" s="95">
        <v>433.4</v>
      </c>
      <c r="BI9" s="95">
        <v>457.65</v>
      </c>
      <c r="BJ9" s="95">
        <v>462.3</v>
      </c>
      <c r="BK9" s="95">
        <v>507.6</v>
      </c>
      <c r="BL9" s="95">
        <v>511.45</v>
      </c>
      <c r="BM9" s="116">
        <f t="shared" ref="BM9:BP13" si="1">C9/T9-1</f>
        <v>9.6016343207354415E-2</v>
      </c>
      <c r="BN9" s="116">
        <f t="shared" si="1"/>
        <v>9.6016343207354415E-2</v>
      </c>
      <c r="BO9" s="116" t="e">
        <f t="shared" si="1"/>
        <v>#DIV/0!</v>
      </c>
      <c r="BP9" s="116" t="e">
        <f t="shared" si="1"/>
        <v>#DIV/0!</v>
      </c>
      <c r="BQ9" s="116">
        <f t="shared" ref="BQ9:BQ13" si="2">G9/X9-1</f>
        <v>9.605180321971396E-2</v>
      </c>
      <c r="BR9" s="116">
        <f t="shared" ref="BR9:BR13" si="3">H9/Y9-1</f>
        <v>9.6006796941376482E-2</v>
      </c>
      <c r="BS9" s="116">
        <f t="shared" ref="BS9:BS13" si="4">I9/Z9-1</f>
        <v>9.6035865974516188E-2</v>
      </c>
      <c r="BT9" s="116">
        <f t="shared" ref="BT9:BT13" si="5">J9/AA9-1</f>
        <v>9.6050628855243181E-2</v>
      </c>
      <c r="BU9" s="116">
        <f t="shared" ref="BU9:BU13" si="6">K9/AB9-1</f>
        <v>9.6073231243049007E-2</v>
      </c>
      <c r="BV9" s="116">
        <f t="shared" ref="BV9:BV13" si="7">L9/AC9-1</f>
        <v>9.6074292950611984E-2</v>
      </c>
      <c r="BW9" s="116">
        <f t="shared" ref="BW9:BW13" si="8">M9/AD9-1</f>
        <v>9.6043369204628082E-2</v>
      </c>
      <c r="BX9" s="116">
        <f t="shared" ref="BX9:BX13" si="9">N9/AE9-1</f>
        <v>9.6000612932883866E-2</v>
      </c>
      <c r="BY9" s="116">
        <f t="shared" ref="BY9:BY13" si="10">O9/AF9-1</f>
        <v>9.6040054619936255E-2</v>
      </c>
      <c r="BZ9" s="116">
        <f t="shared" ref="BZ9:BZ13" si="11">P9/AG9-1</f>
        <v>9.6021000276319324E-2</v>
      </c>
      <c r="CA9" s="116">
        <f t="shared" ref="CA9:CA13" si="12">Q9/AH9-1</f>
        <v>9.6057593417895104E-2</v>
      </c>
      <c r="CE9" s="109">
        <v>0.5</v>
      </c>
      <c r="CF9" s="110"/>
      <c r="CG9" s="110"/>
      <c r="CH9" s="95">
        <v>364.6</v>
      </c>
      <c r="CI9" s="95">
        <v>385.95</v>
      </c>
      <c r="CJ9" s="95">
        <v>416.95</v>
      </c>
      <c r="CK9" s="95">
        <v>381.45</v>
      </c>
      <c r="CL9" s="95">
        <v>381.5</v>
      </c>
      <c r="CM9" s="95">
        <v>403.35</v>
      </c>
      <c r="CN9" s="95">
        <v>425.9</v>
      </c>
      <c r="CO9" s="95">
        <v>429.45</v>
      </c>
      <c r="CP9" s="95">
        <v>472.45</v>
      </c>
      <c r="CQ9" s="95"/>
    </row>
    <row r="10" spans="1:97" ht="15.75" x14ac:dyDescent="0.25">
      <c r="A10" s="15"/>
      <c r="B10" s="34">
        <v>1</v>
      </c>
      <c r="C10" s="161">
        <v>776.85</v>
      </c>
      <c r="D10" s="161">
        <v>776.85</v>
      </c>
      <c r="E10" s="35"/>
      <c r="F10" s="35"/>
      <c r="G10" s="69">
        <v>737.5</v>
      </c>
      <c r="H10" s="69">
        <v>778.35</v>
      </c>
      <c r="I10" s="69">
        <v>828.65</v>
      </c>
      <c r="J10" s="69">
        <v>825.4</v>
      </c>
      <c r="K10" s="69">
        <v>770.8</v>
      </c>
      <c r="L10" s="69">
        <v>781.05</v>
      </c>
      <c r="M10" s="69">
        <v>820.65</v>
      </c>
      <c r="N10" s="69">
        <v>867</v>
      </c>
      <c r="O10" s="69">
        <v>894.55</v>
      </c>
      <c r="P10" s="69">
        <v>980.8</v>
      </c>
      <c r="Q10" s="69">
        <v>1002.2</v>
      </c>
      <c r="S10" s="34">
        <v>1</v>
      </c>
      <c r="T10" s="161">
        <v>708.8</v>
      </c>
      <c r="U10" s="161">
        <v>708.8</v>
      </c>
      <c r="V10" s="35"/>
      <c r="W10" s="35"/>
      <c r="X10" s="69">
        <v>672.9</v>
      </c>
      <c r="Y10" s="69">
        <v>710.15</v>
      </c>
      <c r="Z10" s="69">
        <v>756.05</v>
      </c>
      <c r="AA10" s="69">
        <v>753.1</v>
      </c>
      <c r="AB10" s="69">
        <v>703.25</v>
      </c>
      <c r="AC10" s="69">
        <v>712.6</v>
      </c>
      <c r="AD10" s="69">
        <v>748.75</v>
      </c>
      <c r="AE10" s="69">
        <v>791.05</v>
      </c>
      <c r="AF10" s="69">
        <v>816.15</v>
      </c>
      <c r="AG10" s="69">
        <v>894.85</v>
      </c>
      <c r="AH10" s="69">
        <v>914.4</v>
      </c>
      <c r="AJ10" s="109">
        <v>1</v>
      </c>
      <c r="AK10" s="110"/>
      <c r="AL10" s="110"/>
      <c r="AM10" s="95">
        <v>493.2</v>
      </c>
      <c r="AN10" s="95">
        <v>520.5</v>
      </c>
      <c r="AO10" s="95">
        <v>554.15</v>
      </c>
      <c r="AP10" s="95">
        <v>552</v>
      </c>
      <c r="AQ10" s="95">
        <v>512.95000000000005</v>
      </c>
      <c r="AR10" s="95">
        <v>513.95000000000005</v>
      </c>
      <c r="AS10" s="95">
        <v>546.20000000000005</v>
      </c>
      <c r="AT10" s="95">
        <v>577</v>
      </c>
      <c r="AU10" s="95">
        <v>595.4</v>
      </c>
      <c r="AV10" s="95">
        <v>652.75</v>
      </c>
      <c r="AW10" s="95">
        <v>667.05</v>
      </c>
      <c r="AX10" s="95"/>
      <c r="AY10" s="109">
        <v>1</v>
      </c>
      <c r="AZ10" s="110"/>
      <c r="BA10" s="110"/>
      <c r="BB10" s="95">
        <v>474.2</v>
      </c>
      <c r="BC10" s="95">
        <v>500.45</v>
      </c>
      <c r="BD10" s="95">
        <v>532.79999999999995</v>
      </c>
      <c r="BE10" s="95">
        <v>530.75</v>
      </c>
      <c r="BF10" s="95">
        <v>493.2</v>
      </c>
      <c r="BG10" s="95">
        <v>494.15</v>
      </c>
      <c r="BH10" s="95">
        <v>525.15</v>
      </c>
      <c r="BI10" s="95">
        <v>554.79999999999995</v>
      </c>
      <c r="BJ10" s="95">
        <v>572.5</v>
      </c>
      <c r="BK10" s="95">
        <v>627.6</v>
      </c>
      <c r="BL10" s="95">
        <v>641.35</v>
      </c>
      <c r="BM10" s="116">
        <f t="shared" si="1"/>
        <v>9.6007336343115313E-2</v>
      </c>
      <c r="BN10" s="116">
        <f t="shared" si="1"/>
        <v>9.6007336343115313E-2</v>
      </c>
      <c r="BO10" s="116" t="e">
        <f t="shared" si="1"/>
        <v>#DIV/0!</v>
      </c>
      <c r="BP10" s="116" t="e">
        <f t="shared" si="1"/>
        <v>#DIV/0!</v>
      </c>
      <c r="BQ10" s="116">
        <f t="shared" si="2"/>
        <v>9.6002377767870462E-2</v>
      </c>
      <c r="BR10" s="116">
        <f t="shared" si="3"/>
        <v>9.6036048722101031E-2</v>
      </c>
      <c r="BS10" s="116">
        <f t="shared" si="4"/>
        <v>9.6025395145823644E-2</v>
      </c>
      <c r="BT10" s="116">
        <f t="shared" si="5"/>
        <v>9.6003186827778419E-2</v>
      </c>
      <c r="BU10" s="116">
        <f t="shared" si="6"/>
        <v>9.6054034838250812E-2</v>
      </c>
      <c r="BV10" s="116">
        <f t="shared" si="7"/>
        <v>9.6056693797361703E-2</v>
      </c>
      <c r="BW10" s="116">
        <f t="shared" si="8"/>
        <v>9.6026711185308811E-2</v>
      </c>
      <c r="BX10" s="116">
        <f t="shared" si="9"/>
        <v>9.6011630111876745E-2</v>
      </c>
      <c r="BY10" s="116">
        <f t="shared" si="10"/>
        <v>9.606077314219208E-2</v>
      </c>
      <c r="BZ10" s="116">
        <f t="shared" si="11"/>
        <v>9.60496172542884E-2</v>
      </c>
      <c r="CA10" s="116">
        <f t="shared" si="12"/>
        <v>9.6019247594050894E-2</v>
      </c>
      <c r="CE10" s="109">
        <v>1</v>
      </c>
      <c r="CF10" s="110"/>
      <c r="CG10" s="110"/>
      <c r="CH10" s="95">
        <v>441.35</v>
      </c>
      <c r="CI10" s="95">
        <v>465.75</v>
      </c>
      <c r="CJ10" s="95">
        <v>495.85</v>
      </c>
      <c r="CK10" s="95">
        <v>459</v>
      </c>
      <c r="CL10" s="95">
        <v>459.05</v>
      </c>
      <c r="CM10" s="95">
        <v>488.75</v>
      </c>
      <c r="CN10" s="95">
        <v>516.35</v>
      </c>
      <c r="CO10" s="95">
        <v>531.79999999999995</v>
      </c>
      <c r="CP10" s="95">
        <v>584.15</v>
      </c>
      <c r="CQ10" s="95"/>
    </row>
    <row r="11" spans="1:97" ht="15.75" x14ac:dyDescent="0.25">
      <c r="A11" s="15"/>
      <c r="B11" s="34">
        <v>1.5</v>
      </c>
      <c r="C11" s="161">
        <v>901.7</v>
      </c>
      <c r="D11" s="161">
        <v>901.7</v>
      </c>
      <c r="E11" s="35"/>
      <c r="F11" s="35"/>
      <c r="G11" s="69">
        <v>842.25</v>
      </c>
      <c r="H11" s="69">
        <v>903.4</v>
      </c>
      <c r="I11" s="69">
        <v>963.85</v>
      </c>
      <c r="J11" s="69">
        <v>966.65</v>
      </c>
      <c r="K11" s="69">
        <v>890.6</v>
      </c>
      <c r="L11" s="69">
        <v>916</v>
      </c>
      <c r="M11" s="69">
        <v>963.2</v>
      </c>
      <c r="N11" s="69">
        <v>1008.15</v>
      </c>
      <c r="O11" s="69">
        <v>1066.8499999999999</v>
      </c>
      <c r="P11" s="69">
        <v>1168.25</v>
      </c>
      <c r="Q11" s="69">
        <v>1205.3499999999999</v>
      </c>
      <c r="S11" s="34">
        <v>1.5</v>
      </c>
      <c r="T11" s="161">
        <v>822.7</v>
      </c>
      <c r="U11" s="161">
        <v>822.7</v>
      </c>
      <c r="V11" s="35"/>
      <c r="W11" s="35"/>
      <c r="X11" s="69">
        <v>768.45</v>
      </c>
      <c r="Y11" s="69">
        <v>824.25</v>
      </c>
      <c r="Z11" s="69">
        <v>879.4</v>
      </c>
      <c r="AA11" s="69">
        <v>881.95</v>
      </c>
      <c r="AB11" s="69">
        <v>812.55</v>
      </c>
      <c r="AC11" s="69">
        <v>835.75</v>
      </c>
      <c r="AD11" s="69">
        <v>878.8</v>
      </c>
      <c r="AE11" s="69">
        <v>919.8</v>
      </c>
      <c r="AF11" s="69">
        <v>973.4</v>
      </c>
      <c r="AG11" s="69">
        <v>1065.9000000000001</v>
      </c>
      <c r="AH11" s="69">
        <v>1099.75</v>
      </c>
      <c r="AJ11" s="109">
        <v>1.5</v>
      </c>
      <c r="AK11" s="110"/>
      <c r="AL11" s="110"/>
      <c r="AM11" s="95">
        <v>563.25</v>
      </c>
      <c r="AN11" s="95">
        <v>604.1</v>
      </c>
      <c r="AO11" s="95">
        <v>644.54999999999995</v>
      </c>
      <c r="AP11" s="95">
        <v>646.4</v>
      </c>
      <c r="AQ11" s="95">
        <v>592.70000000000005</v>
      </c>
      <c r="AR11" s="95">
        <v>602.85</v>
      </c>
      <c r="AS11" s="95">
        <v>641.1</v>
      </c>
      <c r="AT11" s="95">
        <v>671</v>
      </c>
      <c r="AU11" s="95">
        <v>710.05</v>
      </c>
      <c r="AV11" s="95">
        <v>777.6</v>
      </c>
      <c r="AW11" s="95">
        <v>802.25</v>
      </c>
      <c r="AX11" s="95"/>
      <c r="AY11" s="109">
        <v>1.5</v>
      </c>
      <c r="AZ11" s="110"/>
      <c r="BA11" s="110"/>
      <c r="BB11" s="95">
        <v>541.54999999999995</v>
      </c>
      <c r="BC11" s="95">
        <v>580.85</v>
      </c>
      <c r="BD11" s="95">
        <v>619.75</v>
      </c>
      <c r="BE11" s="95">
        <v>621.5</v>
      </c>
      <c r="BF11" s="95">
        <v>569.9</v>
      </c>
      <c r="BG11" s="95">
        <v>579.65</v>
      </c>
      <c r="BH11" s="95">
        <v>616.4</v>
      </c>
      <c r="BI11" s="95">
        <v>645.15</v>
      </c>
      <c r="BJ11" s="95">
        <v>682.7</v>
      </c>
      <c r="BK11" s="95">
        <v>747.65</v>
      </c>
      <c r="BL11" s="95">
        <v>771.35</v>
      </c>
      <c r="BM11" s="116">
        <f t="shared" si="1"/>
        <v>9.6025282606053253E-2</v>
      </c>
      <c r="BN11" s="116">
        <f t="shared" si="1"/>
        <v>9.6025282606053253E-2</v>
      </c>
      <c r="BO11" s="116" t="e">
        <f t="shared" si="1"/>
        <v>#DIV/0!</v>
      </c>
      <c r="BP11" s="116" t="e">
        <f t="shared" si="1"/>
        <v>#DIV/0!</v>
      </c>
      <c r="BQ11" s="116">
        <f t="shared" si="2"/>
        <v>9.6037478040210678E-2</v>
      </c>
      <c r="BR11" s="116">
        <f t="shared" si="3"/>
        <v>9.6026690931149572E-2</v>
      </c>
      <c r="BS11" s="116">
        <f t="shared" si="4"/>
        <v>9.6031385035251438E-2</v>
      </c>
      <c r="BT11" s="116">
        <f t="shared" si="5"/>
        <v>9.603719031691127E-2</v>
      </c>
      <c r="BU11" s="116">
        <f t="shared" si="6"/>
        <v>9.6055627346009587E-2</v>
      </c>
      <c r="BV11" s="116">
        <f t="shared" si="7"/>
        <v>9.602153754113063E-2</v>
      </c>
      <c r="BW11" s="116">
        <f t="shared" si="8"/>
        <v>9.6040054619936477E-2</v>
      </c>
      <c r="BX11" s="116">
        <f t="shared" si="9"/>
        <v>9.6053489889106336E-2</v>
      </c>
      <c r="BY11" s="116">
        <f t="shared" si="10"/>
        <v>9.6003698376823543E-2</v>
      </c>
      <c r="BZ11" s="116">
        <f t="shared" si="11"/>
        <v>9.6022140913781584E-2</v>
      </c>
      <c r="CA11" s="116">
        <f t="shared" si="12"/>
        <v>9.6021823141622997E-2</v>
      </c>
      <c r="CE11" s="109">
        <v>1.5</v>
      </c>
      <c r="CF11" s="110"/>
      <c r="CG11" s="110"/>
      <c r="CH11" s="95">
        <v>504.05</v>
      </c>
      <c r="CI11" s="95">
        <v>540.6</v>
      </c>
      <c r="CJ11" s="95">
        <v>576.85</v>
      </c>
      <c r="CK11" s="95">
        <v>530.4</v>
      </c>
      <c r="CL11" s="95">
        <v>538.45000000000005</v>
      </c>
      <c r="CM11" s="95">
        <v>573.70000000000005</v>
      </c>
      <c r="CN11" s="95">
        <v>600.45000000000005</v>
      </c>
      <c r="CO11" s="95">
        <v>634.20000000000005</v>
      </c>
      <c r="CP11" s="95">
        <v>695.85</v>
      </c>
      <c r="CQ11" s="95"/>
    </row>
    <row r="12" spans="1:97" ht="15.75" x14ac:dyDescent="0.25">
      <c r="A12" s="15"/>
      <c r="B12" s="34">
        <v>2</v>
      </c>
      <c r="C12" s="161">
        <v>1024.3499999999999</v>
      </c>
      <c r="D12" s="161">
        <v>1024.3499999999999</v>
      </c>
      <c r="E12" s="35"/>
      <c r="F12" s="35"/>
      <c r="G12" s="69">
        <v>949.05</v>
      </c>
      <c r="H12" s="69">
        <v>1026.3</v>
      </c>
      <c r="I12" s="69">
        <v>1097.3499999999999</v>
      </c>
      <c r="J12" s="69">
        <v>1111.9000000000001</v>
      </c>
      <c r="K12" s="69">
        <v>1010.2</v>
      </c>
      <c r="L12" s="69">
        <v>1048.4000000000001</v>
      </c>
      <c r="M12" s="69">
        <v>1103.8499999999999</v>
      </c>
      <c r="N12" s="69">
        <v>1150.8</v>
      </c>
      <c r="O12" s="69">
        <v>1239.0999999999999</v>
      </c>
      <c r="P12" s="69">
        <v>1357.85</v>
      </c>
      <c r="Q12" s="69">
        <v>1408.4</v>
      </c>
      <c r="S12" s="34">
        <v>2</v>
      </c>
      <c r="T12" s="161">
        <v>934.6</v>
      </c>
      <c r="U12" s="161">
        <v>934.6</v>
      </c>
      <c r="V12" s="35"/>
      <c r="W12" s="35"/>
      <c r="X12" s="69">
        <v>865.9</v>
      </c>
      <c r="Y12" s="69">
        <v>936.4</v>
      </c>
      <c r="Z12" s="69">
        <v>1001.2</v>
      </c>
      <c r="AA12" s="69">
        <v>1014.5</v>
      </c>
      <c r="AB12" s="69">
        <v>921.7</v>
      </c>
      <c r="AC12" s="69">
        <v>956.55</v>
      </c>
      <c r="AD12" s="69">
        <v>1007.15</v>
      </c>
      <c r="AE12" s="69">
        <v>1050</v>
      </c>
      <c r="AF12" s="69">
        <v>1130.55</v>
      </c>
      <c r="AG12" s="69">
        <v>1238.9000000000001</v>
      </c>
      <c r="AH12" s="69">
        <v>1285</v>
      </c>
      <c r="AJ12" s="109">
        <v>2</v>
      </c>
      <c r="AK12" s="110"/>
      <c r="AL12" s="110"/>
      <c r="AM12" s="95">
        <v>634.65</v>
      </c>
      <c r="AN12" s="95">
        <v>686.35</v>
      </c>
      <c r="AO12" s="95">
        <v>733.8</v>
      </c>
      <c r="AP12" s="95">
        <v>743.6</v>
      </c>
      <c r="AQ12" s="95">
        <v>672.35</v>
      </c>
      <c r="AR12" s="95">
        <v>689.95</v>
      </c>
      <c r="AS12" s="95">
        <v>734.7</v>
      </c>
      <c r="AT12" s="95">
        <v>765.95</v>
      </c>
      <c r="AU12" s="95">
        <v>824.7</v>
      </c>
      <c r="AV12" s="95">
        <v>903.75</v>
      </c>
      <c r="AW12" s="95">
        <v>937.45</v>
      </c>
      <c r="AX12" s="95"/>
      <c r="AY12" s="109">
        <v>2</v>
      </c>
      <c r="AZ12" s="110"/>
      <c r="BA12" s="110"/>
      <c r="BB12" s="95">
        <v>610.20000000000005</v>
      </c>
      <c r="BC12" s="95">
        <v>659.95</v>
      </c>
      <c r="BD12" s="95">
        <v>705.55</v>
      </c>
      <c r="BE12" s="95">
        <v>715</v>
      </c>
      <c r="BF12" s="95">
        <v>646.45000000000005</v>
      </c>
      <c r="BG12" s="95">
        <v>663.4</v>
      </c>
      <c r="BH12" s="95">
        <v>706.4</v>
      </c>
      <c r="BI12" s="95">
        <v>736.45</v>
      </c>
      <c r="BJ12" s="95">
        <v>792.95</v>
      </c>
      <c r="BK12" s="95">
        <v>868.95</v>
      </c>
      <c r="BL12" s="95">
        <v>901.35</v>
      </c>
      <c r="BM12" s="116">
        <f t="shared" si="1"/>
        <v>9.6030387331478506E-2</v>
      </c>
      <c r="BN12" s="116">
        <f t="shared" si="1"/>
        <v>9.6030387331478506E-2</v>
      </c>
      <c r="BO12" s="116" t="e">
        <f t="shared" si="1"/>
        <v>#DIV/0!</v>
      </c>
      <c r="BP12" s="116" t="e">
        <f t="shared" si="1"/>
        <v>#DIV/0!</v>
      </c>
      <c r="BQ12" s="116">
        <f t="shared" si="2"/>
        <v>9.6027254879316404E-2</v>
      </c>
      <c r="BR12" s="116">
        <f t="shared" si="3"/>
        <v>9.6005980350277742E-2</v>
      </c>
      <c r="BS12" s="116">
        <f t="shared" si="4"/>
        <v>9.6034758290051814E-2</v>
      </c>
      <c r="BT12" s="116">
        <f t="shared" si="5"/>
        <v>9.6007885657959591E-2</v>
      </c>
      <c r="BU12" s="116">
        <f t="shared" si="6"/>
        <v>9.6018227188890082E-2</v>
      </c>
      <c r="BV12" s="116">
        <f t="shared" si="7"/>
        <v>9.6022162981548309E-2</v>
      </c>
      <c r="BW12" s="116">
        <f t="shared" si="8"/>
        <v>9.6013503450329996E-2</v>
      </c>
      <c r="BX12" s="116">
        <f t="shared" si="9"/>
        <v>9.5999999999999863E-2</v>
      </c>
      <c r="BY12" s="116">
        <f t="shared" si="10"/>
        <v>9.6015213833974489E-2</v>
      </c>
      <c r="BZ12" s="116">
        <f t="shared" si="11"/>
        <v>9.6012591815319848E-2</v>
      </c>
      <c r="CA12" s="116">
        <f t="shared" si="12"/>
        <v>9.6031128404669319E-2</v>
      </c>
      <c r="CE12" s="109">
        <v>2</v>
      </c>
      <c r="CF12" s="110"/>
      <c r="CG12" s="110"/>
      <c r="CH12" s="95">
        <v>567.95000000000005</v>
      </c>
      <c r="CI12" s="95">
        <v>614.25</v>
      </c>
      <c r="CJ12" s="95">
        <v>656.7</v>
      </c>
      <c r="CK12" s="95">
        <v>601.65</v>
      </c>
      <c r="CL12" s="95">
        <v>616.25</v>
      </c>
      <c r="CM12" s="95">
        <v>657.45</v>
      </c>
      <c r="CN12" s="95">
        <v>685.45</v>
      </c>
      <c r="CO12" s="95">
        <v>736.6</v>
      </c>
      <c r="CP12" s="95">
        <v>808.75</v>
      </c>
      <c r="CQ12" s="95"/>
    </row>
    <row r="13" spans="1:97" ht="15.75" x14ac:dyDescent="0.25">
      <c r="A13" s="15"/>
      <c r="B13" s="34">
        <v>2.5</v>
      </c>
      <c r="C13" s="161">
        <v>1149.5</v>
      </c>
      <c r="D13" s="161">
        <v>1149.5</v>
      </c>
      <c r="E13" s="35"/>
      <c r="F13" s="35"/>
      <c r="G13" s="69">
        <v>1053.95</v>
      </c>
      <c r="H13" s="69">
        <v>1151.6500000000001</v>
      </c>
      <c r="I13" s="69">
        <v>1230.8</v>
      </c>
      <c r="J13" s="69">
        <v>1253.05</v>
      </c>
      <c r="K13" s="69">
        <v>1132.1500000000001</v>
      </c>
      <c r="L13" s="69">
        <v>1180.8</v>
      </c>
      <c r="M13" s="69">
        <v>1246.5</v>
      </c>
      <c r="N13" s="69">
        <v>1291.3499999999999</v>
      </c>
      <c r="O13" s="69">
        <v>1413.05</v>
      </c>
      <c r="P13" s="69">
        <v>1545.15</v>
      </c>
      <c r="Q13" s="69">
        <v>1609.55</v>
      </c>
      <c r="S13" s="34">
        <v>2.5</v>
      </c>
      <c r="T13" s="161">
        <v>1048.8</v>
      </c>
      <c r="U13" s="161">
        <v>1048.8</v>
      </c>
      <c r="V13" s="35"/>
      <c r="W13" s="35"/>
      <c r="X13" s="69">
        <v>961.6</v>
      </c>
      <c r="Y13" s="69">
        <v>1050.75</v>
      </c>
      <c r="Z13" s="69">
        <v>1122.95</v>
      </c>
      <c r="AA13" s="69">
        <v>1143.25</v>
      </c>
      <c r="AB13" s="69">
        <v>1032.95</v>
      </c>
      <c r="AC13" s="69">
        <v>1077.3499999999999</v>
      </c>
      <c r="AD13" s="69">
        <v>1137.3</v>
      </c>
      <c r="AE13" s="69">
        <v>1178.2</v>
      </c>
      <c r="AF13" s="69">
        <v>1289.25</v>
      </c>
      <c r="AG13" s="69">
        <v>1409.8</v>
      </c>
      <c r="AH13" s="69">
        <v>1468.55</v>
      </c>
      <c r="AJ13" s="109">
        <v>2.5</v>
      </c>
      <c r="AK13" s="110"/>
      <c r="AL13" s="110"/>
      <c r="AM13" s="95">
        <v>704.75</v>
      </c>
      <c r="AN13" s="95">
        <v>770.1</v>
      </c>
      <c r="AO13" s="95">
        <v>823.05</v>
      </c>
      <c r="AP13" s="95">
        <v>837.95</v>
      </c>
      <c r="AQ13" s="95">
        <v>753.55</v>
      </c>
      <c r="AR13" s="95">
        <v>777.1</v>
      </c>
      <c r="AS13" s="95">
        <v>829.65</v>
      </c>
      <c r="AT13" s="95">
        <v>859.5</v>
      </c>
      <c r="AU13" s="95">
        <v>940.55</v>
      </c>
      <c r="AV13" s="95">
        <v>1028.5</v>
      </c>
      <c r="AW13" s="95">
        <v>1071.3499999999999</v>
      </c>
      <c r="AX13" s="95"/>
      <c r="AY13" s="109">
        <v>2.5</v>
      </c>
      <c r="AZ13" s="110"/>
      <c r="BA13" s="110"/>
      <c r="BB13" s="95">
        <v>677.6</v>
      </c>
      <c r="BC13" s="95">
        <v>740.45</v>
      </c>
      <c r="BD13" s="95">
        <v>791.35</v>
      </c>
      <c r="BE13" s="95">
        <v>805.7</v>
      </c>
      <c r="BF13" s="95">
        <v>724.55</v>
      </c>
      <c r="BG13" s="95">
        <v>747.2</v>
      </c>
      <c r="BH13" s="95">
        <v>797.7</v>
      </c>
      <c r="BI13" s="95">
        <v>826.4</v>
      </c>
      <c r="BJ13" s="95">
        <v>904.35</v>
      </c>
      <c r="BK13" s="95">
        <v>988.9</v>
      </c>
      <c r="BL13" s="95">
        <v>1030.0999999999999</v>
      </c>
      <c r="BM13" s="116">
        <f t="shared" si="1"/>
        <v>9.6014492753623282E-2</v>
      </c>
      <c r="BN13" s="116">
        <f t="shared" si="1"/>
        <v>9.6014492753623282E-2</v>
      </c>
      <c r="BO13" s="116" t="e">
        <f t="shared" si="1"/>
        <v>#DIV/0!</v>
      </c>
      <c r="BP13" s="116" t="e">
        <f t="shared" si="1"/>
        <v>#DIV/0!</v>
      </c>
      <c r="BQ13" s="116">
        <f t="shared" si="2"/>
        <v>9.6037853577371157E-2</v>
      </c>
      <c r="BR13" s="116">
        <f t="shared" si="3"/>
        <v>9.6026647632643458E-2</v>
      </c>
      <c r="BS13" s="116">
        <f t="shared" si="4"/>
        <v>9.6041675942829086E-2</v>
      </c>
      <c r="BT13" s="116">
        <f t="shared" si="5"/>
        <v>9.6041985567461241E-2</v>
      </c>
      <c r="BU13" s="116">
        <f t="shared" si="6"/>
        <v>9.603562611936689E-2</v>
      </c>
      <c r="BV13" s="116">
        <f t="shared" si="7"/>
        <v>9.6022648164477697E-2</v>
      </c>
      <c r="BW13" s="116">
        <f t="shared" si="8"/>
        <v>9.6016882089158484E-2</v>
      </c>
      <c r="BX13" s="116">
        <f t="shared" si="9"/>
        <v>9.6036326599898025E-2</v>
      </c>
      <c r="BY13" s="116">
        <f t="shared" si="10"/>
        <v>9.6024820632150343E-2</v>
      </c>
      <c r="BZ13" s="116">
        <f t="shared" si="11"/>
        <v>9.6006525748333127E-2</v>
      </c>
      <c r="CA13" s="116">
        <f t="shared" si="12"/>
        <v>9.6013074120731234E-2</v>
      </c>
      <c r="CE13" s="109">
        <v>2.5</v>
      </c>
      <c r="CF13" s="110"/>
      <c r="CG13" s="110"/>
      <c r="CH13" s="95">
        <v>630.65</v>
      </c>
      <c r="CI13" s="95">
        <v>689.15</v>
      </c>
      <c r="CJ13" s="95">
        <v>736.55</v>
      </c>
      <c r="CK13" s="95">
        <v>674.35</v>
      </c>
      <c r="CL13" s="95">
        <v>694.1</v>
      </c>
      <c r="CM13" s="95">
        <v>742.45</v>
      </c>
      <c r="CN13" s="95">
        <v>769.15</v>
      </c>
      <c r="CO13" s="95">
        <v>840.1</v>
      </c>
      <c r="CP13" s="95">
        <v>920.4</v>
      </c>
      <c r="CQ13" s="95"/>
    </row>
    <row r="14" spans="1:97" ht="15.75" x14ac:dyDescent="0.25">
      <c r="A14" s="15"/>
      <c r="B14" s="36"/>
      <c r="C14" s="69"/>
      <c r="D14" s="69"/>
      <c r="E14" s="37"/>
      <c r="F14" s="37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S14" s="36"/>
      <c r="T14" s="69"/>
      <c r="U14" s="69"/>
      <c r="V14" s="37"/>
      <c r="W14" s="37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J14" s="111"/>
      <c r="AK14" s="112"/>
      <c r="AL14" s="112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111"/>
      <c r="AZ14" s="112"/>
      <c r="BA14" s="112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E14" s="111"/>
      <c r="CF14" s="112"/>
      <c r="CG14" s="112"/>
      <c r="CH14" s="95"/>
      <c r="CI14" s="95"/>
      <c r="CJ14" s="95"/>
      <c r="CK14" s="95"/>
      <c r="CL14" s="95"/>
      <c r="CM14" s="95"/>
      <c r="CN14" s="95"/>
      <c r="CO14" s="95"/>
      <c r="CP14" s="95"/>
      <c r="CQ14" s="95"/>
    </row>
    <row r="15" spans="1:97" ht="15.75" x14ac:dyDescent="0.25">
      <c r="A15" s="15"/>
      <c r="B15" s="15"/>
      <c r="C15" s="42" t="s">
        <v>89</v>
      </c>
      <c r="D15" s="42" t="s">
        <v>90</v>
      </c>
      <c r="E15" s="42" t="s">
        <v>73</v>
      </c>
      <c r="F15" s="42" t="s">
        <v>74</v>
      </c>
      <c r="G15" s="42" t="s">
        <v>91</v>
      </c>
      <c r="H15" s="42" t="s">
        <v>92</v>
      </c>
      <c r="I15" s="43" t="s">
        <v>93</v>
      </c>
      <c r="J15" s="43" t="s">
        <v>94</v>
      </c>
      <c r="K15" s="43" t="s">
        <v>95</v>
      </c>
      <c r="L15" s="44" t="s">
        <v>96</v>
      </c>
      <c r="M15" s="44" t="s">
        <v>97</v>
      </c>
      <c r="N15" s="15" t="s">
        <v>98</v>
      </c>
      <c r="O15" s="45" t="s">
        <v>99</v>
      </c>
      <c r="P15" s="45" t="s">
        <v>100</v>
      </c>
      <c r="Q15" s="45" t="s">
        <v>101</v>
      </c>
      <c r="S15" s="15"/>
      <c r="T15" s="42" t="s">
        <v>89</v>
      </c>
      <c r="U15" s="42" t="s">
        <v>90</v>
      </c>
      <c r="V15" s="42" t="s">
        <v>73</v>
      </c>
      <c r="W15" s="42" t="s">
        <v>74</v>
      </c>
      <c r="X15" s="42" t="s">
        <v>91</v>
      </c>
      <c r="Y15" s="42" t="s">
        <v>92</v>
      </c>
      <c r="Z15" s="43" t="s">
        <v>93</v>
      </c>
      <c r="AA15" s="43" t="s">
        <v>94</v>
      </c>
      <c r="AB15" s="43" t="s">
        <v>95</v>
      </c>
      <c r="AC15" s="44" t="s">
        <v>96</v>
      </c>
      <c r="AD15" s="44" t="s">
        <v>97</v>
      </c>
      <c r="AE15" s="15" t="s">
        <v>98</v>
      </c>
      <c r="AF15" s="45" t="s">
        <v>99</v>
      </c>
      <c r="AG15" s="45" t="s">
        <v>100</v>
      </c>
      <c r="AH15" s="45" t="s">
        <v>101</v>
      </c>
      <c r="AJ15" s="113"/>
      <c r="AK15" s="114"/>
      <c r="AL15" s="114"/>
      <c r="AM15" s="118" t="s">
        <v>91</v>
      </c>
      <c r="AN15" s="118" t="s">
        <v>92</v>
      </c>
      <c r="AO15" s="119" t="s">
        <v>93</v>
      </c>
      <c r="AP15" s="119" t="s">
        <v>94</v>
      </c>
      <c r="AQ15" s="120" t="s">
        <v>95</v>
      </c>
      <c r="AR15" s="120" t="s">
        <v>96</v>
      </c>
      <c r="AS15" s="113" t="s">
        <v>97</v>
      </c>
      <c r="AT15" s="121" t="s">
        <v>98</v>
      </c>
      <c r="AU15" s="121" t="s">
        <v>99</v>
      </c>
      <c r="AV15" s="121" t="s">
        <v>100</v>
      </c>
      <c r="AW15" s="121" t="s">
        <v>101</v>
      </c>
      <c r="AX15" s="121"/>
      <c r="AY15" s="113"/>
      <c r="AZ15" s="114"/>
      <c r="BA15" s="114"/>
      <c r="BB15" s="118" t="s">
        <v>91</v>
      </c>
      <c r="BC15" s="118" t="s">
        <v>92</v>
      </c>
      <c r="BD15" s="119" t="s">
        <v>93</v>
      </c>
      <c r="BE15" s="119" t="s">
        <v>94</v>
      </c>
      <c r="BF15" s="120" t="s">
        <v>95</v>
      </c>
      <c r="BG15" s="120" t="s">
        <v>96</v>
      </c>
      <c r="BH15" s="113" t="s">
        <v>97</v>
      </c>
      <c r="BI15" s="121" t="s">
        <v>98</v>
      </c>
      <c r="BJ15" s="121" t="s">
        <v>99</v>
      </c>
      <c r="BK15" s="121" t="s">
        <v>100</v>
      </c>
      <c r="BL15" s="121" t="s">
        <v>101</v>
      </c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E15" s="113"/>
      <c r="CF15" s="114"/>
      <c r="CG15" s="114"/>
      <c r="CH15" s="118" t="s">
        <v>91</v>
      </c>
      <c r="CI15" s="118" t="s">
        <v>92</v>
      </c>
      <c r="CJ15" s="119" t="s">
        <v>93</v>
      </c>
      <c r="CK15" s="119" t="s">
        <v>95</v>
      </c>
      <c r="CL15" s="120" t="s">
        <v>96</v>
      </c>
      <c r="CM15" s="120" t="s">
        <v>97</v>
      </c>
      <c r="CN15" s="113" t="s">
        <v>98</v>
      </c>
      <c r="CO15" s="121" t="s">
        <v>99</v>
      </c>
      <c r="CP15" s="121" t="s">
        <v>100</v>
      </c>
      <c r="CQ15" s="121" t="s">
        <v>101</v>
      </c>
    </row>
    <row r="16" spans="1:97" ht="15.75" x14ac:dyDescent="0.25">
      <c r="A16" s="15" t="s">
        <v>102</v>
      </c>
      <c r="B16" s="34">
        <v>0.5</v>
      </c>
      <c r="C16" s="161">
        <v>796.9</v>
      </c>
      <c r="D16" s="161">
        <v>857</v>
      </c>
      <c r="E16" s="35"/>
      <c r="F16" s="35"/>
      <c r="G16" s="161">
        <v>609.35</v>
      </c>
      <c r="H16" s="161">
        <v>645</v>
      </c>
      <c r="I16" s="161">
        <v>696.75</v>
      </c>
      <c r="J16" s="161">
        <v>684.1</v>
      </c>
      <c r="K16" s="161">
        <v>787.5</v>
      </c>
      <c r="L16" s="161">
        <v>823.9</v>
      </c>
      <c r="M16" s="161">
        <v>858.45</v>
      </c>
      <c r="N16" s="161">
        <v>873.7</v>
      </c>
      <c r="O16" s="161">
        <v>912.55</v>
      </c>
      <c r="P16" s="161">
        <v>971.25</v>
      </c>
      <c r="Q16" s="161">
        <v>1016.25</v>
      </c>
      <c r="S16" s="34">
        <v>0.5</v>
      </c>
      <c r="T16" s="161">
        <v>701.15</v>
      </c>
      <c r="U16" s="161">
        <v>781.9</v>
      </c>
      <c r="V16" s="35"/>
      <c r="W16" s="35"/>
      <c r="X16" s="161">
        <v>555.95000000000005</v>
      </c>
      <c r="Y16" s="161">
        <v>588.5</v>
      </c>
      <c r="Z16" s="161">
        <v>635.70000000000005</v>
      </c>
      <c r="AA16" s="161">
        <v>624.15</v>
      </c>
      <c r="AB16" s="161">
        <v>718.5</v>
      </c>
      <c r="AC16" s="161">
        <v>751.7</v>
      </c>
      <c r="AD16" s="161">
        <v>783.25</v>
      </c>
      <c r="AE16" s="161">
        <v>797.15</v>
      </c>
      <c r="AF16" s="161">
        <v>832.6</v>
      </c>
      <c r="AG16" s="161">
        <v>886.15</v>
      </c>
      <c r="AH16" s="161">
        <v>927.2</v>
      </c>
      <c r="AJ16" s="109">
        <v>0.5</v>
      </c>
      <c r="AK16" s="110"/>
      <c r="AL16" s="110"/>
      <c r="AM16" s="95">
        <v>407.45</v>
      </c>
      <c r="AN16" s="95">
        <v>431.3</v>
      </c>
      <c r="AO16" s="95">
        <v>465.9</v>
      </c>
      <c r="AP16" s="95">
        <v>457.45</v>
      </c>
      <c r="AQ16" s="95">
        <v>524.1</v>
      </c>
      <c r="AR16" s="95">
        <v>542.20000000000005</v>
      </c>
      <c r="AS16" s="95">
        <v>571.35</v>
      </c>
      <c r="AT16" s="95">
        <v>581.45000000000005</v>
      </c>
      <c r="AU16" s="95">
        <v>607.35</v>
      </c>
      <c r="AV16" s="95">
        <v>646.4</v>
      </c>
      <c r="AW16" s="95">
        <v>676.35</v>
      </c>
      <c r="AX16" s="95"/>
      <c r="AY16" s="109">
        <v>0.5</v>
      </c>
      <c r="AZ16" s="110"/>
      <c r="BA16" s="110"/>
      <c r="BB16" s="95">
        <v>391.75</v>
      </c>
      <c r="BC16" s="95">
        <v>414.7</v>
      </c>
      <c r="BD16" s="95">
        <v>447.95</v>
      </c>
      <c r="BE16" s="95">
        <v>439.85</v>
      </c>
      <c r="BF16" s="95">
        <v>503.9</v>
      </c>
      <c r="BG16" s="95">
        <v>521.29999999999995</v>
      </c>
      <c r="BH16" s="95">
        <v>549.35</v>
      </c>
      <c r="BI16" s="95">
        <v>559.04999999999995</v>
      </c>
      <c r="BJ16" s="95">
        <v>583.95000000000005</v>
      </c>
      <c r="BK16" s="95">
        <v>621.5</v>
      </c>
      <c r="BL16" s="95">
        <v>650.29999999999995</v>
      </c>
      <c r="BM16" s="116">
        <f t="shared" ref="BM16:BN69" si="13">C16/T16-1</f>
        <v>0.13656136347429215</v>
      </c>
      <c r="BN16" s="116">
        <f t="shared" si="13"/>
        <v>9.6048087990791675E-2</v>
      </c>
      <c r="BO16" s="116" t="e">
        <f t="shared" ref="BO16:BO69" si="14">E16/V16-1</f>
        <v>#DIV/0!</v>
      </c>
      <c r="BP16" s="116" t="e">
        <f t="shared" ref="BP16:BP69" si="15">F16/W16-1</f>
        <v>#DIV/0!</v>
      </c>
      <c r="BQ16" s="116">
        <f t="shared" ref="BQ16:BQ69" si="16">G16/X16-1</f>
        <v>9.605180321971396E-2</v>
      </c>
      <c r="BR16" s="116">
        <f t="shared" ref="BR16:BR69" si="17">H16/Y16-1</f>
        <v>9.6006796941376482E-2</v>
      </c>
      <c r="BS16" s="116">
        <f t="shared" ref="BS16:BS69" si="18">I16/Z16-1</f>
        <v>9.6035865974516188E-2</v>
      </c>
      <c r="BT16" s="116">
        <f t="shared" ref="BT16:BT69" si="19">J16/AA16-1</f>
        <v>9.6050628855243181E-2</v>
      </c>
      <c r="BU16" s="116">
        <f t="shared" ref="BU16:BU69" si="20">K16/AB16-1</f>
        <v>9.603340292275564E-2</v>
      </c>
      <c r="BV16" s="116">
        <f t="shared" ref="BV16:BV69" si="21">L16/AC16-1</f>
        <v>9.6048955700412275E-2</v>
      </c>
      <c r="BW16" s="116">
        <f t="shared" ref="BW16:BW69" si="22">M16/AD16-1</f>
        <v>9.6010213852537607E-2</v>
      </c>
      <c r="BX16" s="116">
        <f t="shared" ref="BX16:BX69" si="23">N16/AE16-1</f>
        <v>9.6029605469485135E-2</v>
      </c>
      <c r="BY16" s="116">
        <f t="shared" ref="BY16:BY69" si="24">O16/AF16-1</f>
        <v>9.6024501561373876E-2</v>
      </c>
      <c r="BZ16" s="116">
        <f t="shared" ref="BZ16:BZ69" si="25">P16/AG16-1</f>
        <v>9.6033402922755862E-2</v>
      </c>
      <c r="CA16" s="116">
        <f t="shared" ref="CA16:CA69" si="26">Q16/AH16-1</f>
        <v>9.6041846419326893E-2</v>
      </c>
      <c r="CE16" s="109">
        <v>0.5</v>
      </c>
      <c r="CF16" s="110"/>
      <c r="CG16" s="110"/>
      <c r="CH16" s="95">
        <v>364.6</v>
      </c>
      <c r="CI16" s="95">
        <v>385.95</v>
      </c>
      <c r="CJ16" s="95">
        <v>416.95</v>
      </c>
      <c r="CK16" s="95">
        <v>469</v>
      </c>
      <c r="CL16" s="95">
        <v>484.25</v>
      </c>
      <c r="CM16" s="95">
        <v>511.3</v>
      </c>
      <c r="CN16" s="95">
        <v>520.29999999999995</v>
      </c>
      <c r="CO16" s="95">
        <v>542.45000000000005</v>
      </c>
      <c r="CP16" s="95">
        <v>578.45000000000005</v>
      </c>
      <c r="CQ16" s="95"/>
    </row>
    <row r="17" spans="1:95" ht="15.75" x14ac:dyDescent="0.25">
      <c r="A17" s="15"/>
      <c r="B17" s="34">
        <v>1</v>
      </c>
      <c r="C17" s="161">
        <v>932.4</v>
      </c>
      <c r="D17" s="161">
        <v>990.15</v>
      </c>
      <c r="E17" s="35"/>
      <c r="F17" s="35"/>
      <c r="G17" s="161">
        <v>737.5</v>
      </c>
      <c r="H17" s="161">
        <v>778.35</v>
      </c>
      <c r="I17" s="161">
        <v>828.65</v>
      </c>
      <c r="J17" s="161">
        <v>825.4</v>
      </c>
      <c r="K17" s="161">
        <v>912.9</v>
      </c>
      <c r="L17" s="161">
        <v>946.35</v>
      </c>
      <c r="M17" s="161">
        <v>998.6</v>
      </c>
      <c r="N17" s="161">
        <v>1019.4</v>
      </c>
      <c r="O17" s="161">
        <v>1088.6500000000001</v>
      </c>
      <c r="P17" s="161">
        <v>1154.8499999999999</v>
      </c>
      <c r="Q17" s="161">
        <v>1217.3</v>
      </c>
      <c r="S17" s="34">
        <v>1</v>
      </c>
      <c r="T17" s="161">
        <v>825.5</v>
      </c>
      <c r="U17" s="161">
        <v>903.4</v>
      </c>
      <c r="V17" s="35"/>
      <c r="W17" s="35"/>
      <c r="X17" s="161">
        <v>672.9</v>
      </c>
      <c r="Y17" s="161">
        <v>710.15</v>
      </c>
      <c r="Z17" s="161">
        <v>756.05</v>
      </c>
      <c r="AA17" s="161">
        <v>753.1</v>
      </c>
      <c r="AB17" s="161">
        <v>832.9</v>
      </c>
      <c r="AC17" s="161">
        <v>863.45</v>
      </c>
      <c r="AD17" s="161">
        <v>911.1</v>
      </c>
      <c r="AE17" s="161">
        <v>930.1</v>
      </c>
      <c r="AF17" s="161">
        <v>993.25</v>
      </c>
      <c r="AG17" s="161">
        <v>1053.6500000000001</v>
      </c>
      <c r="AH17" s="161">
        <v>1110.6500000000001</v>
      </c>
      <c r="AJ17" s="109">
        <v>1</v>
      </c>
      <c r="AK17" s="110"/>
      <c r="AL17" s="110"/>
      <c r="AM17" s="95">
        <v>493.2</v>
      </c>
      <c r="AN17" s="95">
        <v>520.5</v>
      </c>
      <c r="AO17" s="95">
        <v>554.15</v>
      </c>
      <c r="AP17" s="95">
        <v>552</v>
      </c>
      <c r="AQ17" s="95">
        <v>607.6</v>
      </c>
      <c r="AR17" s="95">
        <v>622.79999999999995</v>
      </c>
      <c r="AS17" s="95">
        <v>664.6</v>
      </c>
      <c r="AT17" s="95">
        <v>678.5</v>
      </c>
      <c r="AU17" s="95">
        <v>724.55</v>
      </c>
      <c r="AV17" s="95">
        <v>768.65</v>
      </c>
      <c r="AW17" s="95">
        <v>810.2</v>
      </c>
      <c r="AX17" s="95"/>
      <c r="AY17" s="109">
        <v>1</v>
      </c>
      <c r="AZ17" s="110"/>
      <c r="BA17" s="110"/>
      <c r="BB17" s="95">
        <v>474.2</v>
      </c>
      <c r="BC17" s="95">
        <v>500.45</v>
      </c>
      <c r="BD17" s="95">
        <v>532.79999999999995</v>
      </c>
      <c r="BE17" s="95">
        <v>530.75</v>
      </c>
      <c r="BF17" s="95">
        <v>584.20000000000005</v>
      </c>
      <c r="BG17" s="95">
        <v>598.79999999999995</v>
      </c>
      <c r="BH17" s="95">
        <v>639</v>
      </c>
      <c r="BI17" s="95">
        <v>652.4</v>
      </c>
      <c r="BJ17" s="95">
        <v>696.65</v>
      </c>
      <c r="BK17" s="95">
        <v>739.05</v>
      </c>
      <c r="BL17" s="95">
        <v>779</v>
      </c>
      <c r="BM17" s="116">
        <f t="shared" si="13"/>
        <v>0.12949727437916403</v>
      </c>
      <c r="BN17" s="116">
        <f t="shared" si="13"/>
        <v>9.602612353331863E-2</v>
      </c>
      <c r="BO17" s="116" t="e">
        <f t="shared" si="14"/>
        <v>#DIV/0!</v>
      </c>
      <c r="BP17" s="116" t="e">
        <f t="shared" si="15"/>
        <v>#DIV/0!</v>
      </c>
      <c r="BQ17" s="116">
        <f t="shared" si="16"/>
        <v>9.6002377767870462E-2</v>
      </c>
      <c r="BR17" s="116">
        <f t="shared" si="17"/>
        <v>9.6036048722101031E-2</v>
      </c>
      <c r="BS17" s="116">
        <f t="shared" si="18"/>
        <v>9.6025395145823644E-2</v>
      </c>
      <c r="BT17" s="116">
        <f t="shared" si="19"/>
        <v>9.6003186827778419E-2</v>
      </c>
      <c r="BU17" s="116">
        <f t="shared" si="20"/>
        <v>9.6049945971905304E-2</v>
      </c>
      <c r="BV17" s="116">
        <f t="shared" si="21"/>
        <v>9.6010191672939893E-2</v>
      </c>
      <c r="BW17" s="116">
        <f t="shared" si="22"/>
        <v>9.6037756558006837E-2</v>
      </c>
      <c r="BX17" s="116">
        <f t="shared" si="23"/>
        <v>9.6011181593377071E-2</v>
      </c>
      <c r="BY17" s="116">
        <f t="shared" si="24"/>
        <v>9.6048326201862766E-2</v>
      </c>
      <c r="BZ17" s="116">
        <f t="shared" si="25"/>
        <v>9.6047074455464232E-2</v>
      </c>
      <c r="CA17" s="116">
        <f t="shared" si="26"/>
        <v>9.6024850312879773E-2</v>
      </c>
      <c r="CE17" s="109">
        <v>1</v>
      </c>
      <c r="CF17" s="110"/>
      <c r="CG17" s="110"/>
      <c r="CH17" s="95">
        <v>441.35</v>
      </c>
      <c r="CI17" s="95">
        <v>465.75</v>
      </c>
      <c r="CJ17" s="95">
        <v>495.85</v>
      </c>
      <c r="CK17" s="95">
        <v>543.75</v>
      </c>
      <c r="CL17" s="95">
        <v>556.25</v>
      </c>
      <c r="CM17" s="95">
        <v>594.75</v>
      </c>
      <c r="CN17" s="95">
        <v>607.20000000000005</v>
      </c>
      <c r="CO17" s="95">
        <v>647.15</v>
      </c>
      <c r="CP17" s="95">
        <v>687.85</v>
      </c>
      <c r="CQ17" s="95"/>
    </row>
    <row r="18" spans="1:95" ht="15.75" x14ac:dyDescent="0.25">
      <c r="A18" s="15"/>
      <c r="B18" s="34">
        <v>1.5</v>
      </c>
      <c r="C18" s="161">
        <v>1059.25</v>
      </c>
      <c r="D18" s="161">
        <v>1114.9000000000001</v>
      </c>
      <c r="E18" s="35"/>
      <c r="F18" s="35"/>
      <c r="G18" s="161">
        <v>842.25</v>
      </c>
      <c r="H18" s="161">
        <v>903.4</v>
      </c>
      <c r="I18" s="161">
        <v>963.85</v>
      </c>
      <c r="J18" s="161">
        <v>966.65</v>
      </c>
      <c r="K18" s="161">
        <v>1038.3</v>
      </c>
      <c r="L18" s="161">
        <v>1081.8499999999999</v>
      </c>
      <c r="M18" s="161">
        <v>1147.05</v>
      </c>
      <c r="N18" s="161">
        <v>1172.3499999999999</v>
      </c>
      <c r="O18" s="161">
        <v>1251.05</v>
      </c>
      <c r="P18" s="161">
        <v>1338.4</v>
      </c>
      <c r="Q18" s="161">
        <v>1402.8</v>
      </c>
      <c r="S18" s="34">
        <v>1.5</v>
      </c>
      <c r="T18" s="161">
        <v>942</v>
      </c>
      <c r="U18" s="161">
        <v>1017.2</v>
      </c>
      <c r="V18" s="35"/>
      <c r="W18" s="35"/>
      <c r="X18" s="161">
        <v>768.45</v>
      </c>
      <c r="Y18" s="161">
        <v>824.25</v>
      </c>
      <c r="Z18" s="161">
        <v>879.4</v>
      </c>
      <c r="AA18" s="161">
        <v>881.95</v>
      </c>
      <c r="AB18" s="161">
        <v>947.35</v>
      </c>
      <c r="AC18" s="161">
        <v>987.05</v>
      </c>
      <c r="AD18" s="161">
        <v>1046.55</v>
      </c>
      <c r="AE18" s="161">
        <v>1069.6500000000001</v>
      </c>
      <c r="AF18" s="161">
        <v>1141.45</v>
      </c>
      <c r="AG18" s="161">
        <v>1221.1500000000001</v>
      </c>
      <c r="AH18" s="161">
        <v>1279.9000000000001</v>
      </c>
      <c r="AJ18" s="109">
        <v>1.5</v>
      </c>
      <c r="AK18" s="110"/>
      <c r="AL18" s="110"/>
      <c r="AM18" s="95">
        <v>563.25</v>
      </c>
      <c r="AN18" s="95">
        <v>604.1</v>
      </c>
      <c r="AO18" s="95">
        <v>644.54999999999995</v>
      </c>
      <c r="AP18" s="95">
        <v>646.4</v>
      </c>
      <c r="AQ18" s="95">
        <v>691.1</v>
      </c>
      <c r="AR18" s="95">
        <v>712</v>
      </c>
      <c r="AS18" s="95">
        <v>763.45</v>
      </c>
      <c r="AT18" s="95">
        <v>780.3</v>
      </c>
      <c r="AU18" s="95">
        <v>832.65</v>
      </c>
      <c r="AV18" s="95">
        <v>890.85</v>
      </c>
      <c r="AW18" s="95">
        <v>933.7</v>
      </c>
      <c r="AX18" s="95"/>
      <c r="AY18" s="109">
        <v>1.5</v>
      </c>
      <c r="AZ18" s="110"/>
      <c r="BA18" s="110"/>
      <c r="BB18" s="95">
        <v>541.54999999999995</v>
      </c>
      <c r="BC18" s="95">
        <v>580.85</v>
      </c>
      <c r="BD18" s="95">
        <v>619.75</v>
      </c>
      <c r="BE18" s="95">
        <v>621.5</v>
      </c>
      <c r="BF18" s="95">
        <v>664.5</v>
      </c>
      <c r="BG18" s="95">
        <v>684.6</v>
      </c>
      <c r="BH18" s="95">
        <v>734.05</v>
      </c>
      <c r="BI18" s="95">
        <v>750.25</v>
      </c>
      <c r="BJ18" s="95">
        <v>800.6</v>
      </c>
      <c r="BK18" s="95">
        <v>856.55</v>
      </c>
      <c r="BL18" s="95">
        <v>897.75</v>
      </c>
      <c r="BM18" s="116">
        <f t="shared" si="13"/>
        <v>0.12446921443736736</v>
      </c>
      <c r="BN18" s="116">
        <f t="shared" si="13"/>
        <v>9.6047974832874639E-2</v>
      </c>
      <c r="BO18" s="116" t="e">
        <f t="shared" si="14"/>
        <v>#DIV/0!</v>
      </c>
      <c r="BP18" s="116" t="e">
        <f t="shared" si="15"/>
        <v>#DIV/0!</v>
      </c>
      <c r="BQ18" s="116">
        <f t="shared" si="16"/>
        <v>9.6037478040210678E-2</v>
      </c>
      <c r="BR18" s="116">
        <f t="shared" si="17"/>
        <v>9.6026690931149572E-2</v>
      </c>
      <c r="BS18" s="116">
        <f t="shared" si="18"/>
        <v>9.6031385035251438E-2</v>
      </c>
      <c r="BT18" s="116">
        <f t="shared" si="19"/>
        <v>9.603719031691127E-2</v>
      </c>
      <c r="BU18" s="116">
        <f t="shared" si="20"/>
        <v>9.6004644534754657E-2</v>
      </c>
      <c r="BV18" s="116">
        <f t="shared" si="21"/>
        <v>9.6043766779798423E-2</v>
      </c>
      <c r="BW18" s="116">
        <f t="shared" si="22"/>
        <v>9.6029812240217893E-2</v>
      </c>
      <c r="BX18" s="116">
        <f t="shared" si="23"/>
        <v>9.6012714439302371E-2</v>
      </c>
      <c r="BY18" s="116">
        <f t="shared" si="24"/>
        <v>9.6018222436374812E-2</v>
      </c>
      <c r="BZ18" s="116">
        <f t="shared" si="25"/>
        <v>9.601605044425332E-2</v>
      </c>
      <c r="CA18" s="116">
        <f t="shared" si="26"/>
        <v>9.6023126806781711E-2</v>
      </c>
      <c r="CE18" s="109">
        <v>1.5</v>
      </c>
      <c r="CF18" s="110"/>
      <c r="CG18" s="110"/>
      <c r="CH18" s="95">
        <v>504.05</v>
      </c>
      <c r="CI18" s="95">
        <v>540.6</v>
      </c>
      <c r="CJ18" s="95">
        <v>576.85</v>
      </c>
      <c r="CK18" s="95">
        <v>618.5</v>
      </c>
      <c r="CL18" s="95">
        <v>635.95000000000005</v>
      </c>
      <c r="CM18" s="95">
        <v>683.2</v>
      </c>
      <c r="CN18" s="95">
        <v>698.3</v>
      </c>
      <c r="CO18" s="95">
        <v>743.7</v>
      </c>
      <c r="CP18" s="95">
        <v>797.2</v>
      </c>
      <c r="CQ18" s="95"/>
    </row>
    <row r="19" spans="1:95" ht="15.75" x14ac:dyDescent="0.25">
      <c r="A19" s="15"/>
      <c r="B19" s="34">
        <v>2</v>
      </c>
      <c r="C19" s="161">
        <v>1184</v>
      </c>
      <c r="D19" s="161">
        <v>1237.55</v>
      </c>
      <c r="E19" s="35"/>
      <c r="F19" s="35"/>
      <c r="G19" s="161">
        <v>949.05</v>
      </c>
      <c r="H19" s="161">
        <v>1026.3</v>
      </c>
      <c r="I19" s="161">
        <v>1097.3499999999999</v>
      </c>
      <c r="J19" s="161">
        <v>1111.9000000000001</v>
      </c>
      <c r="K19" s="161">
        <v>1161.95</v>
      </c>
      <c r="L19" s="161">
        <v>1214.55</v>
      </c>
      <c r="M19" s="161">
        <v>1295.4000000000001</v>
      </c>
      <c r="N19" s="161">
        <v>1326.75</v>
      </c>
      <c r="O19" s="161">
        <v>1413.2</v>
      </c>
      <c r="P19" s="161">
        <v>1523.85</v>
      </c>
      <c r="Q19" s="161">
        <v>1584.45</v>
      </c>
      <c r="S19" s="34">
        <v>2</v>
      </c>
      <c r="T19" s="161">
        <v>1056.5999999999999</v>
      </c>
      <c r="U19" s="161">
        <v>1129.1500000000001</v>
      </c>
      <c r="V19" s="35"/>
      <c r="W19" s="35"/>
      <c r="X19" s="161">
        <v>865.9</v>
      </c>
      <c r="Y19" s="161">
        <v>936.4</v>
      </c>
      <c r="Z19" s="161">
        <v>1001.2</v>
      </c>
      <c r="AA19" s="161">
        <v>1014.5</v>
      </c>
      <c r="AB19" s="161">
        <v>1060.1500000000001</v>
      </c>
      <c r="AC19" s="161">
        <v>1108.1500000000001</v>
      </c>
      <c r="AD19" s="161">
        <v>1181.9000000000001</v>
      </c>
      <c r="AE19" s="161">
        <v>1210.5</v>
      </c>
      <c r="AF19" s="161">
        <v>1289.4000000000001</v>
      </c>
      <c r="AG19" s="161">
        <v>1390.35</v>
      </c>
      <c r="AH19" s="161">
        <v>1445.65</v>
      </c>
      <c r="AJ19" s="109">
        <v>2</v>
      </c>
      <c r="AK19" s="110"/>
      <c r="AL19" s="110"/>
      <c r="AM19" s="95">
        <v>634.65</v>
      </c>
      <c r="AN19" s="95">
        <v>686.35</v>
      </c>
      <c r="AO19" s="95">
        <v>733.8</v>
      </c>
      <c r="AP19" s="95">
        <v>743.6</v>
      </c>
      <c r="AQ19" s="95">
        <v>773.4</v>
      </c>
      <c r="AR19" s="95">
        <v>799.3</v>
      </c>
      <c r="AS19" s="95">
        <v>862.2</v>
      </c>
      <c r="AT19" s="95">
        <v>883.1</v>
      </c>
      <c r="AU19" s="95">
        <v>940.65</v>
      </c>
      <c r="AV19" s="95">
        <v>1014.35</v>
      </c>
      <c r="AW19" s="95">
        <v>1054.5999999999999</v>
      </c>
      <c r="AX19" s="95"/>
      <c r="AY19" s="109">
        <v>2</v>
      </c>
      <c r="AZ19" s="110"/>
      <c r="BA19" s="110"/>
      <c r="BB19" s="95">
        <v>610.20000000000005</v>
      </c>
      <c r="BC19" s="95">
        <v>659.95</v>
      </c>
      <c r="BD19" s="95">
        <v>705.55</v>
      </c>
      <c r="BE19" s="95">
        <v>715</v>
      </c>
      <c r="BF19" s="95">
        <v>743.65</v>
      </c>
      <c r="BG19" s="95">
        <v>768.55</v>
      </c>
      <c r="BH19" s="95">
        <v>829</v>
      </c>
      <c r="BI19" s="95">
        <v>849.1</v>
      </c>
      <c r="BJ19" s="95">
        <v>904.45</v>
      </c>
      <c r="BK19" s="95">
        <v>975.3</v>
      </c>
      <c r="BL19" s="95">
        <v>1014</v>
      </c>
      <c r="BM19" s="116">
        <f t="shared" si="13"/>
        <v>0.12057543062653808</v>
      </c>
      <c r="BN19" s="116">
        <f t="shared" si="13"/>
        <v>9.6001416995084687E-2</v>
      </c>
      <c r="BO19" s="116" t="e">
        <f t="shared" si="14"/>
        <v>#DIV/0!</v>
      </c>
      <c r="BP19" s="116" t="e">
        <f t="shared" si="15"/>
        <v>#DIV/0!</v>
      </c>
      <c r="BQ19" s="116">
        <f t="shared" si="16"/>
        <v>9.6027254879316404E-2</v>
      </c>
      <c r="BR19" s="116">
        <f t="shared" si="17"/>
        <v>9.6005980350277742E-2</v>
      </c>
      <c r="BS19" s="116">
        <f t="shared" si="18"/>
        <v>9.6034758290051814E-2</v>
      </c>
      <c r="BT19" s="116">
        <f t="shared" si="19"/>
        <v>9.6007885657959591E-2</v>
      </c>
      <c r="BU19" s="116">
        <f t="shared" si="20"/>
        <v>9.6024147526293291E-2</v>
      </c>
      <c r="BV19" s="116">
        <f t="shared" si="21"/>
        <v>9.6015882326399682E-2</v>
      </c>
      <c r="BW19" s="116">
        <f t="shared" si="22"/>
        <v>9.603181318216425E-2</v>
      </c>
      <c r="BX19" s="116">
        <f t="shared" si="23"/>
        <v>9.6034696406443576E-2</v>
      </c>
      <c r="BY19" s="116">
        <f t="shared" si="24"/>
        <v>9.6013649759578046E-2</v>
      </c>
      <c r="BZ19" s="116">
        <f t="shared" si="25"/>
        <v>9.6018988024598073E-2</v>
      </c>
      <c r="CA19" s="116">
        <f t="shared" si="26"/>
        <v>9.6012174454397581E-2</v>
      </c>
      <c r="CE19" s="109">
        <v>2</v>
      </c>
      <c r="CF19" s="110"/>
      <c r="CG19" s="110"/>
      <c r="CH19" s="95">
        <v>567.95000000000005</v>
      </c>
      <c r="CI19" s="95">
        <v>614.25</v>
      </c>
      <c r="CJ19" s="95">
        <v>656.7</v>
      </c>
      <c r="CK19" s="95">
        <v>692.15</v>
      </c>
      <c r="CL19" s="95">
        <v>713.95</v>
      </c>
      <c r="CM19" s="95">
        <v>771.6</v>
      </c>
      <c r="CN19" s="95">
        <v>790.3</v>
      </c>
      <c r="CO19" s="95">
        <v>840.2</v>
      </c>
      <c r="CP19" s="95">
        <v>907.75</v>
      </c>
      <c r="CQ19" s="95"/>
    </row>
    <row r="20" spans="1:95" ht="15.75" x14ac:dyDescent="0.25">
      <c r="A20" s="15"/>
      <c r="B20" s="34">
        <v>2.5</v>
      </c>
      <c r="C20" s="161">
        <v>1311.15</v>
      </c>
      <c r="D20" s="161">
        <v>1362.7</v>
      </c>
      <c r="E20" s="35"/>
      <c r="F20" s="35"/>
      <c r="G20" s="161">
        <v>1053.95</v>
      </c>
      <c r="H20" s="161">
        <v>1151.6500000000001</v>
      </c>
      <c r="I20" s="161">
        <v>1230.8</v>
      </c>
      <c r="J20" s="161">
        <v>1253.05</v>
      </c>
      <c r="K20" s="161">
        <v>1287.95</v>
      </c>
      <c r="L20" s="161">
        <v>1349.35</v>
      </c>
      <c r="M20" s="161">
        <v>1441.85</v>
      </c>
      <c r="N20" s="161">
        <v>1480.95</v>
      </c>
      <c r="O20" s="161">
        <v>1573.65</v>
      </c>
      <c r="P20" s="161">
        <v>1707.6</v>
      </c>
      <c r="Q20" s="161">
        <v>1765.95</v>
      </c>
      <c r="S20" s="34">
        <v>2.5</v>
      </c>
      <c r="T20" s="161">
        <v>1173.45</v>
      </c>
      <c r="U20" s="161">
        <v>1243.3</v>
      </c>
      <c r="V20" s="35"/>
      <c r="W20" s="35"/>
      <c r="X20" s="161">
        <v>961.6</v>
      </c>
      <c r="Y20" s="161">
        <v>1050.75</v>
      </c>
      <c r="Z20" s="161">
        <v>1122.95</v>
      </c>
      <c r="AA20" s="161">
        <v>1143.25</v>
      </c>
      <c r="AB20" s="161">
        <v>1175.0999999999999</v>
      </c>
      <c r="AC20" s="161">
        <v>1231.1500000000001</v>
      </c>
      <c r="AD20" s="161">
        <v>1315.55</v>
      </c>
      <c r="AE20" s="161">
        <v>1351.2</v>
      </c>
      <c r="AF20" s="161">
        <v>1435.8</v>
      </c>
      <c r="AG20" s="161">
        <v>1558</v>
      </c>
      <c r="AH20" s="161">
        <v>1611.25</v>
      </c>
      <c r="AJ20" s="109">
        <v>2.5</v>
      </c>
      <c r="AK20" s="110"/>
      <c r="AL20" s="110"/>
      <c r="AM20" s="95">
        <v>704.75</v>
      </c>
      <c r="AN20" s="95">
        <v>770.1</v>
      </c>
      <c r="AO20" s="95">
        <v>823.05</v>
      </c>
      <c r="AP20" s="95">
        <v>837.95</v>
      </c>
      <c r="AQ20" s="95">
        <v>857.25</v>
      </c>
      <c r="AR20" s="95">
        <v>888</v>
      </c>
      <c r="AS20" s="95">
        <v>959.75</v>
      </c>
      <c r="AT20" s="95">
        <v>985.7</v>
      </c>
      <c r="AU20" s="95">
        <v>1047.45</v>
      </c>
      <c r="AV20" s="95">
        <v>1136.5999999999999</v>
      </c>
      <c r="AW20" s="95">
        <v>1175.45</v>
      </c>
      <c r="AX20" s="95"/>
      <c r="AY20" s="109">
        <v>2.5</v>
      </c>
      <c r="AZ20" s="110"/>
      <c r="BA20" s="110"/>
      <c r="BB20" s="95">
        <v>677.6</v>
      </c>
      <c r="BC20" s="95">
        <v>740.45</v>
      </c>
      <c r="BD20" s="95">
        <v>791.35</v>
      </c>
      <c r="BE20" s="95">
        <v>805.7</v>
      </c>
      <c r="BF20" s="95">
        <v>824.25</v>
      </c>
      <c r="BG20" s="95">
        <v>853.8</v>
      </c>
      <c r="BH20" s="95">
        <v>922.8</v>
      </c>
      <c r="BI20" s="95">
        <v>947.75</v>
      </c>
      <c r="BJ20" s="95">
        <v>1007.15</v>
      </c>
      <c r="BK20" s="95">
        <v>1092.8499999999999</v>
      </c>
      <c r="BL20" s="95">
        <v>1130.2</v>
      </c>
      <c r="BM20" s="116">
        <f t="shared" si="13"/>
        <v>0.11734628659082191</v>
      </c>
      <c r="BN20" s="116">
        <f t="shared" si="13"/>
        <v>9.6034746239845648E-2</v>
      </c>
      <c r="BO20" s="116" t="e">
        <f t="shared" si="14"/>
        <v>#DIV/0!</v>
      </c>
      <c r="BP20" s="116" t="e">
        <f t="shared" si="15"/>
        <v>#DIV/0!</v>
      </c>
      <c r="BQ20" s="116">
        <f t="shared" si="16"/>
        <v>9.6037853577371157E-2</v>
      </c>
      <c r="BR20" s="116">
        <f t="shared" si="17"/>
        <v>9.6026647632643458E-2</v>
      </c>
      <c r="BS20" s="116">
        <f t="shared" si="18"/>
        <v>9.6041675942829086E-2</v>
      </c>
      <c r="BT20" s="116">
        <f t="shared" si="19"/>
        <v>9.6041985567461241E-2</v>
      </c>
      <c r="BU20" s="116">
        <f t="shared" si="20"/>
        <v>9.6034380052761659E-2</v>
      </c>
      <c r="BV20" s="116">
        <f t="shared" si="21"/>
        <v>9.6007797587621235E-2</v>
      </c>
      <c r="BW20" s="116">
        <f t="shared" si="22"/>
        <v>9.6005472996085306E-2</v>
      </c>
      <c r="BX20" s="116">
        <f t="shared" si="23"/>
        <v>9.6025754884547121E-2</v>
      </c>
      <c r="BY20" s="116">
        <f t="shared" si="24"/>
        <v>9.6009193480986355E-2</v>
      </c>
      <c r="BZ20" s="116">
        <f t="shared" si="25"/>
        <v>9.6020539152759987E-2</v>
      </c>
      <c r="CA20" s="116">
        <f t="shared" si="26"/>
        <v>9.6012412723041063E-2</v>
      </c>
      <c r="CE20" s="109">
        <v>2.5</v>
      </c>
      <c r="CF20" s="110"/>
      <c r="CG20" s="110"/>
      <c r="CH20" s="95">
        <v>630.65</v>
      </c>
      <c r="CI20" s="95">
        <v>689.15</v>
      </c>
      <c r="CJ20" s="95">
        <v>736.55</v>
      </c>
      <c r="CK20" s="95">
        <v>767.15</v>
      </c>
      <c r="CL20" s="95">
        <v>793.15</v>
      </c>
      <c r="CM20" s="95">
        <v>858.9</v>
      </c>
      <c r="CN20" s="95">
        <v>882.15</v>
      </c>
      <c r="CO20" s="95">
        <v>935.6</v>
      </c>
      <c r="CP20" s="95">
        <v>1017.15</v>
      </c>
      <c r="CQ20" s="95"/>
    </row>
    <row r="21" spans="1:95" ht="15.75" x14ac:dyDescent="0.25">
      <c r="A21" s="15"/>
      <c r="B21" s="34">
        <v>3</v>
      </c>
      <c r="C21" s="161">
        <v>1435.7</v>
      </c>
      <c r="D21" s="161">
        <v>1485.2</v>
      </c>
      <c r="E21" s="35"/>
      <c r="F21" s="35"/>
      <c r="G21" s="161">
        <v>1151.6500000000001</v>
      </c>
      <c r="H21" s="161">
        <v>1274.4000000000001</v>
      </c>
      <c r="I21" s="161">
        <v>1351.65</v>
      </c>
      <c r="J21" s="161">
        <v>1381.9</v>
      </c>
      <c r="K21" s="161">
        <v>1401.2</v>
      </c>
      <c r="L21" s="161">
        <v>1447</v>
      </c>
      <c r="M21" s="161">
        <v>1564.65</v>
      </c>
      <c r="N21" s="161">
        <v>1623.8</v>
      </c>
      <c r="O21" s="161">
        <v>1728.2</v>
      </c>
      <c r="P21" s="161">
        <v>1863.35</v>
      </c>
      <c r="Q21" s="161">
        <v>1939.55</v>
      </c>
      <c r="S21" s="34">
        <v>3</v>
      </c>
      <c r="T21" s="161">
        <v>1287.9000000000001</v>
      </c>
      <c r="U21" s="161">
        <v>1355.1</v>
      </c>
      <c r="V21" s="35"/>
      <c r="W21" s="35"/>
      <c r="X21" s="161">
        <v>1050.75</v>
      </c>
      <c r="Y21" s="161">
        <v>1162.75</v>
      </c>
      <c r="Z21" s="161">
        <v>1233.25</v>
      </c>
      <c r="AA21" s="161">
        <v>1260.8499999999999</v>
      </c>
      <c r="AB21" s="161">
        <v>1278.45</v>
      </c>
      <c r="AC21" s="161">
        <v>1320.25</v>
      </c>
      <c r="AD21" s="161">
        <v>1427.6</v>
      </c>
      <c r="AE21" s="161">
        <v>1481.55</v>
      </c>
      <c r="AF21" s="161">
        <v>1576.8</v>
      </c>
      <c r="AG21" s="161">
        <v>1700.1</v>
      </c>
      <c r="AH21" s="161">
        <v>1769.65</v>
      </c>
      <c r="AJ21" s="109">
        <v>3</v>
      </c>
      <c r="AK21" s="110"/>
      <c r="AL21" s="110"/>
      <c r="AM21" s="95">
        <v>770.1</v>
      </c>
      <c r="AN21" s="95">
        <v>852.25</v>
      </c>
      <c r="AO21" s="95">
        <v>903.9</v>
      </c>
      <c r="AP21" s="95">
        <v>924.2</v>
      </c>
      <c r="AQ21" s="95">
        <v>932.6</v>
      </c>
      <c r="AR21" s="95">
        <v>952.3</v>
      </c>
      <c r="AS21" s="95">
        <v>1041.45</v>
      </c>
      <c r="AT21" s="95">
        <v>1080.8499999999999</v>
      </c>
      <c r="AU21" s="95">
        <v>1150.3</v>
      </c>
      <c r="AV21" s="95">
        <v>1240.3</v>
      </c>
      <c r="AW21" s="95">
        <v>1291.05</v>
      </c>
      <c r="AX21" s="95"/>
      <c r="AY21" s="109">
        <v>3</v>
      </c>
      <c r="AZ21" s="110"/>
      <c r="BA21" s="110"/>
      <c r="BB21" s="95">
        <v>740.45</v>
      </c>
      <c r="BC21" s="95">
        <v>819.45</v>
      </c>
      <c r="BD21" s="95">
        <v>869.1</v>
      </c>
      <c r="BE21" s="95">
        <v>888.65</v>
      </c>
      <c r="BF21" s="95">
        <v>896.7</v>
      </c>
      <c r="BG21" s="95">
        <v>915.65</v>
      </c>
      <c r="BH21" s="95">
        <v>1001.35</v>
      </c>
      <c r="BI21" s="95">
        <v>1039.25</v>
      </c>
      <c r="BJ21" s="95">
        <v>1106.05</v>
      </c>
      <c r="BK21" s="95">
        <v>1192.55</v>
      </c>
      <c r="BL21" s="95">
        <v>1241.3499999999999</v>
      </c>
      <c r="BM21" s="116">
        <f t="shared" si="13"/>
        <v>0.11476046276884855</v>
      </c>
      <c r="BN21" s="116">
        <f t="shared" si="13"/>
        <v>9.6007674710353541E-2</v>
      </c>
      <c r="BO21" s="116" t="e">
        <f t="shared" si="14"/>
        <v>#DIV/0!</v>
      </c>
      <c r="BP21" s="116" t="e">
        <f t="shared" si="15"/>
        <v>#DIV/0!</v>
      </c>
      <c r="BQ21" s="116">
        <f t="shared" si="16"/>
        <v>9.6026647632643458E-2</v>
      </c>
      <c r="BR21" s="116">
        <f t="shared" si="17"/>
        <v>9.6022360782627381E-2</v>
      </c>
      <c r="BS21" s="116">
        <f t="shared" si="18"/>
        <v>9.60064869247923E-2</v>
      </c>
      <c r="BT21" s="116">
        <f t="shared" si="19"/>
        <v>9.6006662172344104E-2</v>
      </c>
      <c r="BU21" s="116">
        <f t="shared" si="20"/>
        <v>9.6014705307208015E-2</v>
      </c>
      <c r="BV21" s="116">
        <f t="shared" si="21"/>
        <v>9.6004544593826902E-2</v>
      </c>
      <c r="BW21" s="116">
        <f t="shared" si="22"/>
        <v>9.6000280190529752E-2</v>
      </c>
      <c r="BX21" s="116">
        <f t="shared" si="23"/>
        <v>9.6014309338193105E-2</v>
      </c>
      <c r="BY21" s="116">
        <f t="shared" si="24"/>
        <v>9.601725012683926E-2</v>
      </c>
      <c r="BZ21" s="116">
        <f t="shared" si="25"/>
        <v>9.6023763308040744E-2</v>
      </c>
      <c r="CA21" s="116">
        <f t="shared" si="26"/>
        <v>9.6007685135478749E-2</v>
      </c>
      <c r="CE21" s="109">
        <v>3</v>
      </c>
      <c r="CF21" s="110"/>
      <c r="CG21" s="110"/>
      <c r="CH21" s="95">
        <v>689.15</v>
      </c>
      <c r="CI21" s="95">
        <v>762.75</v>
      </c>
      <c r="CJ21" s="95">
        <v>808.9</v>
      </c>
      <c r="CK21" s="95">
        <v>834.6</v>
      </c>
      <c r="CL21" s="95">
        <v>850.6</v>
      </c>
      <c r="CM21" s="95">
        <v>932</v>
      </c>
      <c r="CN21" s="95">
        <v>967.3</v>
      </c>
      <c r="CO21" s="95">
        <v>1027.5</v>
      </c>
      <c r="CP21" s="95">
        <v>1110</v>
      </c>
      <c r="CQ21" s="95"/>
    </row>
    <row r="22" spans="1:95" ht="15.75" x14ac:dyDescent="0.25">
      <c r="A22" s="15"/>
      <c r="B22" s="34">
        <v>3.5</v>
      </c>
      <c r="C22" s="161">
        <v>1552</v>
      </c>
      <c r="D22" s="161">
        <v>1599.7</v>
      </c>
      <c r="E22" s="35"/>
      <c r="F22" s="35"/>
      <c r="G22" s="161">
        <v>1251.5999999999999</v>
      </c>
      <c r="H22" s="161">
        <v>1389.05</v>
      </c>
      <c r="I22" s="161">
        <v>1472.6</v>
      </c>
      <c r="J22" s="161">
        <v>1512.8</v>
      </c>
      <c r="K22" s="161">
        <v>1518.4</v>
      </c>
      <c r="L22" s="161">
        <v>1563.65</v>
      </c>
      <c r="M22" s="161">
        <v>1689.55</v>
      </c>
      <c r="N22" s="161">
        <v>1765.3</v>
      </c>
      <c r="O22" s="161">
        <v>1882.6</v>
      </c>
      <c r="P22" s="161">
        <v>2033.3</v>
      </c>
      <c r="Q22" s="161">
        <v>2111.4</v>
      </c>
      <c r="S22" s="34">
        <v>3.5</v>
      </c>
      <c r="T22" s="161">
        <v>1394.8</v>
      </c>
      <c r="U22" s="161">
        <v>1459.55</v>
      </c>
      <c r="V22" s="35"/>
      <c r="W22" s="35"/>
      <c r="X22" s="161">
        <v>1141.95</v>
      </c>
      <c r="Y22" s="161">
        <v>1267.3499999999999</v>
      </c>
      <c r="Z22" s="161">
        <v>1343.6</v>
      </c>
      <c r="AA22" s="161">
        <v>1380.25</v>
      </c>
      <c r="AB22" s="161">
        <v>1385.4</v>
      </c>
      <c r="AC22" s="161">
        <v>1426.65</v>
      </c>
      <c r="AD22" s="161">
        <v>1541.55</v>
      </c>
      <c r="AE22" s="161">
        <v>1610.65</v>
      </c>
      <c r="AF22" s="161">
        <v>1717.7</v>
      </c>
      <c r="AG22" s="161">
        <v>1855.2</v>
      </c>
      <c r="AH22" s="161">
        <v>1926.45</v>
      </c>
      <c r="AJ22" s="109">
        <v>3.5</v>
      </c>
      <c r="AK22" s="110"/>
      <c r="AL22" s="110"/>
      <c r="AM22" s="95">
        <v>837</v>
      </c>
      <c r="AN22" s="95">
        <v>928.95</v>
      </c>
      <c r="AO22" s="95">
        <v>984.8</v>
      </c>
      <c r="AP22" s="95">
        <v>1011.7</v>
      </c>
      <c r="AQ22" s="95">
        <v>1010.65</v>
      </c>
      <c r="AR22" s="95">
        <v>1029.0999999999999</v>
      </c>
      <c r="AS22" s="95">
        <v>1124.5999999999999</v>
      </c>
      <c r="AT22" s="95">
        <v>1175</v>
      </c>
      <c r="AU22" s="95">
        <v>1253.0999999999999</v>
      </c>
      <c r="AV22" s="95">
        <v>1353.4</v>
      </c>
      <c r="AW22" s="95">
        <v>1405.45</v>
      </c>
      <c r="AX22" s="95"/>
      <c r="AY22" s="109">
        <v>3.5</v>
      </c>
      <c r="AZ22" s="110"/>
      <c r="BA22" s="110"/>
      <c r="BB22" s="95">
        <v>804.8</v>
      </c>
      <c r="BC22" s="95">
        <v>893.2</v>
      </c>
      <c r="BD22" s="95">
        <v>946.9</v>
      </c>
      <c r="BE22" s="95">
        <v>972.75</v>
      </c>
      <c r="BF22" s="95">
        <v>971.75</v>
      </c>
      <c r="BG22" s="95">
        <v>989.5</v>
      </c>
      <c r="BH22" s="95">
        <v>1081.3</v>
      </c>
      <c r="BI22" s="95">
        <v>1129.8</v>
      </c>
      <c r="BJ22" s="95">
        <v>1204.9000000000001</v>
      </c>
      <c r="BK22" s="95">
        <v>1301.3</v>
      </c>
      <c r="BL22" s="95">
        <v>1351.35</v>
      </c>
      <c r="BM22" s="116">
        <f t="shared" si="13"/>
        <v>0.11270433036994554</v>
      </c>
      <c r="BN22" s="116">
        <f t="shared" si="13"/>
        <v>9.6022746737008058E-2</v>
      </c>
      <c r="BO22" s="116" t="e">
        <f t="shared" si="14"/>
        <v>#DIV/0!</v>
      </c>
      <c r="BP22" s="116" t="e">
        <f t="shared" si="15"/>
        <v>#DIV/0!</v>
      </c>
      <c r="BQ22" s="116">
        <f t="shared" si="16"/>
        <v>9.6019965847891742E-2</v>
      </c>
      <c r="BR22" s="116">
        <f t="shared" si="17"/>
        <v>9.6027143251666836E-2</v>
      </c>
      <c r="BS22" s="116">
        <f t="shared" si="18"/>
        <v>9.6010717475439211E-2</v>
      </c>
      <c r="BT22" s="116">
        <f t="shared" si="19"/>
        <v>9.6033327295779625E-2</v>
      </c>
      <c r="BU22" s="116">
        <f t="shared" si="20"/>
        <v>9.6001154901111496E-2</v>
      </c>
      <c r="BV22" s="116">
        <f t="shared" si="21"/>
        <v>9.6029159219149784E-2</v>
      </c>
      <c r="BW22" s="116">
        <f t="shared" si="22"/>
        <v>9.6007265414679965E-2</v>
      </c>
      <c r="BX22" s="116">
        <f t="shared" si="23"/>
        <v>9.6017135938906595E-2</v>
      </c>
      <c r="BY22" s="116">
        <f t="shared" si="24"/>
        <v>9.6000465739069618E-2</v>
      </c>
      <c r="BZ22" s="116">
        <f t="shared" si="25"/>
        <v>9.600043122035351E-2</v>
      </c>
      <c r="CA22" s="116">
        <f t="shared" si="26"/>
        <v>9.6005606166783553E-2</v>
      </c>
      <c r="CE22" s="109">
        <v>3.5</v>
      </c>
      <c r="CF22" s="110"/>
      <c r="CG22" s="110"/>
      <c r="CH22" s="95">
        <v>749.05</v>
      </c>
      <c r="CI22" s="95">
        <v>831.4</v>
      </c>
      <c r="CJ22" s="95">
        <v>881.35</v>
      </c>
      <c r="CK22" s="95">
        <v>904.45</v>
      </c>
      <c r="CL22" s="95">
        <v>919.2</v>
      </c>
      <c r="CM22" s="95">
        <v>1006.45</v>
      </c>
      <c r="CN22" s="95">
        <v>1051.55</v>
      </c>
      <c r="CO22" s="95">
        <v>1119.3</v>
      </c>
      <c r="CP22" s="95">
        <v>1211.25</v>
      </c>
      <c r="CQ22" s="95"/>
    </row>
    <row r="23" spans="1:95" ht="15.75" x14ac:dyDescent="0.25">
      <c r="A23" s="15"/>
      <c r="B23" s="34">
        <v>4</v>
      </c>
      <c r="C23" s="161">
        <v>1666.15</v>
      </c>
      <c r="D23" s="161">
        <v>1712.05</v>
      </c>
      <c r="E23" s="35"/>
      <c r="F23" s="35"/>
      <c r="G23" s="161">
        <v>1353.7</v>
      </c>
      <c r="H23" s="161">
        <v>1501.65</v>
      </c>
      <c r="I23" s="161">
        <v>1593.5</v>
      </c>
      <c r="J23" s="161">
        <v>1643.7</v>
      </c>
      <c r="K23" s="161">
        <v>1634</v>
      </c>
      <c r="L23" s="161">
        <v>1687.7</v>
      </c>
      <c r="M23" s="161">
        <v>1814.6</v>
      </c>
      <c r="N23" s="161">
        <v>1898.45</v>
      </c>
      <c r="O23" s="161">
        <v>2037.25</v>
      </c>
      <c r="P23" s="161">
        <v>2203.25</v>
      </c>
      <c r="Q23" s="161">
        <v>2283.25</v>
      </c>
      <c r="S23" s="34">
        <v>4</v>
      </c>
      <c r="T23" s="161">
        <v>1499.7</v>
      </c>
      <c r="U23" s="161">
        <v>1562.05</v>
      </c>
      <c r="V23" s="35"/>
      <c r="W23" s="35"/>
      <c r="X23" s="161">
        <v>1235.0999999999999</v>
      </c>
      <c r="Y23" s="161">
        <v>1370.1</v>
      </c>
      <c r="Z23" s="161">
        <v>1453.9</v>
      </c>
      <c r="AA23" s="161">
        <v>1499.7</v>
      </c>
      <c r="AB23" s="161">
        <v>1490.85</v>
      </c>
      <c r="AC23" s="161">
        <v>1539.85</v>
      </c>
      <c r="AD23" s="161">
        <v>1655.65</v>
      </c>
      <c r="AE23" s="161">
        <v>1732.15</v>
      </c>
      <c r="AF23" s="161">
        <v>1858.8</v>
      </c>
      <c r="AG23" s="161">
        <v>2010.25</v>
      </c>
      <c r="AH23" s="161">
        <v>2083.25</v>
      </c>
      <c r="AJ23" s="109">
        <v>4</v>
      </c>
      <c r="AK23" s="110"/>
      <c r="AL23" s="110"/>
      <c r="AM23" s="95">
        <v>905.3</v>
      </c>
      <c r="AN23" s="95">
        <v>1004.25</v>
      </c>
      <c r="AO23" s="95">
        <v>1065.6500000000001</v>
      </c>
      <c r="AP23" s="95">
        <v>1099.3</v>
      </c>
      <c r="AQ23" s="95">
        <v>1087.6500000000001</v>
      </c>
      <c r="AR23" s="95">
        <v>1110.75</v>
      </c>
      <c r="AS23" s="95">
        <v>1207.8499999999999</v>
      </c>
      <c r="AT23" s="95">
        <v>1263.7</v>
      </c>
      <c r="AU23" s="95">
        <v>1356.05</v>
      </c>
      <c r="AV23" s="95">
        <v>1466.55</v>
      </c>
      <c r="AW23" s="95">
        <v>1519.85</v>
      </c>
      <c r="AX23" s="95"/>
      <c r="AY23" s="109">
        <v>4</v>
      </c>
      <c r="AZ23" s="110"/>
      <c r="BA23" s="110"/>
      <c r="BB23" s="95">
        <v>870.45</v>
      </c>
      <c r="BC23" s="95">
        <v>965.6</v>
      </c>
      <c r="BD23" s="95">
        <v>1024.6500000000001</v>
      </c>
      <c r="BE23" s="95">
        <v>1057</v>
      </c>
      <c r="BF23" s="95">
        <v>1045.8</v>
      </c>
      <c r="BG23" s="95">
        <v>1068</v>
      </c>
      <c r="BH23" s="95">
        <v>1161.3499999999999</v>
      </c>
      <c r="BI23" s="95">
        <v>1215.05</v>
      </c>
      <c r="BJ23" s="95">
        <v>1303.8499999999999</v>
      </c>
      <c r="BK23" s="95">
        <v>1410.1</v>
      </c>
      <c r="BL23" s="95">
        <v>1461.35</v>
      </c>
      <c r="BM23" s="116">
        <f t="shared" si="13"/>
        <v>0.11098886443955469</v>
      </c>
      <c r="BN23" s="116">
        <f t="shared" si="13"/>
        <v>9.6027655964917802E-2</v>
      </c>
      <c r="BO23" s="116" t="e">
        <f t="shared" si="14"/>
        <v>#DIV/0!</v>
      </c>
      <c r="BP23" s="116" t="e">
        <f t="shared" si="15"/>
        <v>#DIV/0!</v>
      </c>
      <c r="BQ23" s="116">
        <f t="shared" si="16"/>
        <v>9.6024613391628266E-2</v>
      </c>
      <c r="BR23" s="116">
        <f t="shared" si="17"/>
        <v>9.6014889424129723E-2</v>
      </c>
      <c r="BS23" s="116">
        <f t="shared" si="18"/>
        <v>9.6017607813467132E-2</v>
      </c>
      <c r="BT23" s="116">
        <f t="shared" si="19"/>
        <v>9.6019203840768119E-2</v>
      </c>
      <c r="BU23" s="116">
        <f t="shared" si="20"/>
        <v>9.6019049535500001E-2</v>
      </c>
      <c r="BV23" s="116">
        <f t="shared" si="21"/>
        <v>9.6015845699256586E-2</v>
      </c>
      <c r="BW23" s="116">
        <f t="shared" si="22"/>
        <v>9.6004590342161578E-2</v>
      </c>
      <c r="BX23" s="116">
        <f t="shared" si="23"/>
        <v>9.6007851514014364E-2</v>
      </c>
      <c r="BY23" s="116">
        <f t="shared" si="24"/>
        <v>9.6002797503765835E-2</v>
      </c>
      <c r="BZ23" s="116">
        <f t="shared" si="25"/>
        <v>9.6007959209053695E-2</v>
      </c>
      <c r="CA23" s="116">
        <f t="shared" si="26"/>
        <v>9.6003840153606079E-2</v>
      </c>
      <c r="CE23" s="109">
        <v>4</v>
      </c>
      <c r="CF23" s="110"/>
      <c r="CG23" s="110"/>
      <c r="CH23" s="95">
        <v>810.15</v>
      </c>
      <c r="CI23" s="95">
        <v>898.75</v>
      </c>
      <c r="CJ23" s="95">
        <v>953.7</v>
      </c>
      <c r="CK23" s="95">
        <v>973.4</v>
      </c>
      <c r="CL23" s="95">
        <v>992.15</v>
      </c>
      <c r="CM23" s="95">
        <v>1080.95</v>
      </c>
      <c r="CN23" s="95">
        <v>1130.95</v>
      </c>
      <c r="CO23" s="95">
        <v>1211.25</v>
      </c>
      <c r="CP23" s="95">
        <v>1312.5</v>
      </c>
      <c r="CQ23" s="95"/>
    </row>
    <row r="24" spans="1:95" ht="15.75" x14ac:dyDescent="0.25">
      <c r="A24" s="15"/>
      <c r="B24" s="34">
        <v>4.5</v>
      </c>
      <c r="C24" s="161">
        <v>1780.55</v>
      </c>
      <c r="D24" s="161">
        <v>1824.6</v>
      </c>
      <c r="E24" s="35"/>
      <c r="F24" s="35"/>
      <c r="G24" s="161">
        <v>1455.9</v>
      </c>
      <c r="H24" s="161">
        <v>1614.4</v>
      </c>
      <c r="I24" s="161">
        <v>1714.2</v>
      </c>
      <c r="J24" s="161">
        <v>1774.7</v>
      </c>
      <c r="K24" s="161">
        <v>1749.7</v>
      </c>
      <c r="L24" s="161">
        <v>1797.2</v>
      </c>
      <c r="M24" s="161">
        <v>1939.55</v>
      </c>
      <c r="N24" s="161">
        <v>2039.2</v>
      </c>
      <c r="O24" s="161">
        <v>2189.85</v>
      </c>
      <c r="P24" s="161">
        <v>2372.85</v>
      </c>
      <c r="Q24" s="161">
        <v>2454.9499999999998</v>
      </c>
      <c r="S24" s="34">
        <v>4.5</v>
      </c>
      <c r="T24" s="161">
        <v>1604.85</v>
      </c>
      <c r="U24" s="161">
        <v>1664.75</v>
      </c>
      <c r="V24" s="35"/>
      <c r="W24" s="35"/>
      <c r="X24" s="161">
        <v>1328.35</v>
      </c>
      <c r="Y24" s="161">
        <v>1472.95</v>
      </c>
      <c r="Z24" s="161">
        <v>1564.05</v>
      </c>
      <c r="AA24" s="161">
        <v>1619.25</v>
      </c>
      <c r="AB24" s="161">
        <v>1596.4</v>
      </c>
      <c r="AC24" s="161">
        <v>1639.75</v>
      </c>
      <c r="AD24" s="161">
        <v>1769.65</v>
      </c>
      <c r="AE24" s="161">
        <v>1860.55</v>
      </c>
      <c r="AF24" s="161">
        <v>1998</v>
      </c>
      <c r="AG24" s="161">
        <v>2165</v>
      </c>
      <c r="AH24" s="161">
        <v>2239.9</v>
      </c>
      <c r="AJ24" s="109">
        <v>4.5</v>
      </c>
      <c r="AK24" s="110"/>
      <c r="AL24" s="110"/>
      <c r="AM24" s="95">
        <v>973.65</v>
      </c>
      <c r="AN24" s="95">
        <v>1079.6500000000001</v>
      </c>
      <c r="AO24" s="95">
        <v>1146.5</v>
      </c>
      <c r="AP24" s="95">
        <v>1186.8499999999999</v>
      </c>
      <c r="AQ24" s="95">
        <v>1164.55</v>
      </c>
      <c r="AR24" s="95">
        <v>1182.75</v>
      </c>
      <c r="AS24" s="95">
        <v>1291.05</v>
      </c>
      <c r="AT24" s="95">
        <v>1357.35</v>
      </c>
      <c r="AU24" s="95">
        <v>1457.7</v>
      </c>
      <c r="AV24" s="95">
        <v>1579.5</v>
      </c>
      <c r="AW24" s="95">
        <v>1634.1</v>
      </c>
      <c r="AX24" s="95"/>
      <c r="AY24" s="109">
        <v>4.5</v>
      </c>
      <c r="AZ24" s="110"/>
      <c r="BA24" s="110"/>
      <c r="BB24" s="95">
        <v>936.2</v>
      </c>
      <c r="BC24" s="95">
        <v>1038.0999999999999</v>
      </c>
      <c r="BD24" s="95">
        <v>1102.4000000000001</v>
      </c>
      <c r="BE24" s="95">
        <v>1141.2</v>
      </c>
      <c r="BF24" s="95">
        <v>1119.75</v>
      </c>
      <c r="BG24" s="95">
        <v>1137.25</v>
      </c>
      <c r="BH24" s="95">
        <v>1241.3499999999999</v>
      </c>
      <c r="BI24" s="95">
        <v>1305.0999999999999</v>
      </c>
      <c r="BJ24" s="95">
        <v>1401.6</v>
      </c>
      <c r="BK24" s="95">
        <v>1518.75</v>
      </c>
      <c r="BL24" s="95">
        <v>1571.25</v>
      </c>
      <c r="BM24" s="116">
        <f t="shared" si="13"/>
        <v>0.1094806368196406</v>
      </c>
      <c r="BN24" s="116">
        <f t="shared" si="13"/>
        <v>9.6020423487009898E-2</v>
      </c>
      <c r="BO24" s="116" t="e">
        <f t="shared" si="14"/>
        <v>#DIV/0!</v>
      </c>
      <c r="BP24" s="116" t="e">
        <f t="shared" si="15"/>
        <v>#DIV/0!</v>
      </c>
      <c r="BQ24" s="116">
        <f t="shared" si="16"/>
        <v>9.6021379907404114E-2</v>
      </c>
      <c r="BR24" s="116">
        <f t="shared" si="17"/>
        <v>9.6031772972606122E-2</v>
      </c>
      <c r="BS24" s="116">
        <f t="shared" si="18"/>
        <v>9.6000767238899165E-2</v>
      </c>
      <c r="BT24" s="116">
        <f t="shared" si="19"/>
        <v>9.6001235139725249E-2</v>
      </c>
      <c r="BU24" s="116">
        <f t="shared" si="20"/>
        <v>9.6028564269606598E-2</v>
      </c>
      <c r="BV24" s="116">
        <f t="shared" si="21"/>
        <v>9.6020734868120128E-2</v>
      </c>
      <c r="BW24" s="116">
        <f t="shared" si="22"/>
        <v>9.6007685135478749E-2</v>
      </c>
      <c r="BX24" s="116">
        <f t="shared" si="23"/>
        <v>9.6019994087769733E-2</v>
      </c>
      <c r="BY24" s="116">
        <f t="shared" si="24"/>
        <v>9.6021021021021058E-2</v>
      </c>
      <c r="BZ24" s="116">
        <f t="shared" si="25"/>
        <v>9.6004618937644226E-2</v>
      </c>
      <c r="CA24" s="116">
        <f t="shared" si="26"/>
        <v>9.6008750390642383E-2</v>
      </c>
      <c r="CE24" s="109">
        <v>4.5</v>
      </c>
      <c r="CF24" s="110"/>
      <c r="CG24" s="110"/>
      <c r="CH24" s="95">
        <v>871.4</v>
      </c>
      <c r="CI24" s="95">
        <v>966.2</v>
      </c>
      <c r="CJ24" s="95">
        <v>1026.05</v>
      </c>
      <c r="CK24" s="95">
        <v>1042.25</v>
      </c>
      <c r="CL24" s="95">
        <v>1056.5</v>
      </c>
      <c r="CM24" s="95">
        <v>1155.45</v>
      </c>
      <c r="CN24" s="95">
        <v>1214.75</v>
      </c>
      <c r="CO24" s="95">
        <v>1302.05</v>
      </c>
      <c r="CP24" s="95">
        <v>1413.65</v>
      </c>
      <c r="CQ24" s="95"/>
    </row>
    <row r="25" spans="1:95" ht="15.75" x14ac:dyDescent="0.25">
      <c r="A25" s="15"/>
      <c r="B25" s="34">
        <v>5</v>
      </c>
      <c r="C25" s="161">
        <v>1894.6</v>
      </c>
      <c r="D25" s="161">
        <v>1936.8</v>
      </c>
      <c r="E25" s="35"/>
      <c r="F25" s="35"/>
      <c r="G25" s="161">
        <v>1556.2</v>
      </c>
      <c r="H25" s="161">
        <v>1726.9</v>
      </c>
      <c r="I25" s="161">
        <v>1835.2</v>
      </c>
      <c r="J25" s="161">
        <v>1905.7</v>
      </c>
      <c r="K25" s="161">
        <v>1865.4</v>
      </c>
      <c r="L25" s="161">
        <v>1922.15</v>
      </c>
      <c r="M25" s="161">
        <v>2064.5500000000002</v>
      </c>
      <c r="N25" s="161">
        <v>2179.75</v>
      </c>
      <c r="O25" s="161">
        <v>2344.3000000000002</v>
      </c>
      <c r="P25" s="161">
        <v>2544.85</v>
      </c>
      <c r="Q25" s="161">
        <v>2626.75</v>
      </c>
      <c r="S25" s="34">
        <v>5</v>
      </c>
      <c r="T25" s="161">
        <v>1709.7</v>
      </c>
      <c r="U25" s="161">
        <v>1767.15</v>
      </c>
      <c r="V25" s="35"/>
      <c r="W25" s="35"/>
      <c r="X25" s="161">
        <v>1419.85</v>
      </c>
      <c r="Y25" s="161">
        <v>1575.6</v>
      </c>
      <c r="Z25" s="161">
        <v>1674.45</v>
      </c>
      <c r="AA25" s="161">
        <v>1738.75</v>
      </c>
      <c r="AB25" s="161">
        <v>1702</v>
      </c>
      <c r="AC25" s="161">
        <v>1753.75</v>
      </c>
      <c r="AD25" s="161">
        <v>1883.7</v>
      </c>
      <c r="AE25" s="161">
        <v>1988.8</v>
      </c>
      <c r="AF25" s="161">
        <v>2138.9499999999998</v>
      </c>
      <c r="AG25" s="161">
        <v>2321.9</v>
      </c>
      <c r="AH25" s="161">
        <v>2396.65</v>
      </c>
      <c r="AJ25" s="109">
        <v>5</v>
      </c>
      <c r="AK25" s="110"/>
      <c r="AL25" s="110"/>
      <c r="AM25" s="95">
        <v>1040.7</v>
      </c>
      <c r="AN25" s="95">
        <v>1154.9000000000001</v>
      </c>
      <c r="AO25" s="95">
        <v>1227.4000000000001</v>
      </c>
      <c r="AP25" s="95">
        <v>1274.45</v>
      </c>
      <c r="AQ25" s="95">
        <v>1241.6500000000001</v>
      </c>
      <c r="AR25" s="95">
        <v>1265.05</v>
      </c>
      <c r="AS25" s="95">
        <v>1374.2</v>
      </c>
      <c r="AT25" s="95">
        <v>1450.9</v>
      </c>
      <c r="AU25" s="95">
        <v>1560.5</v>
      </c>
      <c r="AV25" s="95">
        <v>1693.9</v>
      </c>
      <c r="AW25" s="95">
        <v>1748.5</v>
      </c>
      <c r="AX25" s="95"/>
      <c r="AY25" s="109">
        <v>5</v>
      </c>
      <c r="AZ25" s="110"/>
      <c r="BA25" s="110"/>
      <c r="BB25" s="95">
        <v>1000.65</v>
      </c>
      <c r="BC25" s="95">
        <v>1110.45</v>
      </c>
      <c r="BD25" s="95">
        <v>1180.1500000000001</v>
      </c>
      <c r="BE25" s="95">
        <v>1225.4000000000001</v>
      </c>
      <c r="BF25" s="95">
        <v>1193.8499999999999</v>
      </c>
      <c r="BG25" s="95">
        <v>1216.3499999999999</v>
      </c>
      <c r="BH25" s="95">
        <v>1321.3</v>
      </c>
      <c r="BI25" s="95">
        <v>1395.05</v>
      </c>
      <c r="BJ25" s="95">
        <v>1500.45</v>
      </c>
      <c r="BK25" s="95">
        <v>1628.75</v>
      </c>
      <c r="BL25" s="95">
        <v>1681.25</v>
      </c>
      <c r="BM25" s="116">
        <f t="shared" si="13"/>
        <v>0.10814762823887225</v>
      </c>
      <c r="BN25" s="116">
        <f t="shared" si="13"/>
        <v>9.6002037178507749E-2</v>
      </c>
      <c r="BO25" s="116" t="e">
        <f t="shared" si="14"/>
        <v>#DIV/0!</v>
      </c>
      <c r="BP25" s="116" t="e">
        <f t="shared" si="15"/>
        <v>#DIV/0!</v>
      </c>
      <c r="BQ25" s="116">
        <f t="shared" si="16"/>
        <v>9.6031270908898847E-2</v>
      </c>
      <c r="BR25" s="116">
        <f t="shared" si="17"/>
        <v>9.6026910383346209E-2</v>
      </c>
      <c r="BS25" s="116">
        <f t="shared" si="18"/>
        <v>9.6001672190868748E-2</v>
      </c>
      <c r="BT25" s="116">
        <f t="shared" si="19"/>
        <v>9.6017253774263178E-2</v>
      </c>
      <c r="BU25" s="116">
        <f t="shared" si="20"/>
        <v>9.6004700352526395E-2</v>
      </c>
      <c r="BV25" s="116">
        <f t="shared" si="21"/>
        <v>9.6022808267997251E-2</v>
      </c>
      <c r="BW25" s="116">
        <f t="shared" si="22"/>
        <v>9.6007856877422082E-2</v>
      </c>
      <c r="BX25" s="116">
        <f t="shared" si="23"/>
        <v>9.6012670957361212E-2</v>
      </c>
      <c r="BY25" s="116">
        <f t="shared" si="24"/>
        <v>9.6005049206386417E-2</v>
      </c>
      <c r="BZ25" s="116">
        <f t="shared" si="25"/>
        <v>9.6020500452215884E-2</v>
      </c>
      <c r="CA25" s="116">
        <f t="shared" si="26"/>
        <v>9.6009012580059672E-2</v>
      </c>
      <c r="CE25" s="109">
        <v>5</v>
      </c>
      <c r="CF25" s="110"/>
      <c r="CG25" s="110"/>
      <c r="CH25" s="95">
        <v>931.4</v>
      </c>
      <c r="CI25" s="95">
        <v>1033.55</v>
      </c>
      <c r="CJ25" s="95">
        <v>1098.45</v>
      </c>
      <c r="CK25" s="95">
        <v>1111.2</v>
      </c>
      <c r="CL25" s="95">
        <v>1129.95</v>
      </c>
      <c r="CM25" s="95">
        <v>1229.8499999999999</v>
      </c>
      <c r="CN25" s="95">
        <v>1298.5</v>
      </c>
      <c r="CO25" s="95">
        <v>1393.9</v>
      </c>
      <c r="CP25" s="95">
        <v>1516</v>
      </c>
      <c r="CQ25" s="95"/>
    </row>
    <row r="26" spans="1:95" ht="15.75" x14ac:dyDescent="0.25">
      <c r="A26" s="15"/>
      <c r="B26" s="34">
        <v>5.5</v>
      </c>
      <c r="C26" s="161">
        <v>1960.1</v>
      </c>
      <c r="D26" s="161">
        <v>2001.3</v>
      </c>
      <c r="E26" s="35"/>
      <c r="F26" s="35"/>
      <c r="G26" s="161">
        <v>1602.65</v>
      </c>
      <c r="H26" s="161">
        <v>1791.5</v>
      </c>
      <c r="I26" s="161">
        <v>1910.35</v>
      </c>
      <c r="J26" s="161">
        <v>2085.65</v>
      </c>
      <c r="K26" s="161">
        <v>1929.35</v>
      </c>
      <c r="L26" s="161">
        <v>1985.1</v>
      </c>
      <c r="M26" s="161">
        <v>2146.5500000000002</v>
      </c>
      <c r="N26" s="161">
        <v>2275.4499999999998</v>
      </c>
      <c r="O26" s="161">
        <v>2444.1999999999998</v>
      </c>
      <c r="P26" s="161">
        <v>2644.4</v>
      </c>
      <c r="Q26" s="161">
        <v>2734.2</v>
      </c>
      <c r="S26" s="34">
        <v>5.5</v>
      </c>
      <c r="T26" s="161">
        <v>1769.9</v>
      </c>
      <c r="U26" s="161">
        <v>1826</v>
      </c>
      <c r="V26" s="35"/>
      <c r="W26" s="35"/>
      <c r="X26" s="161">
        <v>1462.25</v>
      </c>
      <c r="Y26" s="161">
        <v>1634.55</v>
      </c>
      <c r="Z26" s="161">
        <v>1743</v>
      </c>
      <c r="AA26" s="161">
        <v>1902.95</v>
      </c>
      <c r="AB26" s="161">
        <v>1760.35</v>
      </c>
      <c r="AC26" s="161">
        <v>1811.2</v>
      </c>
      <c r="AD26" s="161">
        <v>1958.5</v>
      </c>
      <c r="AE26" s="161">
        <v>2076.1</v>
      </c>
      <c r="AF26" s="161">
        <v>2230.1</v>
      </c>
      <c r="AG26" s="161">
        <v>2412.75</v>
      </c>
      <c r="AH26" s="161">
        <v>2494.6999999999998</v>
      </c>
      <c r="AJ26" s="109">
        <v>5.5</v>
      </c>
      <c r="AK26" s="110"/>
      <c r="AL26" s="110"/>
      <c r="AM26" s="95">
        <v>1071.8</v>
      </c>
      <c r="AN26" s="95">
        <v>1198.0999999999999</v>
      </c>
      <c r="AO26" s="95">
        <v>1277.6500000000001</v>
      </c>
      <c r="AP26" s="95">
        <v>1394.85</v>
      </c>
      <c r="AQ26" s="95">
        <v>1284.25</v>
      </c>
      <c r="AR26" s="95">
        <v>1306.45</v>
      </c>
      <c r="AS26" s="95">
        <v>1428.85</v>
      </c>
      <c r="AT26" s="95">
        <v>1514.6</v>
      </c>
      <c r="AU26" s="95">
        <v>1626.95</v>
      </c>
      <c r="AV26" s="95">
        <v>1760.2</v>
      </c>
      <c r="AW26" s="95">
        <v>1820</v>
      </c>
      <c r="AX26" s="95"/>
      <c r="AY26" s="109">
        <v>5.5</v>
      </c>
      <c r="AZ26" s="110"/>
      <c r="BA26" s="110"/>
      <c r="BB26" s="95">
        <v>1030.55</v>
      </c>
      <c r="BC26" s="95">
        <v>1152</v>
      </c>
      <c r="BD26" s="95">
        <v>1228.5</v>
      </c>
      <c r="BE26" s="95">
        <v>1341.2</v>
      </c>
      <c r="BF26" s="95">
        <v>1234.8499999999999</v>
      </c>
      <c r="BG26" s="95">
        <v>1256.2</v>
      </c>
      <c r="BH26" s="95">
        <v>1373.85</v>
      </c>
      <c r="BI26" s="95">
        <v>1456.3</v>
      </c>
      <c r="BJ26" s="95">
        <v>1564.35</v>
      </c>
      <c r="BK26" s="95">
        <v>1692.5</v>
      </c>
      <c r="BL26" s="95">
        <v>1750</v>
      </c>
      <c r="BM26" s="116">
        <f t="shared" si="13"/>
        <v>0.10746369851404025</v>
      </c>
      <c r="BN26" s="116">
        <f t="shared" si="13"/>
        <v>9.6002190580503743E-2</v>
      </c>
      <c r="BO26" s="116" t="e">
        <f t="shared" si="14"/>
        <v>#DIV/0!</v>
      </c>
      <c r="BP26" s="116" t="e">
        <f t="shared" si="15"/>
        <v>#DIV/0!</v>
      </c>
      <c r="BQ26" s="116">
        <f t="shared" si="16"/>
        <v>9.6016413062061989E-2</v>
      </c>
      <c r="BR26" s="116">
        <f t="shared" si="17"/>
        <v>9.6020311400691449E-2</v>
      </c>
      <c r="BS26" s="116">
        <f t="shared" si="18"/>
        <v>9.6012621916236274E-2</v>
      </c>
      <c r="BT26" s="116">
        <f t="shared" si="19"/>
        <v>9.6008828398013613E-2</v>
      </c>
      <c r="BU26" s="116">
        <f t="shared" si="20"/>
        <v>9.600363564063974E-2</v>
      </c>
      <c r="BV26" s="116">
        <f t="shared" si="21"/>
        <v>9.6013692579505205E-2</v>
      </c>
      <c r="BW26" s="116">
        <f t="shared" si="22"/>
        <v>9.6017360224661896E-2</v>
      </c>
      <c r="BX26" s="116">
        <f t="shared" si="23"/>
        <v>9.6021386253070551E-2</v>
      </c>
      <c r="BY26" s="116">
        <f t="shared" si="24"/>
        <v>9.6004663468005846E-2</v>
      </c>
      <c r="BZ26" s="116">
        <f t="shared" si="25"/>
        <v>9.601077608537989E-2</v>
      </c>
      <c r="CA26" s="116">
        <f t="shared" si="26"/>
        <v>9.6003527478253803E-2</v>
      </c>
      <c r="CE26" s="109">
        <v>5.5</v>
      </c>
      <c r="CF26" s="110"/>
      <c r="CG26" s="110"/>
      <c r="CH26" s="95">
        <v>959.2</v>
      </c>
      <c r="CI26" s="95">
        <v>1072.25</v>
      </c>
      <c r="CJ26" s="95">
        <v>1143.45</v>
      </c>
      <c r="CK26" s="95">
        <v>1149.3499999999999</v>
      </c>
      <c r="CL26" s="95">
        <v>1167</v>
      </c>
      <c r="CM26" s="95">
        <v>1278.75</v>
      </c>
      <c r="CN26" s="95">
        <v>1355.5</v>
      </c>
      <c r="CO26" s="95">
        <v>1453.25</v>
      </c>
      <c r="CP26" s="95">
        <v>1575.35</v>
      </c>
      <c r="CQ26" s="95"/>
    </row>
    <row r="27" spans="1:95" ht="15.75" x14ac:dyDescent="0.25">
      <c r="A27" s="15"/>
      <c r="B27" s="34">
        <v>6</v>
      </c>
      <c r="C27" s="161">
        <v>2027.7</v>
      </c>
      <c r="D27" s="161">
        <v>2067.85</v>
      </c>
      <c r="E27" s="35"/>
      <c r="F27" s="35"/>
      <c r="G27" s="161">
        <v>1649.05</v>
      </c>
      <c r="H27" s="161">
        <v>1858.15</v>
      </c>
      <c r="I27" s="161">
        <v>1985.25</v>
      </c>
      <c r="J27" s="161">
        <v>2159.4499999999998</v>
      </c>
      <c r="K27" s="161">
        <v>1993.8</v>
      </c>
      <c r="L27" s="161">
        <v>2058.35</v>
      </c>
      <c r="M27" s="161">
        <v>2226.6</v>
      </c>
      <c r="N27" s="161">
        <v>2369.0500000000002</v>
      </c>
      <c r="O27" s="161">
        <v>2543.85</v>
      </c>
      <c r="P27" s="161">
        <v>2744.1</v>
      </c>
      <c r="Q27" s="161">
        <v>2841.5</v>
      </c>
      <c r="S27" s="34">
        <v>6</v>
      </c>
      <c r="T27" s="161">
        <v>1832</v>
      </c>
      <c r="U27" s="161">
        <v>1886.7</v>
      </c>
      <c r="V27" s="35"/>
      <c r="W27" s="35"/>
      <c r="X27" s="161">
        <v>1504.6</v>
      </c>
      <c r="Y27" s="161">
        <v>1695.35</v>
      </c>
      <c r="Z27" s="161">
        <v>1811.35</v>
      </c>
      <c r="AA27" s="161">
        <v>1970.3</v>
      </c>
      <c r="AB27" s="161">
        <v>1819.15</v>
      </c>
      <c r="AC27" s="161">
        <v>1878.05</v>
      </c>
      <c r="AD27" s="161">
        <v>2031.55</v>
      </c>
      <c r="AE27" s="161">
        <v>2161.5</v>
      </c>
      <c r="AF27" s="161">
        <v>2321</v>
      </c>
      <c r="AG27" s="161">
        <v>2503.6999999999998</v>
      </c>
      <c r="AH27" s="161">
        <v>2592.6</v>
      </c>
      <c r="AJ27" s="109">
        <v>6</v>
      </c>
      <c r="AK27" s="110"/>
      <c r="AL27" s="110"/>
      <c r="AM27" s="95">
        <v>1102.9000000000001</v>
      </c>
      <c r="AN27" s="95">
        <v>1242.6500000000001</v>
      </c>
      <c r="AO27" s="95">
        <v>1327.75</v>
      </c>
      <c r="AP27" s="95">
        <v>1444.2</v>
      </c>
      <c r="AQ27" s="95">
        <v>1327.1</v>
      </c>
      <c r="AR27" s="95">
        <v>1354.7</v>
      </c>
      <c r="AS27" s="95">
        <v>1482.15</v>
      </c>
      <c r="AT27" s="95">
        <v>1576.9</v>
      </c>
      <c r="AU27" s="95">
        <v>1693.3</v>
      </c>
      <c r="AV27" s="95">
        <v>1826.6</v>
      </c>
      <c r="AW27" s="95">
        <v>1891.45</v>
      </c>
      <c r="AX27" s="95"/>
      <c r="AY27" s="109">
        <v>6</v>
      </c>
      <c r="AZ27" s="110"/>
      <c r="BA27" s="110"/>
      <c r="BB27" s="95">
        <v>1060.45</v>
      </c>
      <c r="BC27" s="95">
        <v>1194.8499999999999</v>
      </c>
      <c r="BD27" s="95">
        <v>1276.6500000000001</v>
      </c>
      <c r="BE27" s="95">
        <v>1388.65</v>
      </c>
      <c r="BF27" s="95">
        <v>1276.05</v>
      </c>
      <c r="BG27" s="95">
        <v>1302.55</v>
      </c>
      <c r="BH27" s="95">
        <v>1425.1</v>
      </c>
      <c r="BI27" s="95">
        <v>1516.25</v>
      </c>
      <c r="BJ27" s="95">
        <v>1628.15</v>
      </c>
      <c r="BK27" s="95">
        <v>1756.3</v>
      </c>
      <c r="BL27" s="95">
        <v>1818.7</v>
      </c>
      <c r="BM27" s="116">
        <f t="shared" si="13"/>
        <v>0.10682314410480354</v>
      </c>
      <c r="BN27" s="116">
        <f t="shared" si="13"/>
        <v>9.6014204696029948E-2</v>
      </c>
      <c r="BO27" s="116" t="e">
        <f t="shared" si="14"/>
        <v>#DIV/0!</v>
      </c>
      <c r="BP27" s="116" t="e">
        <f t="shared" si="15"/>
        <v>#DIV/0!</v>
      </c>
      <c r="BQ27" s="116">
        <f t="shared" si="16"/>
        <v>9.6005582879170603E-2</v>
      </c>
      <c r="BR27" s="116">
        <f t="shared" si="17"/>
        <v>9.6027368979856753E-2</v>
      </c>
      <c r="BS27" s="116">
        <f t="shared" si="18"/>
        <v>9.6005741573964132E-2</v>
      </c>
      <c r="BT27" s="116">
        <f t="shared" si="19"/>
        <v>9.6000609044307961E-2</v>
      </c>
      <c r="BU27" s="116">
        <f t="shared" si="20"/>
        <v>9.6006376604458099E-2</v>
      </c>
      <c r="BV27" s="116">
        <f t="shared" si="21"/>
        <v>9.6003833763744328E-2</v>
      </c>
      <c r="BW27" s="116">
        <f t="shared" si="22"/>
        <v>9.6010435381851167E-2</v>
      </c>
      <c r="BX27" s="116">
        <f t="shared" si="23"/>
        <v>9.6021281517464807E-2</v>
      </c>
      <c r="BY27" s="116">
        <f t="shared" si="24"/>
        <v>9.6014648858250728E-2</v>
      </c>
      <c r="BZ27" s="116">
        <f t="shared" si="25"/>
        <v>9.6017893517593933E-2</v>
      </c>
      <c r="CA27" s="116">
        <f t="shared" si="26"/>
        <v>9.6004011417110346E-2</v>
      </c>
      <c r="CE27" s="109">
        <v>6</v>
      </c>
      <c r="CF27" s="110"/>
      <c r="CG27" s="110"/>
      <c r="CH27" s="95">
        <v>987.05</v>
      </c>
      <c r="CI27" s="95">
        <v>1112.1500000000001</v>
      </c>
      <c r="CJ27" s="95">
        <v>1188.3</v>
      </c>
      <c r="CK27" s="95">
        <v>1187.7</v>
      </c>
      <c r="CL27" s="95">
        <v>1210.05</v>
      </c>
      <c r="CM27" s="95">
        <v>1326.45</v>
      </c>
      <c r="CN27" s="95">
        <v>1411.3</v>
      </c>
      <c r="CO27" s="95">
        <v>1512.5</v>
      </c>
      <c r="CP27" s="95">
        <v>1634.75</v>
      </c>
      <c r="CQ27" s="95"/>
    </row>
    <row r="28" spans="1:95" ht="15.75" x14ac:dyDescent="0.25">
      <c r="A28" s="15"/>
      <c r="B28" s="34">
        <v>6.5</v>
      </c>
      <c r="C28" s="161">
        <v>2091.3000000000002</v>
      </c>
      <c r="D28" s="161">
        <v>2130.35</v>
      </c>
      <c r="E28" s="35"/>
      <c r="F28" s="35"/>
      <c r="G28" s="161">
        <v>1695.75</v>
      </c>
      <c r="H28" s="161">
        <v>1920.8</v>
      </c>
      <c r="I28" s="161">
        <v>2062.65</v>
      </c>
      <c r="J28" s="161">
        <v>2235.1999999999998</v>
      </c>
      <c r="K28" s="161">
        <v>2096.9</v>
      </c>
      <c r="L28" s="161">
        <v>2129.5500000000002</v>
      </c>
      <c r="M28" s="161">
        <v>2308.4</v>
      </c>
      <c r="N28" s="161">
        <v>2464.85</v>
      </c>
      <c r="O28" s="161">
        <v>2641.65</v>
      </c>
      <c r="P28" s="161">
        <v>2845.45</v>
      </c>
      <c r="Q28" s="161">
        <v>2950.95</v>
      </c>
      <c r="S28" s="34">
        <v>6.5</v>
      </c>
      <c r="T28" s="161">
        <v>1890.5</v>
      </c>
      <c r="U28" s="161">
        <v>1943.75</v>
      </c>
      <c r="V28" s="35"/>
      <c r="W28" s="35"/>
      <c r="X28" s="161">
        <v>1547.2</v>
      </c>
      <c r="Y28" s="161">
        <v>1752.55</v>
      </c>
      <c r="Z28" s="161">
        <v>1881.95</v>
      </c>
      <c r="AA28" s="161">
        <v>2039.4</v>
      </c>
      <c r="AB28" s="161">
        <v>1913.2</v>
      </c>
      <c r="AC28" s="161">
        <v>1943</v>
      </c>
      <c r="AD28" s="161">
        <v>2106.1999999999998</v>
      </c>
      <c r="AE28" s="161">
        <v>2248.9499999999998</v>
      </c>
      <c r="AF28" s="161">
        <v>2410.25</v>
      </c>
      <c r="AG28" s="161">
        <v>2596.1999999999998</v>
      </c>
      <c r="AH28" s="161">
        <v>2692.45</v>
      </c>
      <c r="AJ28" s="109">
        <v>6.5</v>
      </c>
      <c r="AK28" s="110"/>
      <c r="AL28" s="110"/>
      <c r="AM28" s="95">
        <v>1134.05</v>
      </c>
      <c r="AN28" s="95">
        <v>1284.5999999999999</v>
      </c>
      <c r="AO28" s="95">
        <v>1379.5</v>
      </c>
      <c r="AP28" s="95">
        <v>1494.85</v>
      </c>
      <c r="AQ28" s="95">
        <v>1395.75</v>
      </c>
      <c r="AR28" s="95">
        <v>1401.55</v>
      </c>
      <c r="AS28" s="95">
        <v>1536.6</v>
      </c>
      <c r="AT28" s="95">
        <v>1640.7</v>
      </c>
      <c r="AU28" s="95">
        <v>1758.4</v>
      </c>
      <c r="AV28" s="95">
        <v>1894.05</v>
      </c>
      <c r="AW28" s="95">
        <v>1964.3</v>
      </c>
      <c r="AX28" s="95"/>
      <c r="AY28" s="109">
        <v>6.5</v>
      </c>
      <c r="AZ28" s="110"/>
      <c r="BA28" s="110"/>
      <c r="BB28" s="95">
        <v>1090.4000000000001</v>
      </c>
      <c r="BC28" s="95">
        <v>1235.1500000000001</v>
      </c>
      <c r="BD28" s="95">
        <v>1326.4</v>
      </c>
      <c r="BE28" s="95">
        <v>1437.35</v>
      </c>
      <c r="BF28" s="95">
        <v>1342.05</v>
      </c>
      <c r="BG28" s="95">
        <v>1347.6</v>
      </c>
      <c r="BH28" s="95">
        <v>1477.5</v>
      </c>
      <c r="BI28" s="95">
        <v>1577.55</v>
      </c>
      <c r="BJ28" s="95">
        <v>1690.75</v>
      </c>
      <c r="BK28" s="95">
        <v>1821.2</v>
      </c>
      <c r="BL28" s="95">
        <v>1888.75</v>
      </c>
      <c r="BM28" s="116">
        <f t="shared" si="13"/>
        <v>0.10621528696112148</v>
      </c>
      <c r="BN28" s="116">
        <f t="shared" si="13"/>
        <v>9.5999999999999863E-2</v>
      </c>
      <c r="BO28" s="116" t="e">
        <f t="shared" si="14"/>
        <v>#DIV/0!</v>
      </c>
      <c r="BP28" s="116" t="e">
        <f t="shared" si="15"/>
        <v>#DIV/0!</v>
      </c>
      <c r="BQ28" s="116">
        <f t="shared" si="16"/>
        <v>9.6012150982419886E-2</v>
      </c>
      <c r="BR28" s="116">
        <f t="shared" si="17"/>
        <v>9.6002967105075498E-2</v>
      </c>
      <c r="BS28" s="116">
        <f t="shared" si="18"/>
        <v>9.6017428730837739E-2</v>
      </c>
      <c r="BT28" s="116">
        <f t="shared" si="19"/>
        <v>9.6008629989212446E-2</v>
      </c>
      <c r="BU28" s="116">
        <f t="shared" si="20"/>
        <v>9.6017144051850245E-2</v>
      </c>
      <c r="BV28" s="116">
        <f t="shared" si="21"/>
        <v>9.6011322696860635E-2</v>
      </c>
      <c r="BW28" s="116">
        <f t="shared" si="22"/>
        <v>9.6002278985851452E-2</v>
      </c>
      <c r="BX28" s="116">
        <f t="shared" si="23"/>
        <v>9.6000355721558961E-2</v>
      </c>
      <c r="BY28" s="116">
        <f t="shared" si="24"/>
        <v>9.6006638315527582E-2</v>
      </c>
      <c r="BZ28" s="116">
        <f t="shared" si="25"/>
        <v>9.6005700639395952E-2</v>
      </c>
      <c r="CA28" s="116">
        <f t="shared" si="26"/>
        <v>9.6009210941707446E-2</v>
      </c>
      <c r="CE28" s="109">
        <v>6.5</v>
      </c>
      <c r="CF28" s="110"/>
      <c r="CG28" s="110"/>
      <c r="CH28" s="95">
        <v>1014.9</v>
      </c>
      <c r="CI28" s="95">
        <v>1149.6500000000001</v>
      </c>
      <c r="CJ28" s="95">
        <v>1234.55</v>
      </c>
      <c r="CK28" s="95">
        <v>1249.1500000000001</v>
      </c>
      <c r="CL28" s="95">
        <v>1251.9000000000001</v>
      </c>
      <c r="CM28" s="95">
        <v>1375.25</v>
      </c>
      <c r="CN28" s="95">
        <v>1468.35</v>
      </c>
      <c r="CO28" s="95">
        <v>1570.7</v>
      </c>
      <c r="CP28" s="95">
        <v>1695.15</v>
      </c>
      <c r="CQ28" s="95"/>
    </row>
    <row r="29" spans="1:95" ht="15.75" x14ac:dyDescent="0.25">
      <c r="A29" s="15"/>
      <c r="B29" s="34">
        <v>7</v>
      </c>
      <c r="C29" s="161">
        <v>2159</v>
      </c>
      <c r="D29" s="161">
        <v>2197.0500000000002</v>
      </c>
      <c r="E29" s="35"/>
      <c r="F29" s="35"/>
      <c r="G29" s="161">
        <v>1742.3</v>
      </c>
      <c r="H29" s="161">
        <v>1987.55</v>
      </c>
      <c r="I29" s="161">
        <v>2136</v>
      </c>
      <c r="J29" s="161">
        <v>2308.75</v>
      </c>
      <c r="K29" s="161">
        <v>2162.25</v>
      </c>
      <c r="L29" s="161">
        <v>2200.85</v>
      </c>
      <c r="M29" s="161">
        <v>2388.75</v>
      </c>
      <c r="N29" s="161">
        <v>2558.4</v>
      </c>
      <c r="O29" s="161">
        <v>2741.45</v>
      </c>
      <c r="P29" s="161">
        <v>2945.25</v>
      </c>
      <c r="Q29" s="161">
        <v>3060.45</v>
      </c>
      <c r="S29" s="34">
        <v>7</v>
      </c>
      <c r="T29" s="161">
        <v>1952.75</v>
      </c>
      <c r="U29" s="161">
        <v>2004.6</v>
      </c>
      <c r="V29" s="35"/>
      <c r="W29" s="35"/>
      <c r="X29" s="161">
        <v>1589.65</v>
      </c>
      <c r="Y29" s="161">
        <v>1813.45</v>
      </c>
      <c r="Z29" s="161">
        <v>1948.9</v>
      </c>
      <c r="AA29" s="161">
        <v>2106.5</v>
      </c>
      <c r="AB29" s="161">
        <v>1972.85</v>
      </c>
      <c r="AC29" s="161">
        <v>2008.05</v>
      </c>
      <c r="AD29" s="161">
        <v>2179.5</v>
      </c>
      <c r="AE29" s="161">
        <v>2334.3000000000002</v>
      </c>
      <c r="AF29" s="161">
        <v>2501.3000000000002</v>
      </c>
      <c r="AG29" s="161">
        <v>2687.25</v>
      </c>
      <c r="AH29" s="161">
        <v>2792.35</v>
      </c>
      <c r="AJ29" s="109">
        <v>7</v>
      </c>
      <c r="AK29" s="110"/>
      <c r="AL29" s="110"/>
      <c r="AM29" s="95">
        <v>1165.2</v>
      </c>
      <c r="AN29" s="95">
        <v>1329.25</v>
      </c>
      <c r="AO29" s="95">
        <v>1428.55</v>
      </c>
      <c r="AP29" s="95">
        <v>1544.1</v>
      </c>
      <c r="AQ29" s="95">
        <v>1439.3</v>
      </c>
      <c r="AR29" s="95">
        <v>1448.5</v>
      </c>
      <c r="AS29" s="95">
        <v>1590.05</v>
      </c>
      <c r="AT29" s="95">
        <v>1703</v>
      </c>
      <c r="AU29" s="95">
        <v>1824.85</v>
      </c>
      <c r="AV29" s="95">
        <v>1960.5</v>
      </c>
      <c r="AW29" s="95">
        <v>2037.2</v>
      </c>
      <c r="AX29" s="95"/>
      <c r="AY29" s="109">
        <v>7</v>
      </c>
      <c r="AZ29" s="110"/>
      <c r="BA29" s="110"/>
      <c r="BB29" s="95">
        <v>1120.3499999999999</v>
      </c>
      <c r="BC29" s="95">
        <v>1278.0999999999999</v>
      </c>
      <c r="BD29" s="95">
        <v>1373.6</v>
      </c>
      <c r="BE29" s="95">
        <v>1484.7</v>
      </c>
      <c r="BF29" s="95">
        <v>1383.9</v>
      </c>
      <c r="BG29" s="95">
        <v>1392.75</v>
      </c>
      <c r="BH29" s="95">
        <v>1528.85</v>
      </c>
      <c r="BI29" s="95">
        <v>1637.5</v>
      </c>
      <c r="BJ29" s="95">
        <v>1754.65</v>
      </c>
      <c r="BK29" s="95">
        <v>1885.05</v>
      </c>
      <c r="BL29" s="95">
        <v>1958.8</v>
      </c>
      <c r="BM29" s="116">
        <f t="shared" si="13"/>
        <v>0.10562027909358607</v>
      </c>
      <c r="BN29" s="116">
        <f t="shared" si="13"/>
        <v>9.6004190362167119E-2</v>
      </c>
      <c r="BO29" s="116" t="e">
        <f t="shared" si="14"/>
        <v>#DIV/0!</v>
      </c>
      <c r="BP29" s="116" t="e">
        <f t="shared" si="15"/>
        <v>#DIV/0!</v>
      </c>
      <c r="BQ29" s="116">
        <f t="shared" si="16"/>
        <v>9.6027427421130351E-2</v>
      </c>
      <c r="BR29" s="116">
        <f t="shared" si="17"/>
        <v>9.6004852628966741E-2</v>
      </c>
      <c r="BS29" s="116">
        <f t="shared" si="18"/>
        <v>9.600287341577296E-2</v>
      </c>
      <c r="BT29" s="116">
        <f t="shared" si="19"/>
        <v>9.6012342748635238E-2</v>
      </c>
      <c r="BU29" s="116">
        <f t="shared" si="20"/>
        <v>9.6003244037813351E-2</v>
      </c>
      <c r="BV29" s="116">
        <f t="shared" si="21"/>
        <v>9.6013545479445295E-2</v>
      </c>
      <c r="BW29" s="116">
        <f t="shared" si="22"/>
        <v>9.6008258774948452E-2</v>
      </c>
      <c r="BX29" s="116">
        <f t="shared" si="23"/>
        <v>9.6003084436447672E-2</v>
      </c>
      <c r="BY29" s="116">
        <f t="shared" si="24"/>
        <v>9.6010074761124109E-2</v>
      </c>
      <c r="BZ29" s="116">
        <f t="shared" si="25"/>
        <v>9.600893106335473E-2</v>
      </c>
      <c r="CA29" s="116">
        <f t="shared" si="26"/>
        <v>9.6012319372571486E-2</v>
      </c>
      <c r="CE29" s="109">
        <v>7</v>
      </c>
      <c r="CF29" s="110"/>
      <c r="CG29" s="110"/>
      <c r="CH29" s="95">
        <v>1042.8</v>
      </c>
      <c r="CI29" s="95">
        <v>1189.6500000000001</v>
      </c>
      <c r="CJ29" s="95">
        <v>1278.55</v>
      </c>
      <c r="CK29" s="95">
        <v>1288.0999999999999</v>
      </c>
      <c r="CL29" s="95">
        <v>1293.8499999999999</v>
      </c>
      <c r="CM29" s="95">
        <v>1423</v>
      </c>
      <c r="CN29" s="95">
        <v>1524.2</v>
      </c>
      <c r="CO29" s="95">
        <v>1630.05</v>
      </c>
      <c r="CP29" s="95">
        <v>1754.55</v>
      </c>
      <c r="CQ29" s="95"/>
    </row>
    <row r="30" spans="1:95" ht="15.75" x14ac:dyDescent="0.25">
      <c r="A30" s="15"/>
      <c r="B30" s="34">
        <v>7.5</v>
      </c>
      <c r="C30" s="161">
        <v>2223</v>
      </c>
      <c r="D30" s="161">
        <v>2260.0500000000002</v>
      </c>
      <c r="E30" s="35"/>
      <c r="F30" s="35"/>
      <c r="G30" s="161">
        <v>1788.95</v>
      </c>
      <c r="H30" s="161">
        <v>2050.6999999999998</v>
      </c>
      <c r="I30" s="161">
        <v>2209.9</v>
      </c>
      <c r="J30" s="161">
        <v>2382.3000000000002</v>
      </c>
      <c r="K30" s="161">
        <v>2227.5500000000002</v>
      </c>
      <c r="L30" s="161">
        <v>2272.1</v>
      </c>
      <c r="M30" s="161">
        <v>2468.6</v>
      </c>
      <c r="N30" s="161">
        <v>2654.2</v>
      </c>
      <c r="O30" s="161">
        <v>2841.3</v>
      </c>
      <c r="P30" s="161">
        <v>3044.55</v>
      </c>
      <c r="Q30" s="161">
        <v>3167.7</v>
      </c>
      <c r="S30" s="34">
        <v>7.5</v>
      </c>
      <c r="T30" s="161">
        <v>2011.55</v>
      </c>
      <c r="U30" s="161">
        <v>2062.0500000000002</v>
      </c>
      <c r="V30" s="35"/>
      <c r="W30" s="35"/>
      <c r="X30" s="161">
        <v>1632.25</v>
      </c>
      <c r="Y30" s="161">
        <v>1871.05</v>
      </c>
      <c r="Z30" s="161">
        <v>2016.3</v>
      </c>
      <c r="AA30" s="161">
        <v>2173.6</v>
      </c>
      <c r="AB30" s="161">
        <v>2032.4</v>
      </c>
      <c r="AC30" s="161">
        <v>2073.0500000000002</v>
      </c>
      <c r="AD30" s="161">
        <v>2252.35</v>
      </c>
      <c r="AE30" s="161">
        <v>2421.6999999999998</v>
      </c>
      <c r="AF30" s="161">
        <v>2592.4</v>
      </c>
      <c r="AG30" s="161">
        <v>2777.85</v>
      </c>
      <c r="AH30" s="161">
        <v>2890.2</v>
      </c>
      <c r="AJ30" s="109">
        <v>7.5</v>
      </c>
      <c r="AK30" s="110"/>
      <c r="AL30" s="110"/>
      <c r="AM30" s="95">
        <v>1196.4000000000001</v>
      </c>
      <c r="AN30" s="95">
        <v>1371.45</v>
      </c>
      <c r="AO30" s="95">
        <v>1477.95</v>
      </c>
      <c r="AP30" s="95">
        <v>1593.3</v>
      </c>
      <c r="AQ30" s="95">
        <v>1482.7</v>
      </c>
      <c r="AR30" s="95">
        <v>1495.4</v>
      </c>
      <c r="AS30" s="95">
        <v>1643.2</v>
      </c>
      <c r="AT30" s="95">
        <v>1766.7</v>
      </c>
      <c r="AU30" s="95">
        <v>1891.3</v>
      </c>
      <c r="AV30" s="95">
        <v>2026.65</v>
      </c>
      <c r="AW30" s="95">
        <v>2108.6</v>
      </c>
      <c r="AX30" s="95"/>
      <c r="AY30" s="109">
        <v>7.5</v>
      </c>
      <c r="AZ30" s="110"/>
      <c r="BA30" s="110"/>
      <c r="BB30" s="95">
        <v>1150.3499999999999</v>
      </c>
      <c r="BC30" s="95">
        <v>1318.7</v>
      </c>
      <c r="BD30" s="95">
        <v>1421.1</v>
      </c>
      <c r="BE30" s="95">
        <v>1532</v>
      </c>
      <c r="BF30" s="95">
        <v>1425.65</v>
      </c>
      <c r="BG30" s="95">
        <v>1437.85</v>
      </c>
      <c r="BH30" s="95">
        <v>1580</v>
      </c>
      <c r="BI30" s="95">
        <v>1698.75</v>
      </c>
      <c r="BJ30" s="95">
        <v>1818.55</v>
      </c>
      <c r="BK30" s="95">
        <v>1948.7</v>
      </c>
      <c r="BL30" s="95">
        <v>2027.5</v>
      </c>
      <c r="BM30" s="116">
        <f t="shared" si="13"/>
        <v>0.10511794387412698</v>
      </c>
      <c r="BN30" s="116">
        <f t="shared" si="13"/>
        <v>9.6020950025460072E-2</v>
      </c>
      <c r="BO30" s="116" t="e">
        <f t="shared" si="14"/>
        <v>#DIV/0!</v>
      </c>
      <c r="BP30" s="116" t="e">
        <f t="shared" si="15"/>
        <v>#DIV/0!</v>
      </c>
      <c r="BQ30" s="116">
        <f t="shared" si="16"/>
        <v>9.6002450604993239E-2</v>
      </c>
      <c r="BR30" s="116">
        <f t="shared" si="17"/>
        <v>9.6015606210416493E-2</v>
      </c>
      <c r="BS30" s="116">
        <f t="shared" si="18"/>
        <v>9.6017457719585364E-2</v>
      </c>
      <c r="BT30" s="116">
        <f t="shared" si="19"/>
        <v>9.6015826278984306E-2</v>
      </c>
      <c r="BU30" s="116">
        <f t="shared" si="20"/>
        <v>9.601948435347385E-2</v>
      </c>
      <c r="BV30" s="116">
        <f t="shared" si="21"/>
        <v>9.6017944574419145E-2</v>
      </c>
      <c r="BW30" s="116">
        <f t="shared" si="22"/>
        <v>9.6010833129842155E-2</v>
      </c>
      <c r="BX30" s="116">
        <f t="shared" si="23"/>
        <v>9.6006937275467719E-2</v>
      </c>
      <c r="BY30" s="116">
        <f t="shared" si="24"/>
        <v>9.6011417991050729E-2</v>
      </c>
      <c r="BZ30" s="116">
        <f t="shared" si="25"/>
        <v>9.6009503752902514E-2</v>
      </c>
      <c r="CA30" s="116">
        <f t="shared" si="26"/>
        <v>9.6014116670126715E-2</v>
      </c>
      <c r="CE30" s="109">
        <v>7.5</v>
      </c>
      <c r="CF30" s="110"/>
      <c r="CG30" s="110"/>
      <c r="CH30" s="95">
        <v>1070.7</v>
      </c>
      <c r="CI30" s="95">
        <v>1227.4000000000001</v>
      </c>
      <c r="CJ30" s="95">
        <v>1322.75</v>
      </c>
      <c r="CK30" s="95">
        <v>1327</v>
      </c>
      <c r="CL30" s="95">
        <v>1335.75</v>
      </c>
      <c r="CM30" s="95">
        <v>1470.65</v>
      </c>
      <c r="CN30" s="95">
        <v>1581.2</v>
      </c>
      <c r="CO30" s="95">
        <v>1689.4</v>
      </c>
      <c r="CP30" s="95">
        <v>1813.85</v>
      </c>
      <c r="CQ30" s="95"/>
    </row>
    <row r="31" spans="1:95" ht="15.75" x14ac:dyDescent="0.25">
      <c r="A31" s="15"/>
      <c r="B31" s="34">
        <v>8</v>
      </c>
      <c r="C31" s="161">
        <v>2289.8000000000002</v>
      </c>
      <c r="D31" s="161">
        <v>2325.8000000000002</v>
      </c>
      <c r="E31" s="35"/>
      <c r="F31" s="35"/>
      <c r="G31" s="161">
        <v>1835.2</v>
      </c>
      <c r="H31" s="161">
        <v>2116.5500000000002</v>
      </c>
      <c r="I31" s="161">
        <v>2283.4</v>
      </c>
      <c r="J31" s="161">
        <v>2458.1999999999998</v>
      </c>
      <c r="K31" s="161">
        <v>2294.85</v>
      </c>
      <c r="L31" s="161">
        <v>2345.3000000000002</v>
      </c>
      <c r="M31" s="161">
        <v>2550.6999999999998</v>
      </c>
      <c r="N31" s="161">
        <v>2747.85</v>
      </c>
      <c r="O31" s="161">
        <v>2941.1</v>
      </c>
      <c r="P31" s="161">
        <v>3146.3</v>
      </c>
      <c r="Q31" s="161">
        <v>3275.05</v>
      </c>
      <c r="S31" s="34">
        <v>8</v>
      </c>
      <c r="T31" s="161">
        <v>2072.9499999999998</v>
      </c>
      <c r="U31" s="161">
        <v>2122.0500000000002</v>
      </c>
      <c r="V31" s="35"/>
      <c r="W31" s="35"/>
      <c r="X31" s="161">
        <v>1674.45</v>
      </c>
      <c r="Y31" s="161">
        <v>1931.15</v>
      </c>
      <c r="Z31" s="161">
        <v>2083.35</v>
      </c>
      <c r="AA31" s="161">
        <v>2242.85</v>
      </c>
      <c r="AB31" s="161">
        <v>2093.8000000000002</v>
      </c>
      <c r="AC31" s="161">
        <v>2139.85</v>
      </c>
      <c r="AD31" s="161">
        <v>2327.25</v>
      </c>
      <c r="AE31" s="161">
        <v>2507.15</v>
      </c>
      <c r="AF31" s="161">
        <v>2683.45</v>
      </c>
      <c r="AG31" s="161">
        <v>2870.7</v>
      </c>
      <c r="AH31" s="161">
        <v>2988.15</v>
      </c>
      <c r="AJ31" s="109">
        <v>8</v>
      </c>
      <c r="AK31" s="110"/>
      <c r="AL31" s="110"/>
      <c r="AM31" s="95">
        <v>1227.4000000000001</v>
      </c>
      <c r="AN31" s="95">
        <v>1415.55</v>
      </c>
      <c r="AO31" s="95">
        <v>1527.1</v>
      </c>
      <c r="AP31" s="95">
        <v>1644.05</v>
      </c>
      <c r="AQ31" s="95">
        <v>1527.5</v>
      </c>
      <c r="AR31" s="95">
        <v>1543.6</v>
      </c>
      <c r="AS31" s="95">
        <v>1697.8</v>
      </c>
      <c r="AT31" s="95">
        <v>1829.05</v>
      </c>
      <c r="AU31" s="95">
        <v>1957.75</v>
      </c>
      <c r="AV31" s="95">
        <v>2094.4</v>
      </c>
      <c r="AW31" s="95">
        <v>2180.0500000000002</v>
      </c>
      <c r="AX31" s="95"/>
      <c r="AY31" s="109">
        <v>8</v>
      </c>
      <c r="AZ31" s="110"/>
      <c r="BA31" s="110"/>
      <c r="BB31" s="95">
        <v>1180.1500000000001</v>
      </c>
      <c r="BC31" s="95">
        <v>1361.1</v>
      </c>
      <c r="BD31" s="95">
        <v>1468.35</v>
      </c>
      <c r="BE31" s="95">
        <v>1580.8</v>
      </c>
      <c r="BF31" s="95">
        <v>1468.75</v>
      </c>
      <c r="BG31" s="95">
        <v>1484.2</v>
      </c>
      <c r="BH31" s="95">
        <v>1632.5</v>
      </c>
      <c r="BI31" s="95">
        <v>1758.7</v>
      </c>
      <c r="BJ31" s="95">
        <v>1882.45</v>
      </c>
      <c r="BK31" s="95">
        <v>2013.8</v>
      </c>
      <c r="BL31" s="95">
        <v>2096.1999999999998</v>
      </c>
      <c r="BM31" s="116">
        <f t="shared" si="13"/>
        <v>0.10460937311560836</v>
      </c>
      <c r="BN31" s="116">
        <f t="shared" si="13"/>
        <v>9.6015645248698211E-2</v>
      </c>
      <c r="BO31" s="116" t="e">
        <f t="shared" si="14"/>
        <v>#DIV/0!</v>
      </c>
      <c r="BP31" s="116" t="e">
        <f t="shared" si="15"/>
        <v>#DIV/0!</v>
      </c>
      <c r="BQ31" s="116">
        <f t="shared" si="16"/>
        <v>9.6001672190868748E-2</v>
      </c>
      <c r="BR31" s="116">
        <f t="shared" si="17"/>
        <v>9.6004971131191219E-2</v>
      </c>
      <c r="BS31" s="116">
        <f t="shared" si="18"/>
        <v>9.6023231814145626E-2</v>
      </c>
      <c r="BT31" s="116">
        <f t="shared" si="19"/>
        <v>9.6016229351048921E-2</v>
      </c>
      <c r="BU31" s="116">
        <f t="shared" si="20"/>
        <v>9.6021587544177889E-2</v>
      </c>
      <c r="BV31" s="116">
        <f t="shared" si="21"/>
        <v>9.6011402668411572E-2</v>
      </c>
      <c r="BW31" s="116">
        <f t="shared" si="22"/>
        <v>9.6014609517671046E-2</v>
      </c>
      <c r="BX31" s="116">
        <f t="shared" si="23"/>
        <v>9.6005424485970048E-2</v>
      </c>
      <c r="BY31" s="116">
        <f t="shared" si="24"/>
        <v>9.601445899867711E-2</v>
      </c>
      <c r="BZ31" s="116">
        <f t="shared" si="25"/>
        <v>9.6004458842791074E-2</v>
      </c>
      <c r="CA31" s="116">
        <f t="shared" si="26"/>
        <v>9.601258303632676E-2</v>
      </c>
      <c r="CE31" s="109">
        <v>8</v>
      </c>
      <c r="CF31" s="110"/>
      <c r="CG31" s="110"/>
      <c r="CH31" s="95">
        <v>1098.45</v>
      </c>
      <c r="CI31" s="95">
        <v>1266.9000000000001</v>
      </c>
      <c r="CJ31" s="95">
        <v>1366.7</v>
      </c>
      <c r="CK31" s="95">
        <v>1367.1</v>
      </c>
      <c r="CL31" s="95">
        <v>1378.8</v>
      </c>
      <c r="CM31" s="95">
        <v>1519.5</v>
      </c>
      <c r="CN31" s="95">
        <v>1637</v>
      </c>
      <c r="CO31" s="95">
        <v>1748.75</v>
      </c>
      <c r="CP31" s="95">
        <v>1874.4</v>
      </c>
      <c r="CQ31" s="95"/>
    </row>
    <row r="32" spans="1:95" ht="15.75" x14ac:dyDescent="0.25">
      <c r="A32" s="15"/>
      <c r="B32" s="34">
        <v>8.5</v>
      </c>
      <c r="C32" s="161">
        <v>2354.65</v>
      </c>
      <c r="D32" s="161">
        <v>2389.65</v>
      </c>
      <c r="E32" s="35"/>
      <c r="F32" s="35"/>
      <c r="G32" s="161">
        <v>1881.2</v>
      </c>
      <c r="H32" s="161">
        <v>2180.5500000000002</v>
      </c>
      <c r="I32" s="161">
        <v>2355.1</v>
      </c>
      <c r="J32" s="161">
        <v>2529.75</v>
      </c>
      <c r="K32" s="161">
        <v>2362.35</v>
      </c>
      <c r="L32" s="161">
        <v>2416.4499999999998</v>
      </c>
      <c r="M32" s="161">
        <v>2630.85</v>
      </c>
      <c r="N32" s="161">
        <v>2843.55</v>
      </c>
      <c r="O32" s="161">
        <v>3038.95</v>
      </c>
      <c r="P32" s="161">
        <v>3245.9</v>
      </c>
      <c r="Q32" s="161">
        <v>3382.5</v>
      </c>
      <c r="S32" s="34">
        <v>8.5</v>
      </c>
      <c r="T32" s="161">
        <v>2132.6</v>
      </c>
      <c r="U32" s="161">
        <v>2180.3000000000002</v>
      </c>
      <c r="V32" s="35"/>
      <c r="W32" s="35"/>
      <c r="X32" s="161">
        <v>1716.4</v>
      </c>
      <c r="Y32" s="161">
        <v>1989.55</v>
      </c>
      <c r="Z32" s="161">
        <v>2148.8000000000002</v>
      </c>
      <c r="AA32" s="161">
        <v>2308.15</v>
      </c>
      <c r="AB32" s="161">
        <v>2155.4</v>
      </c>
      <c r="AC32" s="161">
        <v>2204.75</v>
      </c>
      <c r="AD32" s="161">
        <v>2400.4</v>
      </c>
      <c r="AE32" s="161">
        <v>2594.4499999999998</v>
      </c>
      <c r="AF32" s="161">
        <v>2772.75</v>
      </c>
      <c r="AG32" s="161">
        <v>2961.55</v>
      </c>
      <c r="AH32" s="161">
        <v>3086.2</v>
      </c>
      <c r="AJ32" s="109">
        <v>8.5</v>
      </c>
      <c r="AK32" s="110"/>
      <c r="AL32" s="110"/>
      <c r="AM32" s="95">
        <v>1258.05</v>
      </c>
      <c r="AN32" s="95">
        <v>1458.35</v>
      </c>
      <c r="AO32" s="95">
        <v>1575.1</v>
      </c>
      <c r="AP32" s="95">
        <v>1691.9</v>
      </c>
      <c r="AQ32" s="95">
        <v>1572.5</v>
      </c>
      <c r="AR32" s="95">
        <v>1590.4</v>
      </c>
      <c r="AS32" s="95">
        <v>1751.2</v>
      </c>
      <c r="AT32" s="95">
        <v>1892.8</v>
      </c>
      <c r="AU32" s="95">
        <v>2022.9</v>
      </c>
      <c r="AV32" s="95">
        <v>2160.6</v>
      </c>
      <c r="AW32" s="95">
        <v>2251.5500000000002</v>
      </c>
      <c r="AX32" s="95"/>
      <c r="AY32" s="109">
        <v>8.5</v>
      </c>
      <c r="AZ32" s="110"/>
      <c r="BA32" s="110"/>
      <c r="BB32" s="95">
        <v>1209.6500000000001</v>
      </c>
      <c r="BC32" s="95">
        <v>1402.25</v>
      </c>
      <c r="BD32" s="95">
        <v>1514.5</v>
      </c>
      <c r="BE32" s="95">
        <v>1626.8</v>
      </c>
      <c r="BF32" s="95">
        <v>1512</v>
      </c>
      <c r="BG32" s="95">
        <v>1529.2</v>
      </c>
      <c r="BH32" s="95">
        <v>1683.8</v>
      </c>
      <c r="BI32" s="95">
        <v>1820</v>
      </c>
      <c r="BJ32" s="95">
        <v>1945.05</v>
      </c>
      <c r="BK32" s="95">
        <v>2077.5</v>
      </c>
      <c r="BL32" s="95">
        <v>2164.9499999999998</v>
      </c>
      <c r="BM32" s="116">
        <f t="shared" si="13"/>
        <v>0.10412172934446229</v>
      </c>
      <c r="BN32" s="116">
        <f t="shared" si="13"/>
        <v>9.6018896482135352E-2</v>
      </c>
      <c r="BO32" s="116" t="e">
        <f t="shared" si="14"/>
        <v>#DIV/0!</v>
      </c>
      <c r="BP32" s="116" t="e">
        <f t="shared" si="15"/>
        <v>#DIV/0!</v>
      </c>
      <c r="BQ32" s="116">
        <f t="shared" si="16"/>
        <v>9.6014914938242768E-2</v>
      </c>
      <c r="BR32" s="116">
        <f t="shared" si="17"/>
        <v>9.6001608403910588E-2</v>
      </c>
      <c r="BS32" s="116">
        <f t="shared" si="18"/>
        <v>9.6007073715562052E-2</v>
      </c>
      <c r="BT32" s="116">
        <f t="shared" si="19"/>
        <v>9.6007625154344245E-2</v>
      </c>
      <c r="BU32" s="116">
        <f t="shared" si="20"/>
        <v>9.6014660851813982E-2</v>
      </c>
      <c r="BV32" s="116">
        <f t="shared" si="21"/>
        <v>9.6019956911214344E-2</v>
      </c>
      <c r="BW32" s="116">
        <f t="shared" si="22"/>
        <v>9.6004832527911921E-2</v>
      </c>
      <c r="BX32" s="116">
        <f t="shared" si="23"/>
        <v>9.601264237121554E-2</v>
      </c>
      <c r="BY32" s="116">
        <f t="shared" si="24"/>
        <v>9.6005770444504535E-2</v>
      </c>
      <c r="BZ32" s="116">
        <f t="shared" si="25"/>
        <v>9.6013911634110549E-2</v>
      </c>
      <c r="CA32" s="116">
        <f t="shared" si="26"/>
        <v>9.6008035772147116E-2</v>
      </c>
      <c r="CE32" s="109">
        <v>8.5</v>
      </c>
      <c r="CF32" s="110"/>
      <c r="CG32" s="110"/>
      <c r="CH32" s="95">
        <v>1125.9000000000001</v>
      </c>
      <c r="CI32" s="95">
        <v>1305.2</v>
      </c>
      <c r="CJ32" s="95">
        <v>1409.7</v>
      </c>
      <c r="CK32" s="95">
        <v>1407.3</v>
      </c>
      <c r="CL32" s="95">
        <v>1420.6</v>
      </c>
      <c r="CM32" s="95">
        <v>1567.25</v>
      </c>
      <c r="CN32" s="95">
        <v>1694.05</v>
      </c>
      <c r="CO32" s="95">
        <v>1806.9</v>
      </c>
      <c r="CP32" s="95">
        <v>1933.7</v>
      </c>
      <c r="CQ32" s="95"/>
    </row>
    <row r="33" spans="1:95" ht="15.75" x14ac:dyDescent="0.25">
      <c r="A33" s="15"/>
      <c r="B33" s="34">
        <v>9</v>
      </c>
      <c r="C33" s="161">
        <v>2419.65</v>
      </c>
      <c r="D33" s="161">
        <v>2453.6</v>
      </c>
      <c r="E33" s="35"/>
      <c r="F33" s="35"/>
      <c r="G33" s="161">
        <v>1926.95</v>
      </c>
      <c r="H33" s="161">
        <v>2244.65</v>
      </c>
      <c r="I33" s="161">
        <v>2429.0500000000002</v>
      </c>
      <c r="J33" s="161">
        <v>2605.65</v>
      </c>
      <c r="K33" s="161">
        <v>2432.0500000000002</v>
      </c>
      <c r="L33" s="161">
        <v>2487.65</v>
      </c>
      <c r="M33" s="161">
        <v>2710.7</v>
      </c>
      <c r="N33" s="161">
        <v>2937.25</v>
      </c>
      <c r="O33" s="161">
        <v>3138.55</v>
      </c>
      <c r="P33" s="161">
        <v>3350.55</v>
      </c>
      <c r="Q33" s="161">
        <v>3489.95</v>
      </c>
      <c r="S33" s="34">
        <v>9</v>
      </c>
      <c r="T33" s="161">
        <v>2192.35</v>
      </c>
      <c r="U33" s="161">
        <v>2238.65</v>
      </c>
      <c r="V33" s="35"/>
      <c r="W33" s="35"/>
      <c r="X33" s="161">
        <v>1758.15</v>
      </c>
      <c r="Y33" s="161">
        <v>2048</v>
      </c>
      <c r="Z33" s="161">
        <v>2216.25</v>
      </c>
      <c r="AA33" s="161">
        <v>2377.4</v>
      </c>
      <c r="AB33" s="161">
        <v>2219</v>
      </c>
      <c r="AC33" s="161">
        <v>2269.75</v>
      </c>
      <c r="AD33" s="161">
        <v>2473.25</v>
      </c>
      <c r="AE33" s="161">
        <v>2679.95</v>
      </c>
      <c r="AF33" s="161">
        <v>2863.6</v>
      </c>
      <c r="AG33" s="161">
        <v>3057.05</v>
      </c>
      <c r="AH33" s="161">
        <v>3184.25</v>
      </c>
      <c r="AJ33" s="109">
        <v>9</v>
      </c>
      <c r="AK33" s="110"/>
      <c r="AL33" s="110"/>
      <c r="AM33" s="95">
        <v>1288.7</v>
      </c>
      <c r="AN33" s="95">
        <v>1501.15</v>
      </c>
      <c r="AO33" s="95">
        <v>1624.5</v>
      </c>
      <c r="AP33" s="95">
        <v>1742.6</v>
      </c>
      <c r="AQ33" s="95">
        <v>1618.85</v>
      </c>
      <c r="AR33" s="95">
        <v>1637.3</v>
      </c>
      <c r="AS33" s="95">
        <v>1804.4</v>
      </c>
      <c r="AT33" s="95">
        <v>1955.2</v>
      </c>
      <c r="AU33" s="95">
        <v>2089.1999999999998</v>
      </c>
      <c r="AV33" s="95">
        <v>2230.3000000000002</v>
      </c>
      <c r="AW33" s="95">
        <v>2323.1</v>
      </c>
      <c r="AX33" s="95"/>
      <c r="AY33" s="109">
        <v>9</v>
      </c>
      <c r="AZ33" s="110"/>
      <c r="BA33" s="110"/>
      <c r="BB33" s="95">
        <v>1239.0999999999999</v>
      </c>
      <c r="BC33" s="95">
        <v>1443.4</v>
      </c>
      <c r="BD33" s="95">
        <v>1562</v>
      </c>
      <c r="BE33" s="95">
        <v>1675.55</v>
      </c>
      <c r="BF33" s="95">
        <v>1556.55</v>
      </c>
      <c r="BG33" s="95">
        <v>1574.3</v>
      </c>
      <c r="BH33" s="95">
        <v>1735</v>
      </c>
      <c r="BI33" s="95">
        <v>1880</v>
      </c>
      <c r="BJ33" s="95">
        <v>2008.8</v>
      </c>
      <c r="BK33" s="95">
        <v>2144.5</v>
      </c>
      <c r="BL33" s="95">
        <v>2233.75</v>
      </c>
      <c r="BM33" s="116">
        <f t="shared" si="13"/>
        <v>0.10367870093735032</v>
      </c>
      <c r="BN33" s="116">
        <f t="shared" si="13"/>
        <v>9.6017689232349879E-2</v>
      </c>
      <c r="BO33" s="116" t="e">
        <f t="shared" si="14"/>
        <v>#DIV/0!</v>
      </c>
      <c r="BP33" s="116" t="e">
        <f t="shared" si="15"/>
        <v>#DIV/0!</v>
      </c>
      <c r="BQ33" s="116">
        <f t="shared" si="16"/>
        <v>9.6010010522424194E-2</v>
      </c>
      <c r="BR33" s="116">
        <f t="shared" si="17"/>
        <v>9.6020507812500044E-2</v>
      </c>
      <c r="BS33" s="116">
        <f t="shared" si="18"/>
        <v>9.6018048505358333E-2</v>
      </c>
      <c r="BT33" s="116">
        <f t="shared" si="19"/>
        <v>9.600824430049637E-2</v>
      </c>
      <c r="BU33" s="116">
        <f t="shared" si="20"/>
        <v>9.6011716989635065E-2</v>
      </c>
      <c r="BV33" s="116">
        <f t="shared" si="21"/>
        <v>9.6001762308624228E-2</v>
      </c>
      <c r="BW33" s="116">
        <f t="shared" si="22"/>
        <v>9.6007277873243702E-2</v>
      </c>
      <c r="BX33" s="116">
        <f t="shared" si="23"/>
        <v>9.6009253903990732E-2</v>
      </c>
      <c r="BY33" s="116">
        <f t="shared" si="24"/>
        <v>9.6015504958793185E-2</v>
      </c>
      <c r="BZ33" s="116">
        <f t="shared" si="25"/>
        <v>9.6007589015554284E-2</v>
      </c>
      <c r="CA33" s="116">
        <f t="shared" si="26"/>
        <v>9.6003768548323709E-2</v>
      </c>
      <c r="CE33" s="109">
        <v>9</v>
      </c>
      <c r="CF33" s="110"/>
      <c r="CG33" s="110"/>
      <c r="CH33" s="95">
        <v>1153.3</v>
      </c>
      <c r="CI33" s="95">
        <v>1343.5</v>
      </c>
      <c r="CJ33" s="95">
        <v>1453.9</v>
      </c>
      <c r="CK33" s="95">
        <v>1448.8</v>
      </c>
      <c r="CL33" s="95">
        <v>1462.5</v>
      </c>
      <c r="CM33" s="95">
        <v>1614.9</v>
      </c>
      <c r="CN33" s="95">
        <v>1749.9</v>
      </c>
      <c r="CO33" s="95">
        <v>1866.2</v>
      </c>
      <c r="CP33" s="95">
        <v>1996.05</v>
      </c>
      <c r="CQ33" s="95"/>
    </row>
    <row r="34" spans="1:95" ht="15.75" x14ac:dyDescent="0.25">
      <c r="A34" s="15"/>
      <c r="B34" s="34">
        <v>9.5</v>
      </c>
      <c r="C34" s="161">
        <v>2484.5</v>
      </c>
      <c r="D34" s="161">
        <v>2517.4499999999998</v>
      </c>
      <c r="E34" s="35"/>
      <c r="F34" s="35"/>
      <c r="G34" s="161">
        <v>1972.9</v>
      </c>
      <c r="H34" s="161">
        <v>2308.65</v>
      </c>
      <c r="I34" s="161">
        <v>2502.6999999999998</v>
      </c>
      <c r="J34" s="161">
        <v>2681.1</v>
      </c>
      <c r="K34" s="161">
        <v>2499.4</v>
      </c>
      <c r="L34" s="161">
        <v>2559.1</v>
      </c>
      <c r="M34" s="161">
        <v>2792.95</v>
      </c>
      <c r="N34" s="161">
        <v>3033.05</v>
      </c>
      <c r="O34" s="161">
        <v>3238.45</v>
      </c>
      <c r="P34" s="161">
        <v>3454.45</v>
      </c>
      <c r="Q34" s="161">
        <v>3599.3</v>
      </c>
      <c r="S34" s="34">
        <v>9.5</v>
      </c>
      <c r="T34" s="161">
        <v>2251.9499999999998</v>
      </c>
      <c r="U34" s="161">
        <v>2296.9</v>
      </c>
      <c r="V34" s="35"/>
      <c r="W34" s="35"/>
      <c r="X34" s="161">
        <v>1800.05</v>
      </c>
      <c r="Y34" s="161">
        <v>2106.4</v>
      </c>
      <c r="Z34" s="161">
        <v>2283.4499999999998</v>
      </c>
      <c r="AA34" s="161">
        <v>2446.25</v>
      </c>
      <c r="AB34" s="161">
        <v>2280.4499999999998</v>
      </c>
      <c r="AC34" s="161">
        <v>2334.9</v>
      </c>
      <c r="AD34" s="161">
        <v>2548.3000000000002</v>
      </c>
      <c r="AE34" s="161">
        <v>2767.35</v>
      </c>
      <c r="AF34" s="161">
        <v>2954.75</v>
      </c>
      <c r="AG34" s="161">
        <v>3151.85</v>
      </c>
      <c r="AH34" s="161">
        <v>3284</v>
      </c>
      <c r="AJ34" s="109">
        <v>9.5</v>
      </c>
      <c r="AK34" s="110"/>
      <c r="AL34" s="110"/>
      <c r="AM34" s="95">
        <v>1319.45</v>
      </c>
      <c r="AN34" s="95">
        <v>1544</v>
      </c>
      <c r="AO34" s="95">
        <v>1673.75</v>
      </c>
      <c r="AP34" s="95">
        <v>1793.15</v>
      </c>
      <c r="AQ34" s="95">
        <v>1663.7</v>
      </c>
      <c r="AR34" s="95">
        <v>1684.25</v>
      </c>
      <c r="AS34" s="95">
        <v>1859.1</v>
      </c>
      <c r="AT34" s="95">
        <v>2018.9</v>
      </c>
      <c r="AU34" s="95">
        <v>2155.65</v>
      </c>
      <c r="AV34" s="95">
        <v>2299.4499999999998</v>
      </c>
      <c r="AW34" s="95">
        <v>2395.9</v>
      </c>
      <c r="AX34" s="95"/>
      <c r="AY34" s="109">
        <v>9.5</v>
      </c>
      <c r="AZ34" s="110"/>
      <c r="BA34" s="110"/>
      <c r="BB34" s="95">
        <v>1268.7</v>
      </c>
      <c r="BC34" s="95">
        <v>1484.6</v>
      </c>
      <c r="BD34" s="95">
        <v>1609.35</v>
      </c>
      <c r="BE34" s="95">
        <v>1724.15</v>
      </c>
      <c r="BF34" s="95">
        <v>1599.7</v>
      </c>
      <c r="BG34" s="95">
        <v>1619.45</v>
      </c>
      <c r="BH34" s="95">
        <v>1787.55</v>
      </c>
      <c r="BI34" s="95">
        <v>1941.25</v>
      </c>
      <c r="BJ34" s="95">
        <v>2072.6999999999998</v>
      </c>
      <c r="BK34" s="95">
        <v>2211</v>
      </c>
      <c r="BL34" s="95">
        <v>2303.75</v>
      </c>
      <c r="BM34" s="116">
        <f t="shared" si="13"/>
        <v>0.10326605830502467</v>
      </c>
      <c r="BN34" s="116">
        <f t="shared" si="13"/>
        <v>9.6020723583960965E-2</v>
      </c>
      <c r="BO34" s="116" t="e">
        <f t="shared" si="14"/>
        <v>#DIV/0!</v>
      </c>
      <c r="BP34" s="116" t="e">
        <f t="shared" si="15"/>
        <v>#DIV/0!</v>
      </c>
      <c r="BQ34" s="116">
        <f t="shared" si="16"/>
        <v>9.6025110413599624E-2</v>
      </c>
      <c r="BR34" s="116">
        <f t="shared" si="17"/>
        <v>9.6016900873528321E-2</v>
      </c>
      <c r="BS34" s="116">
        <f t="shared" si="18"/>
        <v>9.6016991832534204E-2</v>
      </c>
      <c r="BT34" s="116">
        <f t="shared" si="19"/>
        <v>9.6004087889626888E-2</v>
      </c>
      <c r="BU34" s="116">
        <f t="shared" si="20"/>
        <v>9.6011752066478273E-2</v>
      </c>
      <c r="BV34" s="116">
        <f t="shared" si="21"/>
        <v>9.6021242879780644E-2</v>
      </c>
      <c r="BW34" s="116">
        <f t="shared" si="22"/>
        <v>9.6005179923870587E-2</v>
      </c>
      <c r="BX34" s="116">
        <f t="shared" si="23"/>
        <v>9.6012430664715431E-2</v>
      </c>
      <c r="BY34" s="116">
        <f t="shared" si="24"/>
        <v>9.6014891276757774E-2</v>
      </c>
      <c r="BZ34" s="116">
        <f t="shared" si="25"/>
        <v>9.6007106937195497E-2</v>
      </c>
      <c r="CA34" s="116">
        <f t="shared" si="26"/>
        <v>9.601096224116934E-2</v>
      </c>
      <c r="CE34" s="109">
        <v>9.5</v>
      </c>
      <c r="CF34" s="110"/>
      <c r="CG34" s="110"/>
      <c r="CH34" s="95">
        <v>1180.9000000000001</v>
      </c>
      <c r="CI34" s="95">
        <v>1381.85</v>
      </c>
      <c r="CJ34" s="95">
        <v>1497.95</v>
      </c>
      <c r="CK34" s="95">
        <v>1488.95</v>
      </c>
      <c r="CL34" s="95">
        <v>1504.45</v>
      </c>
      <c r="CM34" s="95">
        <v>1663.85</v>
      </c>
      <c r="CN34" s="95">
        <v>1806.9</v>
      </c>
      <c r="CO34" s="95">
        <v>1925.55</v>
      </c>
      <c r="CP34" s="95">
        <v>2058</v>
      </c>
      <c r="CQ34" s="95"/>
    </row>
    <row r="35" spans="1:95" ht="15.75" x14ac:dyDescent="0.25">
      <c r="A35" s="15"/>
      <c r="B35" s="34">
        <v>10</v>
      </c>
      <c r="C35" s="161">
        <v>2551.4499999999998</v>
      </c>
      <c r="D35" s="161">
        <v>2583.35</v>
      </c>
      <c r="E35" s="35"/>
      <c r="F35" s="35"/>
      <c r="G35" s="161">
        <v>2022.8</v>
      </c>
      <c r="H35" s="161">
        <v>2374.6</v>
      </c>
      <c r="I35" s="161">
        <v>2574.4</v>
      </c>
      <c r="J35" s="161">
        <v>2754.95</v>
      </c>
      <c r="K35" s="161">
        <v>2566.85</v>
      </c>
      <c r="L35" s="161">
        <v>2632.35</v>
      </c>
      <c r="M35" s="161">
        <v>2872.9</v>
      </c>
      <c r="N35" s="161">
        <v>3126.65</v>
      </c>
      <c r="O35" s="161">
        <v>3338.2</v>
      </c>
      <c r="P35" s="161">
        <v>3557.1</v>
      </c>
      <c r="Q35" s="161">
        <v>3706.7</v>
      </c>
      <c r="S35" s="34">
        <v>10</v>
      </c>
      <c r="T35" s="161">
        <v>2313.5500000000002</v>
      </c>
      <c r="U35" s="161">
        <v>2357.0500000000002</v>
      </c>
      <c r="V35" s="35"/>
      <c r="W35" s="35"/>
      <c r="X35" s="161">
        <v>1845.6</v>
      </c>
      <c r="Y35" s="161">
        <v>2166.6</v>
      </c>
      <c r="Z35" s="161">
        <v>2348.9</v>
      </c>
      <c r="AA35" s="161">
        <v>2513.6</v>
      </c>
      <c r="AB35" s="161">
        <v>2342</v>
      </c>
      <c r="AC35" s="161">
        <v>2401.75</v>
      </c>
      <c r="AD35" s="161">
        <v>2621.25</v>
      </c>
      <c r="AE35" s="161">
        <v>2852.75</v>
      </c>
      <c r="AF35" s="161">
        <v>3045.8</v>
      </c>
      <c r="AG35" s="161">
        <v>3245.5</v>
      </c>
      <c r="AH35" s="161">
        <v>3382</v>
      </c>
      <c r="AJ35" s="109">
        <v>10</v>
      </c>
      <c r="AK35" s="110"/>
      <c r="AL35" s="110"/>
      <c r="AM35" s="95">
        <v>1352.8</v>
      </c>
      <c r="AN35" s="95">
        <v>1588.15</v>
      </c>
      <c r="AO35" s="95">
        <v>1721.75</v>
      </c>
      <c r="AP35" s="95">
        <v>1842.5</v>
      </c>
      <c r="AQ35" s="95">
        <v>1708.6</v>
      </c>
      <c r="AR35" s="95">
        <v>1732.45</v>
      </c>
      <c r="AS35" s="95">
        <v>1912.3</v>
      </c>
      <c r="AT35" s="95">
        <v>2081.25</v>
      </c>
      <c r="AU35" s="95">
        <v>2222.1</v>
      </c>
      <c r="AV35" s="95">
        <v>2367.8000000000002</v>
      </c>
      <c r="AW35" s="95">
        <v>2467.4</v>
      </c>
      <c r="AX35" s="95"/>
      <c r="AY35" s="109">
        <v>10</v>
      </c>
      <c r="AZ35" s="110"/>
      <c r="BA35" s="110"/>
      <c r="BB35" s="95">
        <v>1300.75</v>
      </c>
      <c r="BC35" s="95">
        <v>1527.05</v>
      </c>
      <c r="BD35" s="95">
        <v>1655.5</v>
      </c>
      <c r="BE35" s="95">
        <v>1771.6</v>
      </c>
      <c r="BF35" s="95">
        <v>1642.85</v>
      </c>
      <c r="BG35" s="95">
        <v>1665.8</v>
      </c>
      <c r="BH35" s="95">
        <v>1838.75</v>
      </c>
      <c r="BI35" s="95">
        <v>2001.2</v>
      </c>
      <c r="BJ35" s="95">
        <v>2136.6</v>
      </c>
      <c r="BK35" s="95">
        <v>2276.6999999999998</v>
      </c>
      <c r="BL35" s="95">
        <v>2372.5</v>
      </c>
      <c r="BM35" s="116">
        <f t="shared" si="13"/>
        <v>0.10282898575781796</v>
      </c>
      <c r="BN35" s="116">
        <f t="shared" si="13"/>
        <v>9.6009842811989543E-2</v>
      </c>
      <c r="BO35" s="116" t="e">
        <f t="shared" si="14"/>
        <v>#DIV/0!</v>
      </c>
      <c r="BP35" s="116" t="e">
        <f t="shared" si="15"/>
        <v>#DIV/0!</v>
      </c>
      <c r="BQ35" s="116">
        <f t="shared" si="16"/>
        <v>9.6012136974425788E-2</v>
      </c>
      <c r="BR35" s="116">
        <f t="shared" si="17"/>
        <v>9.6002953937044166E-2</v>
      </c>
      <c r="BS35" s="116">
        <f t="shared" si="18"/>
        <v>9.6002384094682647E-2</v>
      </c>
      <c r="BT35" s="116">
        <f t="shared" si="19"/>
        <v>9.6017663908338546E-2</v>
      </c>
      <c r="BU35" s="116">
        <f t="shared" si="20"/>
        <v>9.60076857386849E-2</v>
      </c>
      <c r="BV35" s="116">
        <f t="shared" si="21"/>
        <v>9.6013323618195034E-2</v>
      </c>
      <c r="BW35" s="116">
        <f t="shared" si="22"/>
        <v>9.6003814973772084E-2</v>
      </c>
      <c r="BX35" s="116">
        <f t="shared" si="23"/>
        <v>9.601261940233119E-2</v>
      </c>
      <c r="BY35" s="116">
        <f t="shared" si="24"/>
        <v>9.6001050627092965E-2</v>
      </c>
      <c r="BZ35" s="116">
        <f t="shared" si="25"/>
        <v>9.6009859805884945E-2</v>
      </c>
      <c r="CA35" s="116">
        <f t="shared" si="26"/>
        <v>9.6008279124778273E-2</v>
      </c>
      <c r="CE35" s="109">
        <v>10</v>
      </c>
      <c r="CF35" s="110"/>
      <c r="CG35" s="110"/>
      <c r="CH35" s="95">
        <v>1210.7</v>
      </c>
      <c r="CI35" s="95">
        <v>1421.35</v>
      </c>
      <c r="CJ35" s="95">
        <v>1540.9</v>
      </c>
      <c r="CK35" s="95">
        <v>1529.15</v>
      </c>
      <c r="CL35" s="95">
        <v>1547.5</v>
      </c>
      <c r="CM35" s="95">
        <v>1711.45</v>
      </c>
      <c r="CN35" s="95">
        <v>1862.7</v>
      </c>
      <c r="CO35" s="95">
        <v>1984.9</v>
      </c>
      <c r="CP35" s="95">
        <v>2119.15</v>
      </c>
      <c r="CQ35" s="95"/>
    </row>
    <row r="36" spans="1:95" ht="15.75" x14ac:dyDescent="0.25">
      <c r="A36" s="15"/>
      <c r="B36" s="34">
        <v>11</v>
      </c>
      <c r="C36" s="161">
        <v>2616.35</v>
      </c>
      <c r="D36" s="161">
        <v>2647.25</v>
      </c>
      <c r="E36" s="35"/>
      <c r="F36" s="35"/>
      <c r="G36" s="161">
        <v>2075.85</v>
      </c>
      <c r="H36" s="161">
        <v>2438.6999999999998</v>
      </c>
      <c r="I36" s="161">
        <v>2648.15</v>
      </c>
      <c r="J36" s="161">
        <v>2840.7</v>
      </c>
      <c r="K36" s="161">
        <v>2640.65</v>
      </c>
      <c r="L36" s="161">
        <v>2713.45</v>
      </c>
      <c r="M36" s="161">
        <v>2958.75</v>
      </c>
      <c r="N36" s="161">
        <v>3243.8</v>
      </c>
      <c r="O36" s="161">
        <v>3465.4</v>
      </c>
      <c r="P36" s="161">
        <v>3722.25</v>
      </c>
      <c r="Q36" s="161">
        <v>3864.85</v>
      </c>
      <c r="S36" s="34">
        <v>11</v>
      </c>
      <c r="T36" s="161">
        <v>2373.1999999999998</v>
      </c>
      <c r="U36" s="161">
        <v>2415.35</v>
      </c>
      <c r="V36" s="35"/>
      <c r="W36" s="35"/>
      <c r="X36" s="161">
        <v>1894</v>
      </c>
      <c r="Y36" s="161">
        <v>2225.0500000000002</v>
      </c>
      <c r="Z36" s="161">
        <v>2416.15</v>
      </c>
      <c r="AA36" s="161">
        <v>2591.85</v>
      </c>
      <c r="AB36" s="161">
        <v>2409.35</v>
      </c>
      <c r="AC36" s="161">
        <v>2475.75</v>
      </c>
      <c r="AD36" s="161">
        <v>2699.55</v>
      </c>
      <c r="AE36" s="161">
        <v>2959.65</v>
      </c>
      <c r="AF36" s="161">
        <v>3161.85</v>
      </c>
      <c r="AG36" s="161">
        <v>3396.2</v>
      </c>
      <c r="AH36" s="161">
        <v>3526.3</v>
      </c>
      <c r="AJ36" s="109">
        <v>11</v>
      </c>
      <c r="AK36" s="110"/>
      <c r="AL36" s="110"/>
      <c r="AM36" s="95">
        <v>1388.35</v>
      </c>
      <c r="AN36" s="95">
        <v>1631</v>
      </c>
      <c r="AO36" s="95">
        <v>1771.1</v>
      </c>
      <c r="AP36" s="95">
        <v>1899.9</v>
      </c>
      <c r="AQ36" s="95">
        <v>1757.75</v>
      </c>
      <c r="AR36" s="95">
        <v>1785.85</v>
      </c>
      <c r="AS36" s="95">
        <v>1969.5</v>
      </c>
      <c r="AT36" s="95">
        <v>2159.25</v>
      </c>
      <c r="AU36" s="95">
        <v>2306.75</v>
      </c>
      <c r="AV36" s="95">
        <v>2477.75</v>
      </c>
      <c r="AW36" s="95">
        <v>2572.65</v>
      </c>
      <c r="AX36" s="95"/>
      <c r="AY36" s="109">
        <v>11</v>
      </c>
      <c r="AZ36" s="110"/>
      <c r="BA36" s="110"/>
      <c r="BB36" s="95">
        <v>1334.95</v>
      </c>
      <c r="BC36" s="95">
        <v>1568.25</v>
      </c>
      <c r="BD36" s="95">
        <v>1702.95</v>
      </c>
      <c r="BE36" s="95">
        <v>1826.8</v>
      </c>
      <c r="BF36" s="95">
        <v>1690.1</v>
      </c>
      <c r="BG36" s="95">
        <v>1717.15</v>
      </c>
      <c r="BH36" s="95">
        <v>1893.75</v>
      </c>
      <c r="BI36" s="95">
        <v>2076.1999999999998</v>
      </c>
      <c r="BJ36" s="95">
        <v>2218</v>
      </c>
      <c r="BK36" s="95">
        <v>2382.4499999999998</v>
      </c>
      <c r="BL36" s="95">
        <v>2473.6999999999998</v>
      </c>
      <c r="BM36" s="116">
        <f t="shared" si="13"/>
        <v>0.10245659868531942</v>
      </c>
      <c r="BN36" s="116">
        <f t="shared" si="13"/>
        <v>9.6010930092947255E-2</v>
      </c>
      <c r="BO36" s="116" t="e">
        <f t="shared" si="14"/>
        <v>#DIV/0!</v>
      </c>
      <c r="BP36" s="116" t="e">
        <f t="shared" si="15"/>
        <v>#DIV/0!</v>
      </c>
      <c r="BQ36" s="116">
        <f t="shared" si="16"/>
        <v>9.6013727560718021E-2</v>
      </c>
      <c r="BR36" s="116">
        <f t="shared" si="17"/>
        <v>9.6020314150243591E-2</v>
      </c>
      <c r="BS36" s="116">
        <f t="shared" si="18"/>
        <v>9.6020528526788551E-2</v>
      </c>
      <c r="BT36" s="116">
        <f t="shared" si="19"/>
        <v>9.6012500723421379E-2</v>
      </c>
      <c r="BU36" s="116">
        <f t="shared" si="20"/>
        <v>9.6000996119285364E-2</v>
      </c>
      <c r="BV36" s="116">
        <f t="shared" si="21"/>
        <v>9.6011309704129966E-2</v>
      </c>
      <c r="BW36" s="116">
        <f t="shared" si="22"/>
        <v>9.6016002667111078E-2</v>
      </c>
      <c r="BX36" s="116">
        <f t="shared" si="23"/>
        <v>9.6007973915834599E-2</v>
      </c>
      <c r="BY36" s="116">
        <f t="shared" si="24"/>
        <v>9.6003921754669097E-2</v>
      </c>
      <c r="BZ36" s="116">
        <f t="shared" si="25"/>
        <v>9.6004357811671825E-2</v>
      </c>
      <c r="CA36" s="116">
        <f t="shared" si="26"/>
        <v>9.60071463006551E-2</v>
      </c>
      <c r="CE36" s="109">
        <v>11</v>
      </c>
      <c r="CF36" s="110"/>
      <c r="CG36" s="110"/>
      <c r="CH36" s="95">
        <v>1242.55</v>
      </c>
      <c r="CI36" s="95">
        <v>1459.7</v>
      </c>
      <c r="CJ36" s="95">
        <v>1585.1</v>
      </c>
      <c r="CK36" s="95">
        <v>1573.1</v>
      </c>
      <c r="CL36" s="95">
        <v>1595.2</v>
      </c>
      <c r="CM36" s="95">
        <v>1762.7</v>
      </c>
      <c r="CN36" s="95">
        <v>1932.5</v>
      </c>
      <c r="CO36" s="95">
        <v>2060.5500000000002</v>
      </c>
      <c r="CP36" s="95">
        <v>2217.5500000000002</v>
      </c>
      <c r="CQ36" s="95"/>
    </row>
    <row r="37" spans="1:95" ht="15.75" x14ac:dyDescent="0.25">
      <c r="A37" s="15"/>
      <c r="B37" s="34">
        <v>12</v>
      </c>
      <c r="C37" s="161">
        <v>2687.3</v>
      </c>
      <c r="D37" s="161">
        <v>2717.05</v>
      </c>
      <c r="E37" s="35"/>
      <c r="F37" s="35"/>
      <c r="G37" s="161">
        <v>2124.4499999999998</v>
      </c>
      <c r="H37" s="161">
        <v>2508.5500000000002</v>
      </c>
      <c r="I37" s="161">
        <v>2731.7</v>
      </c>
      <c r="J37" s="161">
        <v>2926.85</v>
      </c>
      <c r="K37" s="161">
        <v>2714.05</v>
      </c>
      <c r="L37" s="161">
        <v>2796.25</v>
      </c>
      <c r="M37" s="161">
        <v>3040.8</v>
      </c>
      <c r="N37" s="161">
        <v>3359.05</v>
      </c>
      <c r="O37" s="161">
        <v>3592.6</v>
      </c>
      <c r="P37" s="161">
        <v>3864.85</v>
      </c>
      <c r="Q37" s="161">
        <v>4024.9</v>
      </c>
      <c r="S37" s="34">
        <v>12</v>
      </c>
      <c r="T37" s="161">
        <v>2438.4</v>
      </c>
      <c r="U37" s="161">
        <v>2479.0500000000002</v>
      </c>
      <c r="V37" s="35"/>
      <c r="W37" s="35"/>
      <c r="X37" s="161">
        <v>1938.35</v>
      </c>
      <c r="Y37" s="161">
        <v>2288.8000000000002</v>
      </c>
      <c r="Z37" s="161">
        <v>2492.4</v>
      </c>
      <c r="AA37" s="161">
        <v>2670.45</v>
      </c>
      <c r="AB37" s="161">
        <v>2476.3000000000002</v>
      </c>
      <c r="AC37" s="161">
        <v>2551.3000000000002</v>
      </c>
      <c r="AD37" s="161">
        <v>2774.45</v>
      </c>
      <c r="AE37" s="161">
        <v>3064.8</v>
      </c>
      <c r="AF37" s="161">
        <v>3277.9</v>
      </c>
      <c r="AG37" s="161">
        <v>3526.3</v>
      </c>
      <c r="AH37" s="161">
        <v>3672.35</v>
      </c>
      <c r="AJ37" s="109">
        <v>12</v>
      </c>
      <c r="AK37" s="110"/>
      <c r="AL37" s="110"/>
      <c r="AM37" s="95">
        <v>1420.8</v>
      </c>
      <c r="AN37" s="95">
        <v>1677.75</v>
      </c>
      <c r="AO37" s="95">
        <v>1826.9</v>
      </c>
      <c r="AP37" s="95">
        <v>1957.45</v>
      </c>
      <c r="AQ37" s="95">
        <v>1806.6</v>
      </c>
      <c r="AR37" s="95">
        <v>1840.4</v>
      </c>
      <c r="AS37" s="95">
        <v>2024.1</v>
      </c>
      <c r="AT37" s="95">
        <v>2236</v>
      </c>
      <c r="AU37" s="95">
        <v>2391.4499999999998</v>
      </c>
      <c r="AV37" s="95">
        <v>2572.65</v>
      </c>
      <c r="AW37" s="95">
        <v>2679.25</v>
      </c>
      <c r="AX37" s="95"/>
      <c r="AY37" s="109">
        <v>12</v>
      </c>
      <c r="AZ37" s="110"/>
      <c r="BA37" s="110"/>
      <c r="BB37" s="95">
        <v>1366.15</v>
      </c>
      <c r="BC37" s="95">
        <v>1613.2</v>
      </c>
      <c r="BD37" s="95">
        <v>1756.6</v>
      </c>
      <c r="BE37" s="95">
        <v>1882.15</v>
      </c>
      <c r="BF37" s="95">
        <v>1737.1</v>
      </c>
      <c r="BG37" s="95">
        <v>1769.6</v>
      </c>
      <c r="BH37" s="95">
        <v>1946.25</v>
      </c>
      <c r="BI37" s="95">
        <v>2150</v>
      </c>
      <c r="BJ37" s="95">
        <v>2299.4499999999998</v>
      </c>
      <c r="BK37" s="95">
        <v>2473.6999999999998</v>
      </c>
      <c r="BL37" s="95">
        <v>2576.1999999999998</v>
      </c>
      <c r="BM37" s="116">
        <f t="shared" si="13"/>
        <v>0.10207513123359591</v>
      </c>
      <c r="BN37" s="116">
        <f t="shared" si="13"/>
        <v>9.6004517859664018E-2</v>
      </c>
      <c r="BO37" s="116" t="e">
        <f t="shared" si="14"/>
        <v>#DIV/0!</v>
      </c>
      <c r="BP37" s="116" t="e">
        <f t="shared" si="15"/>
        <v>#DIV/0!</v>
      </c>
      <c r="BQ37" s="116">
        <f t="shared" si="16"/>
        <v>9.6009492609693714E-2</v>
      </c>
      <c r="BR37" s="116">
        <f t="shared" si="17"/>
        <v>9.6011010136315855E-2</v>
      </c>
      <c r="BS37" s="116">
        <f t="shared" si="18"/>
        <v>9.6011876103354155E-2</v>
      </c>
      <c r="BT37" s="116">
        <f t="shared" si="19"/>
        <v>9.6013780448988006E-2</v>
      </c>
      <c r="BU37" s="116">
        <f t="shared" si="20"/>
        <v>9.6010176472963726E-2</v>
      </c>
      <c r="BV37" s="116">
        <f t="shared" si="21"/>
        <v>9.6009877317446035E-2</v>
      </c>
      <c r="BW37" s="116">
        <f t="shared" si="22"/>
        <v>9.6001009209032651E-2</v>
      </c>
      <c r="BX37" s="116">
        <f t="shared" si="23"/>
        <v>9.6009527538501782E-2</v>
      </c>
      <c r="BY37" s="116">
        <f t="shared" si="24"/>
        <v>9.6006589584795021E-2</v>
      </c>
      <c r="BZ37" s="116">
        <f t="shared" si="25"/>
        <v>9.60071463006551E-2</v>
      </c>
      <c r="CA37" s="116">
        <f t="shared" si="26"/>
        <v>9.6001198142878552E-2</v>
      </c>
      <c r="CE37" s="109">
        <v>12</v>
      </c>
      <c r="CF37" s="110"/>
      <c r="CG37" s="110"/>
      <c r="CH37" s="95">
        <v>1271.55</v>
      </c>
      <c r="CI37" s="95">
        <v>1501.5</v>
      </c>
      <c r="CJ37" s="95">
        <v>1635</v>
      </c>
      <c r="CK37" s="95">
        <v>1616.9</v>
      </c>
      <c r="CL37" s="95">
        <v>1643.95</v>
      </c>
      <c r="CM37" s="95">
        <v>1811.55</v>
      </c>
      <c r="CN37" s="95">
        <v>2001.2</v>
      </c>
      <c r="CO37" s="95">
        <v>2136.1999999999998</v>
      </c>
      <c r="CP37" s="95">
        <v>2302.5</v>
      </c>
      <c r="CQ37" s="95"/>
    </row>
    <row r="38" spans="1:95" ht="15.75" x14ac:dyDescent="0.25">
      <c r="A38" s="15"/>
      <c r="B38" s="34">
        <v>13</v>
      </c>
      <c r="C38" s="161">
        <v>2757.95</v>
      </c>
      <c r="D38" s="161">
        <v>2786.65</v>
      </c>
      <c r="E38" s="35"/>
      <c r="F38" s="35"/>
      <c r="G38" s="161">
        <v>2171</v>
      </c>
      <c r="H38" s="161">
        <v>2578.3000000000002</v>
      </c>
      <c r="I38" s="161">
        <v>2817</v>
      </c>
      <c r="J38" s="161">
        <v>3012.65</v>
      </c>
      <c r="K38" s="161">
        <v>2788.05</v>
      </c>
      <c r="L38" s="161">
        <v>2877.45</v>
      </c>
      <c r="M38" s="161">
        <v>3121.05</v>
      </c>
      <c r="N38" s="161">
        <v>3476.25</v>
      </c>
      <c r="O38" s="161">
        <v>3721.7</v>
      </c>
      <c r="P38" s="161">
        <v>4009.2</v>
      </c>
      <c r="Q38" s="161">
        <v>4183.1499999999996</v>
      </c>
      <c r="S38" s="34">
        <v>13</v>
      </c>
      <c r="T38" s="161">
        <v>2503.35</v>
      </c>
      <c r="U38" s="161">
        <v>2542.5500000000002</v>
      </c>
      <c r="V38" s="35"/>
      <c r="W38" s="35"/>
      <c r="X38" s="161">
        <v>1980.8</v>
      </c>
      <c r="Y38" s="161">
        <v>2352.4499999999998</v>
      </c>
      <c r="Z38" s="161">
        <v>2570.25</v>
      </c>
      <c r="AA38" s="161">
        <v>2748.75</v>
      </c>
      <c r="AB38" s="161">
        <v>2543.8000000000002</v>
      </c>
      <c r="AC38" s="161">
        <v>2625.4</v>
      </c>
      <c r="AD38" s="161">
        <v>2847.65</v>
      </c>
      <c r="AE38" s="161">
        <v>3171.75</v>
      </c>
      <c r="AF38" s="161">
        <v>3395.7</v>
      </c>
      <c r="AG38" s="161">
        <v>3658</v>
      </c>
      <c r="AH38" s="161">
        <v>3816.7</v>
      </c>
      <c r="AJ38" s="109">
        <v>13</v>
      </c>
      <c r="AK38" s="110"/>
      <c r="AL38" s="110"/>
      <c r="AM38" s="95">
        <v>1451.95</v>
      </c>
      <c r="AN38" s="95">
        <v>1724.35</v>
      </c>
      <c r="AO38" s="95">
        <v>1884</v>
      </c>
      <c r="AP38" s="95">
        <v>2014.85</v>
      </c>
      <c r="AQ38" s="95">
        <v>1855.85</v>
      </c>
      <c r="AR38" s="95">
        <v>1893.9</v>
      </c>
      <c r="AS38" s="95">
        <v>2077.5</v>
      </c>
      <c r="AT38" s="95">
        <v>2314</v>
      </c>
      <c r="AU38" s="95">
        <v>2477.4</v>
      </c>
      <c r="AV38" s="95">
        <v>2668.75</v>
      </c>
      <c r="AW38" s="95">
        <v>2784.55</v>
      </c>
      <c r="AX38" s="95"/>
      <c r="AY38" s="109">
        <v>13</v>
      </c>
      <c r="AZ38" s="110"/>
      <c r="BA38" s="110"/>
      <c r="BB38" s="95">
        <v>1396.1</v>
      </c>
      <c r="BC38" s="95">
        <v>1658</v>
      </c>
      <c r="BD38" s="95">
        <v>1811.5</v>
      </c>
      <c r="BE38" s="95">
        <v>1937.35</v>
      </c>
      <c r="BF38" s="95">
        <v>1784.45</v>
      </c>
      <c r="BG38" s="95">
        <v>1821.05</v>
      </c>
      <c r="BH38" s="95">
        <v>1997.55</v>
      </c>
      <c r="BI38" s="95">
        <v>2225</v>
      </c>
      <c r="BJ38" s="95">
        <v>2382.1</v>
      </c>
      <c r="BK38" s="95">
        <v>2566.1</v>
      </c>
      <c r="BL38" s="95">
        <v>2677.45</v>
      </c>
      <c r="BM38" s="116">
        <f t="shared" si="13"/>
        <v>0.10170371701919434</v>
      </c>
      <c r="BN38" s="116">
        <f t="shared" si="13"/>
        <v>9.6005978250181867E-2</v>
      </c>
      <c r="BO38" s="116" t="e">
        <f t="shared" si="14"/>
        <v>#DIV/0!</v>
      </c>
      <c r="BP38" s="116" t="e">
        <f t="shared" si="15"/>
        <v>#DIV/0!</v>
      </c>
      <c r="BQ38" s="116">
        <f t="shared" si="16"/>
        <v>9.6021809369951638E-2</v>
      </c>
      <c r="BR38" s="116">
        <f t="shared" si="17"/>
        <v>9.6006291313311731E-2</v>
      </c>
      <c r="BS38" s="116">
        <f t="shared" si="18"/>
        <v>9.6002334403268108E-2</v>
      </c>
      <c r="BT38" s="116">
        <f t="shared" si="19"/>
        <v>9.6007276034561162E-2</v>
      </c>
      <c r="BU38" s="116">
        <f t="shared" si="20"/>
        <v>9.6017768692507222E-2</v>
      </c>
      <c r="BV38" s="116">
        <f t="shared" si="21"/>
        <v>9.6004418374342926E-2</v>
      </c>
      <c r="BW38" s="116">
        <f t="shared" si="22"/>
        <v>9.6008989868839212E-2</v>
      </c>
      <c r="BX38" s="116">
        <f t="shared" si="23"/>
        <v>9.6003783400331111E-2</v>
      </c>
      <c r="BY38" s="116">
        <f t="shared" si="24"/>
        <v>9.6003769473157252E-2</v>
      </c>
      <c r="BZ38" s="116">
        <f t="shared" si="25"/>
        <v>9.6008747949699158E-2</v>
      </c>
      <c r="CA38" s="116">
        <f t="shared" si="26"/>
        <v>9.6012261901642804E-2</v>
      </c>
      <c r="CE38" s="109">
        <v>13</v>
      </c>
      <c r="CF38" s="110"/>
      <c r="CG38" s="110"/>
      <c r="CH38" s="95">
        <v>1299.45</v>
      </c>
      <c r="CI38" s="95">
        <v>1543.25</v>
      </c>
      <c r="CJ38" s="95">
        <v>1686.1</v>
      </c>
      <c r="CK38" s="95">
        <v>1660.95</v>
      </c>
      <c r="CL38" s="95">
        <v>1691.75</v>
      </c>
      <c r="CM38" s="95">
        <v>1859.3</v>
      </c>
      <c r="CN38" s="95">
        <v>2071</v>
      </c>
      <c r="CO38" s="95">
        <v>2212.9499999999998</v>
      </c>
      <c r="CP38" s="95">
        <v>2388.5500000000002</v>
      </c>
      <c r="CQ38" s="95"/>
    </row>
    <row r="39" spans="1:95" ht="15.75" x14ac:dyDescent="0.25">
      <c r="A39" s="15"/>
      <c r="B39" s="34">
        <v>14</v>
      </c>
      <c r="C39" s="161">
        <v>2826.75</v>
      </c>
      <c r="D39" s="161">
        <v>2854.35</v>
      </c>
      <c r="E39" s="35"/>
      <c r="F39" s="35"/>
      <c r="G39" s="161">
        <v>2219.5</v>
      </c>
      <c r="H39" s="161">
        <v>2646.15</v>
      </c>
      <c r="I39" s="161">
        <v>2902.35</v>
      </c>
      <c r="J39" s="161">
        <v>3098.7</v>
      </c>
      <c r="K39" s="161">
        <v>2863.85</v>
      </c>
      <c r="L39" s="161">
        <v>2958.75</v>
      </c>
      <c r="M39" s="161">
        <v>3201.1</v>
      </c>
      <c r="N39" s="161">
        <v>3593.55</v>
      </c>
      <c r="O39" s="161">
        <v>3848.75</v>
      </c>
      <c r="P39" s="161">
        <v>4151.8999999999996</v>
      </c>
      <c r="Q39" s="161">
        <v>4341.3</v>
      </c>
      <c r="S39" s="34">
        <v>14</v>
      </c>
      <c r="T39" s="161">
        <v>2566.65</v>
      </c>
      <c r="U39" s="161">
        <v>2604.3000000000002</v>
      </c>
      <c r="V39" s="35"/>
      <c r="W39" s="35"/>
      <c r="X39" s="161">
        <v>2025.05</v>
      </c>
      <c r="Y39" s="161">
        <v>2414.35</v>
      </c>
      <c r="Z39" s="161">
        <v>2648.1</v>
      </c>
      <c r="AA39" s="161">
        <v>2827.25</v>
      </c>
      <c r="AB39" s="161">
        <v>2613</v>
      </c>
      <c r="AC39" s="161">
        <v>2699.55</v>
      </c>
      <c r="AD39" s="161">
        <v>2920.7</v>
      </c>
      <c r="AE39" s="161">
        <v>3278.75</v>
      </c>
      <c r="AF39" s="161">
        <v>3511.6</v>
      </c>
      <c r="AG39" s="161">
        <v>3788.2</v>
      </c>
      <c r="AH39" s="161">
        <v>3961</v>
      </c>
      <c r="AJ39" s="109">
        <v>14</v>
      </c>
      <c r="AK39" s="110"/>
      <c r="AL39" s="110"/>
      <c r="AM39" s="95">
        <v>1484.35</v>
      </c>
      <c r="AN39" s="95">
        <v>1769.75</v>
      </c>
      <c r="AO39" s="95">
        <v>1941.1</v>
      </c>
      <c r="AP39" s="95">
        <v>2072.4</v>
      </c>
      <c r="AQ39" s="95">
        <v>1906.35</v>
      </c>
      <c r="AR39" s="95">
        <v>1947.3</v>
      </c>
      <c r="AS39" s="95">
        <v>2130.8000000000002</v>
      </c>
      <c r="AT39" s="95">
        <v>2392.1</v>
      </c>
      <c r="AU39" s="95">
        <v>2562</v>
      </c>
      <c r="AV39" s="95">
        <v>2763.75</v>
      </c>
      <c r="AW39" s="95">
        <v>2889.85</v>
      </c>
      <c r="AX39" s="95"/>
      <c r="AY39" s="109">
        <v>14</v>
      </c>
      <c r="AZ39" s="110"/>
      <c r="BA39" s="110"/>
      <c r="BB39" s="95">
        <v>1427.25</v>
      </c>
      <c r="BC39" s="95">
        <v>1701.65</v>
      </c>
      <c r="BD39" s="95">
        <v>1866.4</v>
      </c>
      <c r="BE39" s="95">
        <v>1992.65</v>
      </c>
      <c r="BF39" s="95">
        <v>1833</v>
      </c>
      <c r="BG39" s="95">
        <v>1872.4</v>
      </c>
      <c r="BH39" s="95">
        <v>2048.8000000000002</v>
      </c>
      <c r="BI39" s="95">
        <v>2300.0500000000002</v>
      </c>
      <c r="BJ39" s="95">
        <v>2463.4499999999998</v>
      </c>
      <c r="BK39" s="95">
        <v>2657.45</v>
      </c>
      <c r="BL39" s="95">
        <v>2778.7</v>
      </c>
      <c r="BM39" s="116">
        <f t="shared" si="13"/>
        <v>0.10133832037870372</v>
      </c>
      <c r="BN39" s="116">
        <f t="shared" si="13"/>
        <v>9.6014284068655531E-2</v>
      </c>
      <c r="BO39" s="116" t="e">
        <f t="shared" si="14"/>
        <v>#DIV/0!</v>
      </c>
      <c r="BP39" s="116" t="e">
        <f t="shared" si="15"/>
        <v>#DIV/0!</v>
      </c>
      <c r="BQ39" s="116">
        <f t="shared" si="16"/>
        <v>9.6022320436532471E-2</v>
      </c>
      <c r="BR39" s="116">
        <f t="shared" si="17"/>
        <v>9.6009277859465447E-2</v>
      </c>
      <c r="BS39" s="116">
        <f t="shared" si="18"/>
        <v>9.6012235187493022E-2</v>
      </c>
      <c r="BT39" s="116">
        <f t="shared" si="19"/>
        <v>9.6012025820143121E-2</v>
      </c>
      <c r="BU39" s="116">
        <f t="shared" si="20"/>
        <v>9.6000765403750465E-2</v>
      </c>
      <c r="BV39" s="116">
        <f t="shared" si="21"/>
        <v>9.6016002667111078E-2</v>
      </c>
      <c r="BW39" s="116">
        <f t="shared" si="22"/>
        <v>9.600438251104193E-2</v>
      </c>
      <c r="BX39" s="116">
        <f t="shared" si="23"/>
        <v>9.6012199771254414E-2</v>
      </c>
      <c r="BY39" s="116">
        <f t="shared" si="24"/>
        <v>9.6010365645289975E-2</v>
      </c>
      <c r="BZ39" s="116">
        <f t="shared" si="25"/>
        <v>9.6008658465762009E-2</v>
      </c>
      <c r="CA39" s="116">
        <f t="shared" si="26"/>
        <v>9.6011108305983361E-2</v>
      </c>
      <c r="CE39" s="109">
        <v>14</v>
      </c>
      <c r="CF39" s="110"/>
      <c r="CG39" s="110"/>
      <c r="CH39" s="95">
        <v>1328.5</v>
      </c>
      <c r="CI39" s="95">
        <v>1583.9</v>
      </c>
      <c r="CJ39" s="95">
        <v>1737.2</v>
      </c>
      <c r="CK39" s="95">
        <v>1706.1</v>
      </c>
      <c r="CL39" s="95">
        <v>1739.45</v>
      </c>
      <c r="CM39" s="95">
        <v>1907</v>
      </c>
      <c r="CN39" s="95">
        <v>2140.85</v>
      </c>
      <c r="CO39" s="95">
        <v>2288.5500000000002</v>
      </c>
      <c r="CP39" s="95">
        <v>2473.5500000000002</v>
      </c>
      <c r="CQ39" s="95"/>
    </row>
    <row r="40" spans="1:95" ht="15.75" x14ac:dyDescent="0.25">
      <c r="A40" s="15"/>
      <c r="B40" s="34">
        <v>15</v>
      </c>
      <c r="C40" s="161">
        <v>2897.35</v>
      </c>
      <c r="D40" s="161">
        <v>2923.9</v>
      </c>
      <c r="E40" s="35"/>
      <c r="F40" s="35"/>
      <c r="G40" s="161">
        <v>2265.9</v>
      </c>
      <c r="H40" s="161">
        <v>2715.75</v>
      </c>
      <c r="I40" s="161">
        <v>2987.5</v>
      </c>
      <c r="J40" s="161">
        <v>3182.45</v>
      </c>
      <c r="K40" s="161">
        <v>2937.45</v>
      </c>
      <c r="L40" s="161">
        <v>3041.75</v>
      </c>
      <c r="M40" s="161">
        <v>3283.1</v>
      </c>
      <c r="N40" s="161">
        <v>3710.55</v>
      </c>
      <c r="O40" s="161">
        <v>3976.1</v>
      </c>
      <c r="P40" s="161">
        <v>4296.3500000000004</v>
      </c>
      <c r="Q40" s="161">
        <v>4499.3</v>
      </c>
      <c r="S40" s="34">
        <v>15</v>
      </c>
      <c r="T40" s="161">
        <v>2631.55</v>
      </c>
      <c r="U40" s="161">
        <v>2667.75</v>
      </c>
      <c r="V40" s="35"/>
      <c r="W40" s="35"/>
      <c r="X40" s="161">
        <v>2067.4</v>
      </c>
      <c r="Y40" s="161">
        <v>2477.85</v>
      </c>
      <c r="Z40" s="161">
        <v>2725.8</v>
      </c>
      <c r="AA40" s="161">
        <v>2903.65</v>
      </c>
      <c r="AB40" s="161">
        <v>2680.15</v>
      </c>
      <c r="AC40" s="161">
        <v>2775.3</v>
      </c>
      <c r="AD40" s="161">
        <v>2995.5</v>
      </c>
      <c r="AE40" s="161">
        <v>3385.5</v>
      </c>
      <c r="AF40" s="161">
        <v>3627.8</v>
      </c>
      <c r="AG40" s="161">
        <v>3920</v>
      </c>
      <c r="AH40" s="161">
        <v>4105.2</v>
      </c>
      <c r="AJ40" s="109">
        <v>15</v>
      </c>
      <c r="AK40" s="110"/>
      <c r="AL40" s="110"/>
      <c r="AM40" s="95">
        <v>1515.45</v>
      </c>
      <c r="AN40" s="95">
        <v>1816.35</v>
      </c>
      <c r="AO40" s="95">
        <v>1998.05</v>
      </c>
      <c r="AP40" s="95">
        <v>2128.4499999999998</v>
      </c>
      <c r="AQ40" s="95">
        <v>1955.35</v>
      </c>
      <c r="AR40" s="95">
        <v>2002</v>
      </c>
      <c r="AS40" s="95">
        <v>2185.4</v>
      </c>
      <c r="AT40" s="95">
        <v>2469.9499999999998</v>
      </c>
      <c r="AU40" s="95">
        <v>2646.7</v>
      </c>
      <c r="AV40" s="95">
        <v>2859.95</v>
      </c>
      <c r="AW40" s="95">
        <v>2995.1</v>
      </c>
      <c r="AX40" s="95"/>
      <c r="AY40" s="109">
        <v>15</v>
      </c>
      <c r="AZ40" s="110"/>
      <c r="BA40" s="110"/>
      <c r="BB40" s="95">
        <v>1457.15</v>
      </c>
      <c r="BC40" s="95">
        <v>1746.45</v>
      </c>
      <c r="BD40" s="95">
        <v>1921.2</v>
      </c>
      <c r="BE40" s="95">
        <v>2046.55</v>
      </c>
      <c r="BF40" s="95">
        <v>1880.1</v>
      </c>
      <c r="BG40" s="95">
        <v>1925</v>
      </c>
      <c r="BH40" s="95">
        <v>2101.3000000000002</v>
      </c>
      <c r="BI40" s="95">
        <v>2374.9499999999998</v>
      </c>
      <c r="BJ40" s="95">
        <v>2544.9</v>
      </c>
      <c r="BK40" s="95">
        <v>2749.95</v>
      </c>
      <c r="BL40" s="95">
        <v>2879.9</v>
      </c>
      <c r="BM40" s="116">
        <f t="shared" si="13"/>
        <v>0.10100511105622156</v>
      </c>
      <c r="BN40" s="116">
        <f t="shared" si="13"/>
        <v>9.6017242995033225E-2</v>
      </c>
      <c r="BO40" s="116" t="e">
        <f t="shared" si="14"/>
        <v>#DIV/0!</v>
      </c>
      <c r="BP40" s="116" t="e">
        <f t="shared" si="15"/>
        <v>#DIV/0!</v>
      </c>
      <c r="BQ40" s="116">
        <f t="shared" si="16"/>
        <v>9.6014317500241919E-2</v>
      </c>
      <c r="BR40" s="116">
        <f t="shared" si="17"/>
        <v>9.6010654397965967E-2</v>
      </c>
      <c r="BS40" s="116">
        <f t="shared" si="18"/>
        <v>9.6008511262748453E-2</v>
      </c>
      <c r="BT40" s="116">
        <f t="shared" si="19"/>
        <v>9.6017081948581939E-2</v>
      </c>
      <c r="BU40" s="116">
        <f t="shared" si="20"/>
        <v>9.6002089435292648E-2</v>
      </c>
      <c r="BV40" s="116">
        <f t="shared" si="21"/>
        <v>9.6007638813821794E-2</v>
      </c>
      <c r="BW40" s="116">
        <f t="shared" si="22"/>
        <v>9.6010682690702787E-2</v>
      </c>
      <c r="BX40" s="116">
        <f t="shared" si="23"/>
        <v>9.6012405848471483E-2</v>
      </c>
      <c r="BY40" s="116">
        <f t="shared" si="24"/>
        <v>9.6008600253597143E-2</v>
      </c>
      <c r="BZ40" s="116">
        <f t="shared" si="25"/>
        <v>9.6007653061224607E-2</v>
      </c>
      <c r="CA40" s="116">
        <f t="shared" si="26"/>
        <v>9.6000194874793054E-2</v>
      </c>
      <c r="CE40" s="109">
        <v>15</v>
      </c>
      <c r="CF40" s="110"/>
      <c r="CG40" s="110"/>
      <c r="CH40" s="95">
        <v>1356.3</v>
      </c>
      <c r="CI40" s="95">
        <v>1625.6</v>
      </c>
      <c r="CJ40" s="95">
        <v>1788.25</v>
      </c>
      <c r="CK40" s="95">
        <v>1750</v>
      </c>
      <c r="CL40" s="95">
        <v>1788.3</v>
      </c>
      <c r="CM40" s="95">
        <v>1955.85</v>
      </c>
      <c r="CN40" s="95">
        <v>2210.6</v>
      </c>
      <c r="CO40" s="95">
        <v>2364.1999999999998</v>
      </c>
      <c r="CP40" s="95">
        <v>2559.65</v>
      </c>
      <c r="CQ40" s="95"/>
    </row>
    <row r="41" spans="1:95" ht="15.75" x14ac:dyDescent="0.25">
      <c r="A41" s="15"/>
      <c r="B41" s="34">
        <v>16</v>
      </c>
      <c r="C41" s="161">
        <v>2966.35</v>
      </c>
      <c r="D41" s="161">
        <v>2991.8</v>
      </c>
      <c r="E41" s="35"/>
      <c r="F41" s="35"/>
      <c r="G41" s="161">
        <v>2312.6</v>
      </c>
      <c r="H41" s="161">
        <v>2783.8</v>
      </c>
      <c r="I41" s="161">
        <v>3071.75</v>
      </c>
      <c r="J41" s="161">
        <v>3266.4</v>
      </c>
      <c r="K41" s="161">
        <v>3013.9</v>
      </c>
      <c r="L41" s="161">
        <v>3122.95</v>
      </c>
      <c r="M41" s="161">
        <v>3363.15</v>
      </c>
      <c r="N41" s="161">
        <v>3827.75</v>
      </c>
      <c r="O41" s="161">
        <v>4103.3</v>
      </c>
      <c r="P41" s="161">
        <v>4438.95</v>
      </c>
      <c r="Q41" s="161">
        <v>4659.6499999999996</v>
      </c>
      <c r="S41" s="34">
        <v>16</v>
      </c>
      <c r="T41" s="161">
        <v>2695</v>
      </c>
      <c r="U41" s="161">
        <v>2729.7</v>
      </c>
      <c r="V41" s="35"/>
      <c r="W41" s="35"/>
      <c r="X41" s="161">
        <v>2110</v>
      </c>
      <c r="Y41" s="161">
        <v>2539.9499999999998</v>
      </c>
      <c r="Z41" s="161">
        <v>2802.65</v>
      </c>
      <c r="AA41" s="161">
        <v>2980.25</v>
      </c>
      <c r="AB41" s="161">
        <v>2749.9</v>
      </c>
      <c r="AC41" s="161">
        <v>2849.4</v>
      </c>
      <c r="AD41" s="161">
        <v>3068.55</v>
      </c>
      <c r="AE41" s="161">
        <v>3492.45</v>
      </c>
      <c r="AF41" s="161">
        <v>3743.85</v>
      </c>
      <c r="AG41" s="161">
        <v>4050.1</v>
      </c>
      <c r="AH41" s="161">
        <v>4251.5</v>
      </c>
      <c r="AJ41" s="109">
        <v>16</v>
      </c>
      <c r="AK41" s="110"/>
      <c r="AL41" s="110"/>
      <c r="AM41" s="95">
        <v>1546.65</v>
      </c>
      <c r="AN41" s="95">
        <v>1861.85</v>
      </c>
      <c r="AO41" s="95">
        <v>2054.4</v>
      </c>
      <c r="AP41" s="95">
        <v>2184.5500000000002</v>
      </c>
      <c r="AQ41" s="95">
        <v>2006.25</v>
      </c>
      <c r="AR41" s="95">
        <v>2055.4499999999998</v>
      </c>
      <c r="AS41" s="95">
        <v>2238.6999999999998</v>
      </c>
      <c r="AT41" s="95">
        <v>2547.9499999999998</v>
      </c>
      <c r="AU41" s="95">
        <v>2731.4</v>
      </c>
      <c r="AV41" s="95">
        <v>2954.8</v>
      </c>
      <c r="AW41" s="95">
        <v>3101.8</v>
      </c>
      <c r="AX41" s="95"/>
      <c r="AY41" s="109">
        <v>16</v>
      </c>
      <c r="AZ41" s="110"/>
      <c r="BA41" s="110"/>
      <c r="BB41" s="95">
        <v>1487.15</v>
      </c>
      <c r="BC41" s="95">
        <v>1790.2</v>
      </c>
      <c r="BD41" s="95">
        <v>1975.35</v>
      </c>
      <c r="BE41" s="95">
        <v>2100.5</v>
      </c>
      <c r="BF41" s="95">
        <v>1929.05</v>
      </c>
      <c r="BG41" s="95">
        <v>1976.35</v>
      </c>
      <c r="BH41" s="95">
        <v>2152.5500000000002</v>
      </c>
      <c r="BI41" s="95">
        <v>2449.9499999999998</v>
      </c>
      <c r="BJ41" s="95">
        <v>2626.3</v>
      </c>
      <c r="BK41" s="95">
        <v>2841.15</v>
      </c>
      <c r="BL41" s="95">
        <v>2982.5</v>
      </c>
      <c r="BM41" s="116">
        <f t="shared" si="13"/>
        <v>0.10068645640074214</v>
      </c>
      <c r="BN41" s="116">
        <f t="shared" si="13"/>
        <v>9.6017877422427622E-2</v>
      </c>
      <c r="BO41" s="116" t="e">
        <f t="shared" si="14"/>
        <v>#DIV/0!</v>
      </c>
      <c r="BP41" s="116" t="e">
        <f t="shared" si="15"/>
        <v>#DIV/0!</v>
      </c>
      <c r="BQ41" s="116">
        <f t="shared" si="16"/>
        <v>9.6018957345971545E-2</v>
      </c>
      <c r="BR41" s="116">
        <f t="shared" si="17"/>
        <v>9.6005826886356171E-2</v>
      </c>
      <c r="BS41" s="116">
        <f t="shared" si="18"/>
        <v>9.6016270315594232E-2</v>
      </c>
      <c r="BT41" s="116">
        <f t="shared" si="19"/>
        <v>9.6015434946732592E-2</v>
      </c>
      <c r="BU41" s="116">
        <f t="shared" si="20"/>
        <v>9.6003491036037669E-2</v>
      </c>
      <c r="BV41" s="116">
        <f t="shared" si="21"/>
        <v>9.6002667228188399E-2</v>
      </c>
      <c r="BW41" s="116">
        <f t="shared" si="22"/>
        <v>9.6006257026934438E-2</v>
      </c>
      <c r="BX41" s="116">
        <f t="shared" si="23"/>
        <v>9.600710103222676E-2</v>
      </c>
      <c r="BY41" s="116">
        <f t="shared" si="24"/>
        <v>9.6010791030623599E-2</v>
      </c>
      <c r="BZ41" s="116">
        <f t="shared" si="25"/>
        <v>9.6009975062344211E-2</v>
      </c>
      <c r="CA41" s="116">
        <f t="shared" si="26"/>
        <v>9.6001411266611658E-2</v>
      </c>
      <c r="CE41" s="109">
        <v>16</v>
      </c>
      <c r="CF41" s="110"/>
      <c r="CG41" s="110"/>
      <c r="CH41" s="95">
        <v>1384.25</v>
      </c>
      <c r="CI41" s="95">
        <v>1666.3</v>
      </c>
      <c r="CJ41" s="95">
        <v>1838.6</v>
      </c>
      <c r="CK41" s="95">
        <v>1795.55</v>
      </c>
      <c r="CL41" s="95">
        <v>1836</v>
      </c>
      <c r="CM41" s="95">
        <v>2003.55</v>
      </c>
      <c r="CN41" s="95">
        <v>2280.4</v>
      </c>
      <c r="CO41" s="95">
        <v>2439.85</v>
      </c>
      <c r="CP41" s="95">
        <v>2644.5</v>
      </c>
      <c r="CQ41" s="95"/>
    </row>
    <row r="42" spans="1:95" ht="15.75" x14ac:dyDescent="0.25">
      <c r="A42" s="15"/>
      <c r="B42" s="34">
        <v>17</v>
      </c>
      <c r="C42" s="161">
        <v>3031.95</v>
      </c>
      <c r="D42" s="161">
        <v>3056.4</v>
      </c>
      <c r="E42" s="35"/>
      <c r="F42" s="35"/>
      <c r="G42" s="161">
        <v>2361.0500000000002</v>
      </c>
      <c r="H42" s="161">
        <v>2848.55</v>
      </c>
      <c r="I42" s="161">
        <v>3148.65</v>
      </c>
      <c r="J42" s="161">
        <v>3352.45</v>
      </c>
      <c r="K42" s="161">
        <v>3086.6</v>
      </c>
      <c r="L42" s="161">
        <v>3206.05</v>
      </c>
      <c r="M42" s="161">
        <v>3444.95</v>
      </c>
      <c r="N42" s="161">
        <v>3944.95</v>
      </c>
      <c r="O42" s="161">
        <v>4232.3</v>
      </c>
      <c r="P42" s="161">
        <v>4583.45</v>
      </c>
      <c r="Q42" s="161">
        <v>4817.8</v>
      </c>
      <c r="S42" s="34">
        <v>17</v>
      </c>
      <c r="T42" s="161">
        <v>2755.3</v>
      </c>
      <c r="U42" s="161">
        <v>2788.65</v>
      </c>
      <c r="V42" s="35"/>
      <c r="W42" s="35"/>
      <c r="X42" s="161">
        <v>2154.1999999999998</v>
      </c>
      <c r="Y42" s="161">
        <v>2599</v>
      </c>
      <c r="Z42" s="161">
        <v>2872.85</v>
      </c>
      <c r="AA42" s="161">
        <v>3058.8</v>
      </c>
      <c r="AB42" s="161">
        <v>2816.2</v>
      </c>
      <c r="AC42" s="161">
        <v>2925.2</v>
      </c>
      <c r="AD42" s="161">
        <v>3143.2</v>
      </c>
      <c r="AE42" s="161">
        <v>3599.4</v>
      </c>
      <c r="AF42" s="161">
        <v>3861.55</v>
      </c>
      <c r="AG42" s="161">
        <v>4181.95</v>
      </c>
      <c r="AH42" s="161">
        <v>4395.8</v>
      </c>
      <c r="AJ42" s="109">
        <v>17</v>
      </c>
      <c r="AK42" s="110"/>
      <c r="AL42" s="110"/>
      <c r="AM42" s="95">
        <v>1579.05</v>
      </c>
      <c r="AN42" s="95">
        <v>1905.15</v>
      </c>
      <c r="AO42" s="95">
        <v>2105.85</v>
      </c>
      <c r="AP42" s="95">
        <v>2242.1999999999998</v>
      </c>
      <c r="AQ42" s="95">
        <v>2054.6</v>
      </c>
      <c r="AR42" s="95">
        <v>2110.1</v>
      </c>
      <c r="AS42" s="95">
        <v>2293.1999999999998</v>
      </c>
      <c r="AT42" s="95">
        <v>2626</v>
      </c>
      <c r="AU42" s="95">
        <v>2817.3</v>
      </c>
      <c r="AV42" s="95">
        <v>3051.05</v>
      </c>
      <c r="AW42" s="95">
        <v>3207.05</v>
      </c>
      <c r="AX42" s="95"/>
      <c r="AY42" s="109">
        <v>17</v>
      </c>
      <c r="AZ42" s="110"/>
      <c r="BA42" s="110"/>
      <c r="BB42" s="95">
        <v>1518.3</v>
      </c>
      <c r="BC42" s="95">
        <v>1831.85</v>
      </c>
      <c r="BD42" s="95">
        <v>2024.85</v>
      </c>
      <c r="BE42" s="95">
        <v>2155.9499999999998</v>
      </c>
      <c r="BF42" s="95">
        <v>1975.55</v>
      </c>
      <c r="BG42" s="95">
        <v>2028.9</v>
      </c>
      <c r="BH42" s="95">
        <v>2205</v>
      </c>
      <c r="BI42" s="95">
        <v>2525</v>
      </c>
      <c r="BJ42" s="95">
        <v>2708.9</v>
      </c>
      <c r="BK42" s="95">
        <v>2933.7</v>
      </c>
      <c r="BL42" s="95">
        <v>3083.7</v>
      </c>
      <c r="BM42" s="116">
        <f t="shared" si="13"/>
        <v>0.10040648931150864</v>
      </c>
      <c r="BN42" s="116">
        <f t="shared" si="13"/>
        <v>9.6014200419557882E-2</v>
      </c>
      <c r="BO42" s="116" t="e">
        <f t="shared" si="14"/>
        <v>#DIV/0!</v>
      </c>
      <c r="BP42" s="116" t="e">
        <f t="shared" si="15"/>
        <v>#DIV/0!</v>
      </c>
      <c r="BQ42" s="116">
        <f t="shared" si="16"/>
        <v>9.6021725002321201E-2</v>
      </c>
      <c r="BR42" s="116">
        <f t="shared" si="17"/>
        <v>9.6017699115044319E-2</v>
      </c>
      <c r="BS42" s="116">
        <f t="shared" si="18"/>
        <v>9.6002227752928437E-2</v>
      </c>
      <c r="BT42" s="116">
        <f t="shared" si="19"/>
        <v>9.6001700013076841E-2</v>
      </c>
      <c r="BU42" s="116">
        <f t="shared" si="20"/>
        <v>9.6015907961082281E-2</v>
      </c>
      <c r="BV42" s="116">
        <f t="shared" si="21"/>
        <v>9.6010529194585192E-2</v>
      </c>
      <c r="BW42" s="116">
        <f t="shared" si="22"/>
        <v>9.6000890811911432E-2</v>
      </c>
      <c r="BX42" s="116">
        <f t="shared" si="23"/>
        <v>9.6002111463021622E-2</v>
      </c>
      <c r="BY42" s="116">
        <f t="shared" si="24"/>
        <v>9.6010669290828909E-2</v>
      </c>
      <c r="BZ42" s="116">
        <f t="shared" si="25"/>
        <v>9.6007843231028511E-2</v>
      </c>
      <c r="CA42" s="116">
        <f t="shared" si="26"/>
        <v>9.6000727967605393E-2</v>
      </c>
      <c r="CE42" s="109">
        <v>17</v>
      </c>
      <c r="CF42" s="110"/>
      <c r="CG42" s="110"/>
      <c r="CH42" s="95">
        <v>1413.2</v>
      </c>
      <c r="CI42" s="95">
        <v>1705.05</v>
      </c>
      <c r="CJ42" s="95">
        <v>1884.7</v>
      </c>
      <c r="CK42" s="95">
        <v>1838.8</v>
      </c>
      <c r="CL42" s="95">
        <v>1884.85</v>
      </c>
      <c r="CM42" s="95">
        <v>2052.4</v>
      </c>
      <c r="CN42" s="95">
        <v>2350.25</v>
      </c>
      <c r="CO42" s="95">
        <v>2516.5500000000002</v>
      </c>
      <c r="CP42" s="95">
        <v>2730.7</v>
      </c>
      <c r="CQ42" s="95"/>
    </row>
    <row r="43" spans="1:95" ht="15.75" x14ac:dyDescent="0.25">
      <c r="A43" s="15"/>
      <c r="B43" s="34">
        <v>18</v>
      </c>
      <c r="C43" s="161">
        <v>3099.55</v>
      </c>
      <c r="D43" s="161">
        <v>3122.85</v>
      </c>
      <c r="E43" s="35"/>
      <c r="F43" s="35"/>
      <c r="G43" s="161">
        <v>2409.5500000000002</v>
      </c>
      <c r="H43" s="161">
        <v>2915.2</v>
      </c>
      <c r="I43" s="161">
        <v>3221.65</v>
      </c>
      <c r="J43" s="161">
        <v>3438.4</v>
      </c>
      <c r="K43" s="161">
        <v>3162.35</v>
      </c>
      <c r="L43" s="161">
        <v>3287.25</v>
      </c>
      <c r="M43" s="161">
        <v>3525.05</v>
      </c>
      <c r="N43" s="161">
        <v>4060.1</v>
      </c>
      <c r="O43" s="161">
        <v>4359.45</v>
      </c>
      <c r="P43" s="161">
        <v>4727.8500000000004</v>
      </c>
      <c r="Q43" s="161">
        <v>4976.05</v>
      </c>
      <c r="S43" s="34">
        <v>18</v>
      </c>
      <c r="T43" s="161">
        <v>2817.45</v>
      </c>
      <c r="U43" s="161">
        <v>2849.3</v>
      </c>
      <c r="V43" s="35"/>
      <c r="W43" s="35"/>
      <c r="X43" s="161">
        <v>2198.4499999999998</v>
      </c>
      <c r="Y43" s="161">
        <v>2659.85</v>
      </c>
      <c r="Z43" s="161">
        <v>2939.45</v>
      </c>
      <c r="AA43" s="161">
        <v>3137.2</v>
      </c>
      <c r="AB43" s="161">
        <v>2885.35</v>
      </c>
      <c r="AC43" s="161">
        <v>2999.3</v>
      </c>
      <c r="AD43" s="161">
        <v>3216.25</v>
      </c>
      <c r="AE43" s="161">
        <v>3704.45</v>
      </c>
      <c r="AF43" s="161">
        <v>3977.6</v>
      </c>
      <c r="AG43" s="161">
        <v>4313.7</v>
      </c>
      <c r="AH43" s="161">
        <v>4540.1499999999996</v>
      </c>
      <c r="AJ43" s="109">
        <v>18</v>
      </c>
      <c r="AK43" s="110"/>
      <c r="AL43" s="110"/>
      <c r="AM43" s="95">
        <v>1611.45</v>
      </c>
      <c r="AN43" s="95">
        <v>1949.7</v>
      </c>
      <c r="AO43" s="95">
        <v>2154.6999999999998</v>
      </c>
      <c r="AP43" s="95">
        <v>2299.6</v>
      </c>
      <c r="AQ43" s="95">
        <v>2105.0500000000002</v>
      </c>
      <c r="AR43" s="95">
        <v>2163.5</v>
      </c>
      <c r="AS43" s="95">
        <v>2346.4499999999998</v>
      </c>
      <c r="AT43" s="95">
        <v>2702.65</v>
      </c>
      <c r="AU43" s="95">
        <v>2901.95</v>
      </c>
      <c r="AV43" s="95">
        <v>3147.15</v>
      </c>
      <c r="AW43" s="95">
        <v>3312.35</v>
      </c>
      <c r="AX43" s="95"/>
      <c r="AY43" s="109">
        <v>18</v>
      </c>
      <c r="AZ43" s="110"/>
      <c r="BA43" s="110"/>
      <c r="BB43" s="95">
        <v>1549.45</v>
      </c>
      <c r="BC43" s="95">
        <v>1874.7</v>
      </c>
      <c r="BD43" s="95">
        <v>2071.8000000000002</v>
      </c>
      <c r="BE43" s="95">
        <v>2211.15</v>
      </c>
      <c r="BF43" s="95">
        <v>2024.05</v>
      </c>
      <c r="BG43" s="95">
        <v>2080.25</v>
      </c>
      <c r="BH43" s="95">
        <v>2256.1999999999998</v>
      </c>
      <c r="BI43" s="95">
        <v>2598.6999999999998</v>
      </c>
      <c r="BJ43" s="95">
        <v>2790.3</v>
      </c>
      <c r="BK43" s="95">
        <v>3026.1</v>
      </c>
      <c r="BL43" s="95">
        <v>3184.95</v>
      </c>
      <c r="BM43" s="116">
        <f t="shared" si="13"/>
        <v>0.10012600046141018</v>
      </c>
      <c r="BN43" s="116">
        <f t="shared" si="13"/>
        <v>9.6006036570385644E-2</v>
      </c>
      <c r="BO43" s="116" t="e">
        <f t="shared" si="14"/>
        <v>#DIV/0!</v>
      </c>
      <c r="BP43" s="116" t="e">
        <f t="shared" si="15"/>
        <v>#DIV/0!</v>
      </c>
      <c r="BQ43" s="116">
        <f t="shared" si="16"/>
        <v>9.6022197457299674E-2</v>
      </c>
      <c r="BR43" s="116">
        <f t="shared" si="17"/>
        <v>9.6001654228621947E-2</v>
      </c>
      <c r="BS43" s="116">
        <f t="shared" si="18"/>
        <v>9.6004354556124438E-2</v>
      </c>
      <c r="BT43" s="116">
        <f t="shared" si="19"/>
        <v>9.6009180160652852E-2</v>
      </c>
      <c r="BU43" s="116">
        <f t="shared" si="20"/>
        <v>9.6002218101790104E-2</v>
      </c>
      <c r="BV43" s="116">
        <f t="shared" si="21"/>
        <v>9.6005734671423371E-2</v>
      </c>
      <c r="BW43" s="116">
        <f t="shared" si="22"/>
        <v>9.6012436844150839E-2</v>
      </c>
      <c r="BX43" s="116">
        <f t="shared" si="23"/>
        <v>9.6006154759815887E-2</v>
      </c>
      <c r="BY43" s="116">
        <f t="shared" si="24"/>
        <v>9.6000100563153667E-2</v>
      </c>
      <c r="BZ43" s="116">
        <f t="shared" si="25"/>
        <v>9.6008067320398016E-2</v>
      </c>
      <c r="CA43" s="116">
        <f t="shared" si="26"/>
        <v>9.6010043721022509E-2</v>
      </c>
      <c r="CE43" s="109">
        <v>18</v>
      </c>
      <c r="CF43" s="110"/>
      <c r="CG43" s="110"/>
      <c r="CH43" s="95">
        <v>1442.2</v>
      </c>
      <c r="CI43" s="95">
        <v>1744.95</v>
      </c>
      <c r="CJ43" s="95">
        <v>1928.45</v>
      </c>
      <c r="CK43" s="95">
        <v>1884</v>
      </c>
      <c r="CL43" s="95">
        <v>1932.5</v>
      </c>
      <c r="CM43" s="95">
        <v>2100.0500000000002</v>
      </c>
      <c r="CN43" s="95">
        <v>2418.85</v>
      </c>
      <c r="CO43" s="95">
        <v>2592.1999999999998</v>
      </c>
      <c r="CP43" s="95">
        <v>2816.7</v>
      </c>
      <c r="CQ43" s="95"/>
    </row>
    <row r="44" spans="1:95" ht="15.75" x14ac:dyDescent="0.25">
      <c r="A44" s="15"/>
      <c r="B44" s="34">
        <v>19</v>
      </c>
      <c r="C44" s="161">
        <v>3165.15</v>
      </c>
      <c r="D44" s="161">
        <v>3187.45</v>
      </c>
      <c r="E44" s="35"/>
      <c r="F44" s="35"/>
      <c r="G44" s="161">
        <v>2456.1999999999998</v>
      </c>
      <c r="H44" s="161">
        <v>2979.9</v>
      </c>
      <c r="I44" s="161">
        <v>3299</v>
      </c>
      <c r="J44" s="161">
        <v>3524.3</v>
      </c>
      <c r="K44" s="161">
        <v>3231.9</v>
      </c>
      <c r="L44" s="161">
        <v>3370.4</v>
      </c>
      <c r="M44" s="161">
        <v>3607.4</v>
      </c>
      <c r="N44" s="161">
        <v>4177.3500000000004</v>
      </c>
      <c r="O44" s="161">
        <v>4486.7</v>
      </c>
      <c r="P44" s="161">
        <v>4870.55</v>
      </c>
      <c r="Q44" s="161">
        <v>5136</v>
      </c>
      <c r="S44" s="34">
        <v>19</v>
      </c>
      <c r="T44" s="161">
        <v>2877.75</v>
      </c>
      <c r="U44" s="161">
        <v>2908.25</v>
      </c>
      <c r="V44" s="35"/>
      <c r="W44" s="35"/>
      <c r="X44" s="161">
        <v>2241.0500000000002</v>
      </c>
      <c r="Y44" s="161">
        <v>2718.85</v>
      </c>
      <c r="Z44" s="161">
        <v>3010</v>
      </c>
      <c r="AA44" s="161">
        <v>3215.6</v>
      </c>
      <c r="AB44" s="161">
        <v>2948.8</v>
      </c>
      <c r="AC44" s="161">
        <v>3075.15</v>
      </c>
      <c r="AD44" s="161">
        <v>3291.4</v>
      </c>
      <c r="AE44" s="161">
        <v>3811.45</v>
      </c>
      <c r="AF44" s="161">
        <v>4093.7</v>
      </c>
      <c r="AG44" s="161">
        <v>4443.8999999999996</v>
      </c>
      <c r="AH44" s="161">
        <v>4686.1000000000004</v>
      </c>
      <c r="AJ44" s="109">
        <v>19</v>
      </c>
      <c r="AK44" s="110"/>
      <c r="AL44" s="110"/>
      <c r="AM44" s="95">
        <v>1642.7</v>
      </c>
      <c r="AN44" s="95">
        <v>1993</v>
      </c>
      <c r="AO44" s="95">
        <v>2206.4</v>
      </c>
      <c r="AP44" s="95">
        <v>2357.1</v>
      </c>
      <c r="AQ44" s="95">
        <v>2151.3000000000002</v>
      </c>
      <c r="AR44" s="95">
        <v>2218.25</v>
      </c>
      <c r="AS44" s="95">
        <v>2401.25</v>
      </c>
      <c r="AT44" s="95">
        <v>2780.7</v>
      </c>
      <c r="AU44" s="95">
        <v>2986.65</v>
      </c>
      <c r="AV44" s="95">
        <v>3242.15</v>
      </c>
      <c r="AW44" s="95">
        <v>3418.85</v>
      </c>
      <c r="AX44" s="95"/>
      <c r="AY44" s="109">
        <v>19</v>
      </c>
      <c r="AZ44" s="110"/>
      <c r="BA44" s="110"/>
      <c r="BB44" s="95">
        <v>1579.5</v>
      </c>
      <c r="BC44" s="95">
        <v>1916.3</v>
      </c>
      <c r="BD44" s="95">
        <v>2121.5</v>
      </c>
      <c r="BE44" s="95">
        <v>2266.4</v>
      </c>
      <c r="BF44" s="95">
        <v>2068.5500000000002</v>
      </c>
      <c r="BG44" s="95">
        <v>2132.9</v>
      </c>
      <c r="BH44" s="95">
        <v>2308.85</v>
      </c>
      <c r="BI44" s="95">
        <v>2673.75</v>
      </c>
      <c r="BJ44" s="95">
        <v>2871.75</v>
      </c>
      <c r="BK44" s="95">
        <v>3117.45</v>
      </c>
      <c r="BL44" s="95">
        <v>3287.35</v>
      </c>
      <c r="BM44" s="116">
        <f t="shared" si="13"/>
        <v>9.9869689861871391E-2</v>
      </c>
      <c r="BN44" s="116">
        <f t="shared" si="13"/>
        <v>9.6002750795151748E-2</v>
      </c>
      <c r="BO44" s="116" t="e">
        <f t="shared" si="14"/>
        <v>#DIV/0!</v>
      </c>
      <c r="BP44" s="116" t="e">
        <f t="shared" si="15"/>
        <v>#DIV/0!</v>
      </c>
      <c r="BQ44" s="116">
        <f t="shared" si="16"/>
        <v>9.6004105218535862E-2</v>
      </c>
      <c r="BR44" s="116">
        <f t="shared" si="17"/>
        <v>9.6014859223568783E-2</v>
      </c>
      <c r="BS44" s="116">
        <f t="shared" si="18"/>
        <v>9.6013289036544824E-2</v>
      </c>
      <c r="BT44" s="116">
        <f t="shared" si="19"/>
        <v>9.600074636148781E-2</v>
      </c>
      <c r="BU44" s="116">
        <f t="shared" si="20"/>
        <v>9.6005154639175139E-2</v>
      </c>
      <c r="BV44" s="116">
        <f t="shared" si="21"/>
        <v>9.6011576671056753E-2</v>
      </c>
      <c r="BW44" s="116">
        <f t="shared" si="22"/>
        <v>9.6007777845293685E-2</v>
      </c>
      <c r="BX44" s="116">
        <f t="shared" si="23"/>
        <v>9.600020989387259E-2</v>
      </c>
      <c r="BY44" s="116">
        <f t="shared" si="24"/>
        <v>9.6001172533404899E-2</v>
      </c>
      <c r="BZ44" s="116">
        <f t="shared" si="25"/>
        <v>9.600801098134526E-2</v>
      </c>
      <c r="CA44" s="116">
        <f t="shared" si="26"/>
        <v>9.6007340859136425E-2</v>
      </c>
      <c r="CE44" s="109">
        <v>19</v>
      </c>
      <c r="CF44" s="110"/>
      <c r="CG44" s="110"/>
      <c r="CH44" s="95">
        <v>1470.15</v>
      </c>
      <c r="CI44" s="95">
        <v>1783.65</v>
      </c>
      <c r="CJ44" s="95">
        <v>1974.65</v>
      </c>
      <c r="CK44" s="95">
        <v>1925.4</v>
      </c>
      <c r="CL44" s="95">
        <v>1981.45</v>
      </c>
      <c r="CM44" s="95">
        <v>2149.0500000000002</v>
      </c>
      <c r="CN44" s="95">
        <v>2488.6999999999998</v>
      </c>
      <c r="CO44" s="95">
        <v>2667.85</v>
      </c>
      <c r="CP44" s="95">
        <v>2901.7</v>
      </c>
      <c r="CQ44" s="95"/>
    </row>
    <row r="45" spans="1:95" ht="15.75" x14ac:dyDescent="0.25">
      <c r="A45" s="15"/>
      <c r="B45" s="34">
        <v>20</v>
      </c>
      <c r="C45" s="161">
        <v>3232.75</v>
      </c>
      <c r="D45" s="161">
        <v>3254</v>
      </c>
      <c r="E45" s="35"/>
      <c r="F45" s="35"/>
      <c r="G45" s="161">
        <v>2502.6999999999998</v>
      </c>
      <c r="H45" s="161">
        <v>3046.6</v>
      </c>
      <c r="I45" s="161">
        <v>3376</v>
      </c>
      <c r="J45" s="161">
        <v>3610.15</v>
      </c>
      <c r="K45" s="161">
        <v>3311.3</v>
      </c>
      <c r="L45" s="161">
        <v>3451.5</v>
      </c>
      <c r="M45" s="161">
        <v>3687.1</v>
      </c>
      <c r="N45" s="161">
        <v>4294.45</v>
      </c>
      <c r="O45" s="161">
        <v>4613.8500000000004</v>
      </c>
      <c r="P45" s="161">
        <v>5015.05</v>
      </c>
      <c r="Q45" s="161">
        <v>5292.35</v>
      </c>
      <c r="S45" s="34">
        <v>20</v>
      </c>
      <c r="T45" s="161">
        <v>2939.9</v>
      </c>
      <c r="U45" s="161">
        <v>2968.95</v>
      </c>
      <c r="V45" s="35"/>
      <c r="W45" s="35"/>
      <c r="X45" s="161">
        <v>2283.4499999999998</v>
      </c>
      <c r="Y45" s="161">
        <v>2779.7</v>
      </c>
      <c r="Z45" s="161">
        <v>3080.25</v>
      </c>
      <c r="AA45" s="161">
        <v>3293.9</v>
      </c>
      <c r="AB45" s="161">
        <v>3021.25</v>
      </c>
      <c r="AC45" s="161">
        <v>3149.15</v>
      </c>
      <c r="AD45" s="161">
        <v>3364.1</v>
      </c>
      <c r="AE45" s="161">
        <v>3918.25</v>
      </c>
      <c r="AF45" s="161">
        <v>4209.7</v>
      </c>
      <c r="AG45" s="161">
        <v>4575.75</v>
      </c>
      <c r="AH45" s="161">
        <v>4828.75</v>
      </c>
      <c r="AJ45" s="109">
        <v>20</v>
      </c>
      <c r="AK45" s="110"/>
      <c r="AL45" s="110"/>
      <c r="AM45" s="95">
        <v>1673.75</v>
      </c>
      <c r="AN45" s="95">
        <v>2037.55</v>
      </c>
      <c r="AO45" s="95">
        <v>2257.85</v>
      </c>
      <c r="AP45" s="95">
        <v>2414.5</v>
      </c>
      <c r="AQ45" s="95">
        <v>2204.15</v>
      </c>
      <c r="AR45" s="95">
        <v>2271.65</v>
      </c>
      <c r="AS45" s="95">
        <v>2454.35</v>
      </c>
      <c r="AT45" s="95">
        <v>2858.65</v>
      </c>
      <c r="AU45" s="95">
        <v>3071.25</v>
      </c>
      <c r="AV45" s="95">
        <v>3338.35</v>
      </c>
      <c r="AW45" s="95">
        <v>3522.95</v>
      </c>
      <c r="AX45" s="95"/>
      <c r="AY45" s="109">
        <v>20</v>
      </c>
      <c r="AZ45" s="110"/>
      <c r="BA45" s="110"/>
      <c r="BB45" s="95">
        <v>1609.35</v>
      </c>
      <c r="BC45" s="95">
        <v>1959.15</v>
      </c>
      <c r="BD45" s="95">
        <v>2171</v>
      </c>
      <c r="BE45" s="95">
        <v>2321.6</v>
      </c>
      <c r="BF45" s="95">
        <v>2119.35</v>
      </c>
      <c r="BG45" s="95">
        <v>2184.25</v>
      </c>
      <c r="BH45" s="95">
        <v>2359.9499999999998</v>
      </c>
      <c r="BI45" s="95">
        <v>2748.7</v>
      </c>
      <c r="BJ45" s="95">
        <v>2953.1</v>
      </c>
      <c r="BK45" s="95">
        <v>3209.95</v>
      </c>
      <c r="BL45" s="95">
        <v>3387.45</v>
      </c>
      <c r="BM45" s="116">
        <f t="shared" si="13"/>
        <v>9.9612231708561483E-2</v>
      </c>
      <c r="BN45" s="116">
        <f t="shared" si="13"/>
        <v>9.6010374037959645E-2</v>
      </c>
      <c r="BO45" s="116" t="e">
        <f t="shared" si="14"/>
        <v>#DIV/0!</v>
      </c>
      <c r="BP45" s="116" t="e">
        <f t="shared" si="15"/>
        <v>#DIV/0!</v>
      </c>
      <c r="BQ45" s="116">
        <f t="shared" si="16"/>
        <v>9.6016991832534204E-2</v>
      </c>
      <c r="BR45" s="116">
        <f t="shared" si="17"/>
        <v>9.6017555851350966E-2</v>
      </c>
      <c r="BS45" s="116">
        <f t="shared" si="18"/>
        <v>9.60149338527716E-2</v>
      </c>
      <c r="BT45" s="116">
        <f t="shared" si="19"/>
        <v>9.6010807856947711E-2</v>
      </c>
      <c r="BU45" s="116">
        <f t="shared" si="20"/>
        <v>9.6003309888291311E-2</v>
      </c>
      <c r="BV45" s="116">
        <f t="shared" si="21"/>
        <v>9.6010034453741344E-2</v>
      </c>
      <c r="BW45" s="116">
        <f t="shared" si="22"/>
        <v>9.6013792693439459E-2</v>
      </c>
      <c r="BX45" s="116">
        <f t="shared" si="23"/>
        <v>9.6012250366872998E-2</v>
      </c>
      <c r="BY45" s="116">
        <f t="shared" si="24"/>
        <v>9.6004465876428302E-2</v>
      </c>
      <c r="BZ45" s="116">
        <f t="shared" si="25"/>
        <v>9.600611921542912E-2</v>
      </c>
      <c r="CA45" s="116">
        <f t="shared" si="26"/>
        <v>9.6008283717318177E-2</v>
      </c>
      <c r="CE45" s="109">
        <v>20</v>
      </c>
      <c r="CF45" s="110"/>
      <c r="CG45" s="110"/>
      <c r="CH45" s="95">
        <v>1497.95</v>
      </c>
      <c r="CI45" s="95">
        <v>1823.55</v>
      </c>
      <c r="CJ45" s="95">
        <v>2020.75</v>
      </c>
      <c r="CK45" s="95">
        <v>1972.7</v>
      </c>
      <c r="CL45" s="95">
        <v>2029.15</v>
      </c>
      <c r="CM45" s="95">
        <v>2196.65</v>
      </c>
      <c r="CN45" s="95">
        <v>2558.5</v>
      </c>
      <c r="CO45" s="95">
        <v>2743.4</v>
      </c>
      <c r="CP45" s="95">
        <v>2987.8</v>
      </c>
      <c r="CQ45" s="95"/>
    </row>
    <row r="46" spans="1:95" ht="15.75" x14ac:dyDescent="0.25">
      <c r="A46" s="15"/>
      <c r="B46" s="34">
        <v>21</v>
      </c>
      <c r="C46" s="161">
        <v>3294.6</v>
      </c>
      <c r="D46" s="161">
        <v>3314.95</v>
      </c>
      <c r="E46" s="35"/>
      <c r="F46" s="35"/>
      <c r="G46" s="161">
        <v>2550.25</v>
      </c>
      <c r="H46" s="161">
        <v>3107.55</v>
      </c>
      <c r="I46" s="161">
        <v>3469.95</v>
      </c>
      <c r="J46" s="161">
        <v>3714.2</v>
      </c>
      <c r="K46" s="161">
        <v>3465.4</v>
      </c>
      <c r="L46" s="161">
        <v>3599.95</v>
      </c>
      <c r="M46" s="161">
        <v>3817.9</v>
      </c>
      <c r="N46" s="161">
        <v>4431.8999999999996</v>
      </c>
      <c r="O46" s="161">
        <v>4823.5</v>
      </c>
      <c r="P46" s="161">
        <v>5213.75</v>
      </c>
      <c r="Q46" s="161">
        <v>5588.9</v>
      </c>
      <c r="S46" s="34">
        <v>21</v>
      </c>
      <c r="T46" s="161">
        <v>2996.75</v>
      </c>
      <c r="U46" s="161">
        <v>3024.55</v>
      </c>
      <c r="V46" s="35"/>
      <c r="W46" s="35"/>
      <c r="X46" s="161">
        <v>2326.85</v>
      </c>
      <c r="Y46" s="161">
        <v>2835.35</v>
      </c>
      <c r="Z46" s="161">
        <v>3166</v>
      </c>
      <c r="AA46" s="161">
        <v>3388.85</v>
      </c>
      <c r="AB46" s="161">
        <v>3161.85</v>
      </c>
      <c r="AC46" s="161">
        <v>3284.6</v>
      </c>
      <c r="AD46" s="161">
        <v>3483.45</v>
      </c>
      <c r="AE46" s="161">
        <v>4043.7</v>
      </c>
      <c r="AF46" s="161">
        <v>4401</v>
      </c>
      <c r="AG46" s="161">
        <v>4757.05</v>
      </c>
      <c r="AH46" s="161">
        <v>5099.3500000000004</v>
      </c>
      <c r="AJ46" s="109">
        <v>21</v>
      </c>
      <c r="AK46" s="110"/>
      <c r="AL46" s="110"/>
      <c r="AM46" s="95">
        <v>1705.6</v>
      </c>
      <c r="AN46" s="95">
        <v>2078.35</v>
      </c>
      <c r="AO46" s="95">
        <v>2320.75</v>
      </c>
      <c r="AP46" s="95">
        <v>2484.1</v>
      </c>
      <c r="AQ46" s="95">
        <v>2306.75</v>
      </c>
      <c r="AR46" s="95">
        <v>2369.4</v>
      </c>
      <c r="AS46" s="95">
        <v>2541.4</v>
      </c>
      <c r="AT46" s="95">
        <v>2950.15</v>
      </c>
      <c r="AU46" s="95">
        <v>3210.85</v>
      </c>
      <c r="AV46" s="95">
        <v>3470.6</v>
      </c>
      <c r="AW46" s="95">
        <v>3720.35</v>
      </c>
      <c r="AX46" s="95"/>
      <c r="AY46" s="109">
        <v>21</v>
      </c>
      <c r="AZ46" s="110"/>
      <c r="BA46" s="110"/>
      <c r="BB46" s="95">
        <v>1640</v>
      </c>
      <c r="BC46" s="95">
        <v>1998.4</v>
      </c>
      <c r="BD46" s="95">
        <v>2231.4499999999998</v>
      </c>
      <c r="BE46" s="95">
        <v>2388.5500000000002</v>
      </c>
      <c r="BF46" s="95">
        <v>2218</v>
      </c>
      <c r="BG46" s="95">
        <v>2278.25</v>
      </c>
      <c r="BH46" s="95">
        <v>2443.65</v>
      </c>
      <c r="BI46" s="95">
        <v>2836.65</v>
      </c>
      <c r="BJ46" s="95">
        <v>3087.35</v>
      </c>
      <c r="BK46" s="95">
        <v>3337.1</v>
      </c>
      <c r="BL46" s="95">
        <v>3577.25</v>
      </c>
      <c r="BM46" s="116">
        <f t="shared" si="13"/>
        <v>9.9391006924167913E-2</v>
      </c>
      <c r="BN46" s="116">
        <f t="shared" si="13"/>
        <v>9.6014283116496513E-2</v>
      </c>
      <c r="BO46" s="116" t="e">
        <f t="shared" si="14"/>
        <v>#DIV/0!</v>
      </c>
      <c r="BP46" s="116" t="e">
        <f t="shared" si="15"/>
        <v>#DIV/0!</v>
      </c>
      <c r="BQ46" s="116">
        <f t="shared" si="16"/>
        <v>9.6009626748608579E-2</v>
      </c>
      <c r="BR46" s="116">
        <f t="shared" si="17"/>
        <v>9.6002257216922127E-2</v>
      </c>
      <c r="BS46" s="116">
        <f t="shared" si="18"/>
        <v>9.6004421983575394E-2</v>
      </c>
      <c r="BT46" s="116">
        <f t="shared" si="19"/>
        <v>9.6006019741210036E-2</v>
      </c>
      <c r="BU46" s="116">
        <f t="shared" si="20"/>
        <v>9.6003921754669097E-2</v>
      </c>
      <c r="BV46" s="116">
        <f t="shared" si="21"/>
        <v>9.600864641052187E-2</v>
      </c>
      <c r="BW46" s="116">
        <f t="shared" si="22"/>
        <v>9.6011138382924965E-2</v>
      </c>
      <c r="BX46" s="116">
        <f t="shared" si="23"/>
        <v>9.6001187031678814E-2</v>
      </c>
      <c r="BY46" s="116">
        <f t="shared" si="24"/>
        <v>9.6000908884344538E-2</v>
      </c>
      <c r="BZ46" s="116">
        <f t="shared" si="25"/>
        <v>9.6004876972072939E-2</v>
      </c>
      <c r="CA46" s="116">
        <f t="shared" si="26"/>
        <v>9.6002431682469247E-2</v>
      </c>
      <c r="CE46" s="109">
        <v>21</v>
      </c>
      <c r="CF46" s="110"/>
      <c r="CG46" s="110"/>
      <c r="CH46" s="95">
        <v>1526.5</v>
      </c>
      <c r="CI46" s="95">
        <v>1860.05</v>
      </c>
      <c r="CJ46" s="95">
        <v>2077.0500000000002</v>
      </c>
      <c r="CK46" s="95">
        <v>2064.5</v>
      </c>
      <c r="CL46" s="95">
        <v>2116.4499999999998</v>
      </c>
      <c r="CM46" s="95">
        <v>2274.5</v>
      </c>
      <c r="CN46" s="95">
        <v>2640.35</v>
      </c>
      <c r="CO46" s="95">
        <v>2868.15</v>
      </c>
      <c r="CP46" s="95">
        <v>3106.15</v>
      </c>
      <c r="CQ46" s="95"/>
    </row>
    <row r="47" spans="1:95" ht="15.75" x14ac:dyDescent="0.25">
      <c r="A47" s="15"/>
      <c r="B47" s="34">
        <v>22</v>
      </c>
      <c r="C47" s="161">
        <v>3343.4</v>
      </c>
      <c r="D47" s="161">
        <v>3362.95</v>
      </c>
      <c r="E47" s="35"/>
      <c r="F47" s="35"/>
      <c r="G47" s="161">
        <v>2579.65</v>
      </c>
      <c r="H47" s="161">
        <v>3155.7</v>
      </c>
      <c r="I47" s="161">
        <v>3547.55</v>
      </c>
      <c r="J47" s="161">
        <v>3800.55</v>
      </c>
      <c r="K47" s="161">
        <v>3541.35</v>
      </c>
      <c r="L47" s="161">
        <v>3683.45</v>
      </c>
      <c r="M47" s="161">
        <v>3898.4</v>
      </c>
      <c r="N47" s="161">
        <v>4512</v>
      </c>
      <c r="O47" s="161">
        <v>4916.2</v>
      </c>
      <c r="P47" s="161">
        <v>5322.75</v>
      </c>
      <c r="Q47" s="161">
        <v>5730.2</v>
      </c>
      <c r="S47" s="34">
        <v>22</v>
      </c>
      <c r="T47" s="161">
        <v>3041.65</v>
      </c>
      <c r="U47" s="161">
        <v>3068.35</v>
      </c>
      <c r="V47" s="35"/>
      <c r="W47" s="35"/>
      <c r="X47" s="161">
        <v>2353.65</v>
      </c>
      <c r="Y47" s="161">
        <v>2879.25</v>
      </c>
      <c r="Z47" s="161">
        <v>3236.8</v>
      </c>
      <c r="AA47" s="161">
        <v>3467.65</v>
      </c>
      <c r="AB47" s="161">
        <v>3231.15</v>
      </c>
      <c r="AC47" s="161">
        <v>3360.8</v>
      </c>
      <c r="AD47" s="161">
        <v>3556.9</v>
      </c>
      <c r="AE47" s="161">
        <v>4116.75</v>
      </c>
      <c r="AF47" s="161">
        <v>4485.55</v>
      </c>
      <c r="AG47" s="161">
        <v>4856.5</v>
      </c>
      <c r="AH47" s="161">
        <v>5228.25</v>
      </c>
      <c r="AJ47" s="109">
        <v>22</v>
      </c>
      <c r="AK47" s="110"/>
      <c r="AL47" s="110"/>
      <c r="AM47" s="95">
        <v>1725.25</v>
      </c>
      <c r="AN47" s="95">
        <v>2110.5500000000002</v>
      </c>
      <c r="AO47" s="95">
        <v>2372.65</v>
      </c>
      <c r="AP47" s="95">
        <v>2541.9</v>
      </c>
      <c r="AQ47" s="95">
        <v>2357.3000000000002</v>
      </c>
      <c r="AR47" s="95">
        <v>2424.35</v>
      </c>
      <c r="AS47" s="95">
        <v>2594.9499999999998</v>
      </c>
      <c r="AT47" s="95">
        <v>3003.45</v>
      </c>
      <c r="AU47" s="95">
        <v>3272.55</v>
      </c>
      <c r="AV47" s="95">
        <v>3543.2</v>
      </c>
      <c r="AW47" s="95">
        <v>3814.4</v>
      </c>
      <c r="AX47" s="95"/>
      <c r="AY47" s="109">
        <v>22</v>
      </c>
      <c r="AZ47" s="110"/>
      <c r="BA47" s="110"/>
      <c r="BB47" s="95">
        <v>1658.85</v>
      </c>
      <c r="BC47" s="95">
        <v>2029.35</v>
      </c>
      <c r="BD47" s="95">
        <v>2281.35</v>
      </c>
      <c r="BE47" s="95">
        <v>2444.1</v>
      </c>
      <c r="BF47" s="95">
        <v>2266.6</v>
      </c>
      <c r="BG47" s="95">
        <v>2331.1</v>
      </c>
      <c r="BH47" s="95">
        <v>2495.1</v>
      </c>
      <c r="BI47" s="95">
        <v>2887.9</v>
      </c>
      <c r="BJ47" s="95">
        <v>3146.65</v>
      </c>
      <c r="BK47" s="95">
        <v>3406.9</v>
      </c>
      <c r="BL47" s="95">
        <v>3667.65</v>
      </c>
      <c r="BM47" s="116">
        <f t="shared" si="13"/>
        <v>9.9206023046701564E-2</v>
      </c>
      <c r="BN47" s="116">
        <f t="shared" si="13"/>
        <v>9.6012514869555199E-2</v>
      </c>
      <c r="BO47" s="116" t="e">
        <f t="shared" si="14"/>
        <v>#DIV/0!</v>
      </c>
      <c r="BP47" s="116" t="e">
        <f t="shared" si="15"/>
        <v>#DIV/0!</v>
      </c>
      <c r="BQ47" s="116">
        <f t="shared" si="16"/>
        <v>9.6021073651562538E-2</v>
      </c>
      <c r="BR47" s="116">
        <f t="shared" si="17"/>
        <v>9.6014587132065676E-2</v>
      </c>
      <c r="BS47" s="116">
        <f t="shared" si="18"/>
        <v>9.6005313890261901E-2</v>
      </c>
      <c r="BT47" s="116">
        <f t="shared" si="19"/>
        <v>9.600161492653525E-2</v>
      </c>
      <c r="BU47" s="116">
        <f t="shared" si="20"/>
        <v>9.6002971078408494E-2</v>
      </c>
      <c r="BV47" s="116">
        <f t="shared" si="21"/>
        <v>9.6003927636276964E-2</v>
      </c>
      <c r="BW47" s="116">
        <f t="shared" si="22"/>
        <v>9.6010571002839606E-2</v>
      </c>
      <c r="BX47" s="116">
        <f t="shared" si="23"/>
        <v>9.6010202222627017E-2</v>
      </c>
      <c r="BY47" s="116">
        <f t="shared" si="24"/>
        <v>9.6008293297365821E-2</v>
      </c>
      <c r="BZ47" s="116">
        <f t="shared" si="25"/>
        <v>9.6005353649747827E-2</v>
      </c>
      <c r="CA47" s="116">
        <f t="shared" si="26"/>
        <v>9.6007268206378837E-2</v>
      </c>
      <c r="CE47" s="109">
        <v>22</v>
      </c>
      <c r="CF47" s="110"/>
      <c r="CG47" s="110"/>
      <c r="CH47" s="95">
        <v>1544.05</v>
      </c>
      <c r="CI47" s="95">
        <v>1888.9</v>
      </c>
      <c r="CJ47" s="95">
        <v>2123.4499999999998</v>
      </c>
      <c r="CK47" s="95">
        <v>2109.75</v>
      </c>
      <c r="CL47" s="95">
        <v>2165.6</v>
      </c>
      <c r="CM47" s="95">
        <v>2322.4499999999998</v>
      </c>
      <c r="CN47" s="95">
        <v>2688.05</v>
      </c>
      <c r="CO47" s="95">
        <v>2923.25</v>
      </c>
      <c r="CP47" s="95">
        <v>3171.15</v>
      </c>
      <c r="CQ47" s="95"/>
    </row>
    <row r="48" spans="1:95" ht="15.75" x14ac:dyDescent="0.25">
      <c r="A48" s="15"/>
      <c r="B48" s="34">
        <v>23</v>
      </c>
      <c r="C48" s="161">
        <v>3392.35</v>
      </c>
      <c r="D48" s="161">
        <v>3411.1</v>
      </c>
      <c r="E48" s="35"/>
      <c r="F48" s="35"/>
      <c r="G48" s="161">
        <v>2607.1</v>
      </c>
      <c r="H48" s="161">
        <v>3204</v>
      </c>
      <c r="I48" s="161">
        <v>3622.95</v>
      </c>
      <c r="J48" s="161">
        <v>3884.85</v>
      </c>
      <c r="K48" s="161">
        <v>3617.35</v>
      </c>
      <c r="L48" s="161">
        <v>3765.15</v>
      </c>
      <c r="M48" s="161">
        <v>3978.7</v>
      </c>
      <c r="N48" s="161">
        <v>4598.3</v>
      </c>
      <c r="O48" s="161">
        <v>5014.6499999999996</v>
      </c>
      <c r="P48" s="161">
        <v>5438.45</v>
      </c>
      <c r="Q48" s="161">
        <v>5873.45</v>
      </c>
      <c r="S48" s="34">
        <v>23</v>
      </c>
      <c r="T48" s="161">
        <v>3086.65</v>
      </c>
      <c r="U48" s="161">
        <v>3112.3</v>
      </c>
      <c r="V48" s="35"/>
      <c r="W48" s="35"/>
      <c r="X48" s="161">
        <v>2378.6999999999998</v>
      </c>
      <c r="Y48" s="161">
        <v>2923.35</v>
      </c>
      <c r="Z48" s="161">
        <v>3305.6</v>
      </c>
      <c r="AA48" s="161">
        <v>3544.55</v>
      </c>
      <c r="AB48" s="161">
        <v>3300.5</v>
      </c>
      <c r="AC48" s="161">
        <v>3435.35</v>
      </c>
      <c r="AD48" s="161">
        <v>3630.2</v>
      </c>
      <c r="AE48" s="161">
        <v>4195.5</v>
      </c>
      <c r="AF48" s="161">
        <v>4575.3999999999996</v>
      </c>
      <c r="AG48" s="161">
        <v>4962.05</v>
      </c>
      <c r="AH48" s="161">
        <v>5358.95</v>
      </c>
      <c r="AJ48" s="109">
        <v>23</v>
      </c>
      <c r="AK48" s="110"/>
      <c r="AL48" s="110"/>
      <c r="AM48" s="95">
        <v>1743.55</v>
      </c>
      <c r="AN48" s="95">
        <v>2142.85</v>
      </c>
      <c r="AO48" s="95">
        <v>2423.1</v>
      </c>
      <c r="AP48" s="95">
        <v>2598.25</v>
      </c>
      <c r="AQ48" s="95">
        <v>2407.9</v>
      </c>
      <c r="AR48" s="95">
        <v>2478.1</v>
      </c>
      <c r="AS48" s="95">
        <v>2648.5</v>
      </c>
      <c r="AT48" s="95">
        <v>3060.9</v>
      </c>
      <c r="AU48" s="95">
        <v>3338.1</v>
      </c>
      <c r="AV48" s="95">
        <v>3620.2</v>
      </c>
      <c r="AW48" s="95">
        <v>3909.8</v>
      </c>
      <c r="AX48" s="95"/>
      <c r="AY48" s="109">
        <v>23</v>
      </c>
      <c r="AZ48" s="110"/>
      <c r="BA48" s="110"/>
      <c r="BB48" s="95">
        <v>1676.45</v>
      </c>
      <c r="BC48" s="95">
        <v>2060.4</v>
      </c>
      <c r="BD48" s="95">
        <v>2329.9</v>
      </c>
      <c r="BE48" s="95">
        <v>2498.3000000000002</v>
      </c>
      <c r="BF48" s="95">
        <v>2315.25</v>
      </c>
      <c r="BG48" s="95">
        <v>2382.75</v>
      </c>
      <c r="BH48" s="95">
        <v>2546.6</v>
      </c>
      <c r="BI48" s="95">
        <v>2943.15</v>
      </c>
      <c r="BJ48" s="95">
        <v>3209.7</v>
      </c>
      <c r="BK48" s="95">
        <v>3480.95</v>
      </c>
      <c r="BL48" s="95">
        <v>3759.4</v>
      </c>
      <c r="BM48" s="116">
        <f t="shared" si="13"/>
        <v>9.9039411659890053E-2</v>
      </c>
      <c r="BN48" s="116">
        <f t="shared" si="13"/>
        <v>9.600616907110493E-2</v>
      </c>
      <c r="BO48" s="116" t="e">
        <f t="shared" si="14"/>
        <v>#DIV/0!</v>
      </c>
      <c r="BP48" s="116" t="e">
        <f t="shared" si="15"/>
        <v>#DIV/0!</v>
      </c>
      <c r="BQ48" s="116">
        <f t="shared" si="16"/>
        <v>9.6018833816790661E-2</v>
      </c>
      <c r="BR48" s="116">
        <f t="shared" si="17"/>
        <v>9.600287341577296E-2</v>
      </c>
      <c r="BS48" s="116">
        <f t="shared" si="18"/>
        <v>9.6003751210067767E-2</v>
      </c>
      <c r="BT48" s="116">
        <f t="shared" si="19"/>
        <v>9.6006545259623932E-2</v>
      </c>
      <c r="BU48" s="116">
        <f t="shared" si="20"/>
        <v>9.6000605968792563E-2</v>
      </c>
      <c r="BV48" s="116">
        <f t="shared" si="21"/>
        <v>9.6001862983393416E-2</v>
      </c>
      <c r="BW48" s="116">
        <f t="shared" si="22"/>
        <v>9.6000220373533063E-2</v>
      </c>
      <c r="BX48" s="116">
        <f t="shared" si="23"/>
        <v>9.6007627219640179E-2</v>
      </c>
      <c r="BY48" s="116">
        <f t="shared" si="24"/>
        <v>9.6002535297460279E-2</v>
      </c>
      <c r="BZ48" s="116">
        <f t="shared" si="25"/>
        <v>9.6008706079140582E-2</v>
      </c>
      <c r="CA48" s="116">
        <f t="shared" si="26"/>
        <v>9.6007613431735805E-2</v>
      </c>
      <c r="CE48" s="109">
        <v>23</v>
      </c>
      <c r="CF48" s="110"/>
      <c r="CG48" s="110"/>
      <c r="CH48" s="95">
        <v>1560.4</v>
      </c>
      <c r="CI48" s="95">
        <v>1917.8</v>
      </c>
      <c r="CJ48" s="95">
        <v>2168.65</v>
      </c>
      <c r="CK48" s="95">
        <v>2155</v>
      </c>
      <c r="CL48" s="95">
        <v>2213.5500000000002</v>
      </c>
      <c r="CM48" s="95">
        <v>2370.35</v>
      </c>
      <c r="CN48" s="95">
        <v>2739.5</v>
      </c>
      <c r="CO48" s="95">
        <v>2981.8</v>
      </c>
      <c r="CP48" s="95">
        <v>3240.05</v>
      </c>
      <c r="CQ48" s="95"/>
    </row>
    <row r="49" spans="1:95" ht="15.75" x14ac:dyDescent="0.25">
      <c r="A49" s="15"/>
      <c r="B49" s="34">
        <v>24</v>
      </c>
      <c r="C49" s="161">
        <v>3438.9</v>
      </c>
      <c r="D49" s="161">
        <v>3456.95</v>
      </c>
      <c r="E49" s="35"/>
      <c r="F49" s="35"/>
      <c r="G49" s="161">
        <v>2638.25</v>
      </c>
      <c r="H49" s="161">
        <v>3249.9</v>
      </c>
      <c r="I49" s="161">
        <v>3700.4</v>
      </c>
      <c r="J49" s="161">
        <v>3971.25</v>
      </c>
      <c r="K49" s="161">
        <v>3693.25</v>
      </c>
      <c r="L49" s="161">
        <v>3848.55</v>
      </c>
      <c r="M49" s="161">
        <v>4061.05</v>
      </c>
      <c r="N49" s="161">
        <v>4686.5</v>
      </c>
      <c r="O49" s="161">
        <v>5113.1000000000004</v>
      </c>
      <c r="P49" s="161">
        <v>5554.4</v>
      </c>
      <c r="Q49" s="161">
        <v>6012.7</v>
      </c>
      <c r="S49" s="34">
        <v>24</v>
      </c>
      <c r="T49" s="161">
        <v>3129.45</v>
      </c>
      <c r="U49" s="161">
        <v>3154.15</v>
      </c>
      <c r="V49" s="35"/>
      <c r="W49" s="35"/>
      <c r="X49" s="161">
        <v>2407.15</v>
      </c>
      <c r="Y49" s="161">
        <v>2965.2</v>
      </c>
      <c r="Z49" s="161">
        <v>3376.25</v>
      </c>
      <c r="AA49" s="161">
        <v>3623.4</v>
      </c>
      <c r="AB49" s="161">
        <v>3369.75</v>
      </c>
      <c r="AC49" s="161">
        <v>3511.45</v>
      </c>
      <c r="AD49" s="161">
        <v>3705.3</v>
      </c>
      <c r="AE49" s="161">
        <v>4276</v>
      </c>
      <c r="AF49" s="161">
        <v>4665.2</v>
      </c>
      <c r="AG49" s="161">
        <v>5067.8500000000004</v>
      </c>
      <c r="AH49" s="161">
        <v>5486</v>
      </c>
      <c r="AJ49" s="109">
        <v>24</v>
      </c>
      <c r="AK49" s="110"/>
      <c r="AL49" s="110"/>
      <c r="AM49" s="95">
        <v>1764.45</v>
      </c>
      <c r="AN49" s="95">
        <v>2173.5500000000002</v>
      </c>
      <c r="AO49" s="95">
        <v>2474.9</v>
      </c>
      <c r="AP49" s="95">
        <v>2656</v>
      </c>
      <c r="AQ49" s="95">
        <v>2458.4499999999998</v>
      </c>
      <c r="AR49" s="95">
        <v>2533.0500000000002</v>
      </c>
      <c r="AS49" s="95">
        <v>2703.3</v>
      </c>
      <c r="AT49" s="95">
        <v>3119.65</v>
      </c>
      <c r="AU49" s="95">
        <v>3403.55</v>
      </c>
      <c r="AV49" s="95">
        <v>3697.4</v>
      </c>
      <c r="AW49" s="95">
        <v>4002.45</v>
      </c>
      <c r="AX49" s="95"/>
      <c r="AY49" s="109">
        <v>24</v>
      </c>
      <c r="AZ49" s="110"/>
      <c r="BA49" s="110"/>
      <c r="BB49" s="95">
        <v>1696.55</v>
      </c>
      <c r="BC49" s="95">
        <v>2089.9499999999998</v>
      </c>
      <c r="BD49" s="95">
        <v>2379.6999999999998</v>
      </c>
      <c r="BE49" s="95">
        <v>2553.8000000000002</v>
      </c>
      <c r="BF49" s="95">
        <v>2363.85</v>
      </c>
      <c r="BG49" s="95">
        <v>2435.6</v>
      </c>
      <c r="BH49" s="95">
        <v>2599.3000000000002</v>
      </c>
      <c r="BI49" s="95">
        <v>2999.65</v>
      </c>
      <c r="BJ49" s="95">
        <v>3272.6</v>
      </c>
      <c r="BK49" s="95">
        <v>3555.15</v>
      </c>
      <c r="BL49" s="95">
        <v>3848.5</v>
      </c>
      <c r="BM49" s="116">
        <f t="shared" si="13"/>
        <v>9.8883190336960247E-2</v>
      </c>
      <c r="BN49" s="116">
        <f t="shared" si="13"/>
        <v>9.6000507268202195E-2</v>
      </c>
      <c r="BO49" s="116" t="e">
        <f t="shared" si="14"/>
        <v>#DIV/0!</v>
      </c>
      <c r="BP49" s="116" t="e">
        <f t="shared" si="15"/>
        <v>#DIV/0!</v>
      </c>
      <c r="BQ49" s="116">
        <f t="shared" si="16"/>
        <v>9.6005649834866924E-2</v>
      </c>
      <c r="BR49" s="116">
        <f t="shared" si="17"/>
        <v>9.6013759611493388E-2</v>
      </c>
      <c r="BS49" s="116">
        <f t="shared" si="18"/>
        <v>9.6008885597926641E-2</v>
      </c>
      <c r="BT49" s="116">
        <f t="shared" si="19"/>
        <v>9.600099354197722E-2</v>
      </c>
      <c r="BU49" s="116">
        <f t="shared" si="20"/>
        <v>9.6001187031678814E-2</v>
      </c>
      <c r="BV49" s="116">
        <f t="shared" si="21"/>
        <v>9.6000227826111839E-2</v>
      </c>
      <c r="BW49" s="116">
        <f t="shared" si="22"/>
        <v>9.601111920762162E-2</v>
      </c>
      <c r="BX49" s="116">
        <f t="shared" si="23"/>
        <v>9.6000935453695035E-2</v>
      </c>
      <c r="BY49" s="116">
        <f t="shared" si="24"/>
        <v>9.6008745605761892E-2</v>
      </c>
      <c r="BZ49" s="116">
        <f t="shared" si="25"/>
        <v>9.6007182533026647E-2</v>
      </c>
      <c r="CA49" s="116">
        <f t="shared" si="26"/>
        <v>9.6008020415603301E-2</v>
      </c>
      <c r="CE49" s="109">
        <v>24</v>
      </c>
      <c r="CF49" s="110"/>
      <c r="CG49" s="110"/>
      <c r="CH49" s="95">
        <v>1579.1</v>
      </c>
      <c r="CI49" s="95">
        <v>1945.3</v>
      </c>
      <c r="CJ49" s="95">
        <v>2215</v>
      </c>
      <c r="CK49" s="95">
        <v>2200.25</v>
      </c>
      <c r="CL49" s="95">
        <v>2262.65</v>
      </c>
      <c r="CM49" s="95">
        <v>2419.4</v>
      </c>
      <c r="CN49" s="95">
        <v>2792.05</v>
      </c>
      <c r="CO49" s="95">
        <v>3040.25</v>
      </c>
      <c r="CP49" s="95">
        <v>3309.15</v>
      </c>
      <c r="CQ49" s="95"/>
    </row>
    <row r="50" spans="1:95" ht="15.75" x14ac:dyDescent="0.25">
      <c r="A50" s="15"/>
      <c r="B50" s="34">
        <v>25</v>
      </c>
      <c r="C50" s="161">
        <v>3487.7</v>
      </c>
      <c r="D50" s="161">
        <v>3505</v>
      </c>
      <c r="E50" s="35"/>
      <c r="F50" s="35"/>
      <c r="G50" s="161">
        <v>2667.6</v>
      </c>
      <c r="H50" s="161">
        <v>3298</v>
      </c>
      <c r="I50" s="161">
        <v>3778.05</v>
      </c>
      <c r="J50" s="161">
        <v>4057.65</v>
      </c>
      <c r="K50" s="161">
        <v>3778.65</v>
      </c>
      <c r="L50" s="161">
        <v>3929.95</v>
      </c>
      <c r="M50" s="161">
        <v>4145.5</v>
      </c>
      <c r="N50" s="161">
        <v>4772.8</v>
      </c>
      <c r="O50" s="161">
        <v>5204.8500000000004</v>
      </c>
      <c r="P50" s="161">
        <v>5661.9</v>
      </c>
      <c r="Q50" s="161">
        <v>6156</v>
      </c>
      <c r="S50" s="34">
        <v>25</v>
      </c>
      <c r="T50" s="161">
        <v>3174.3</v>
      </c>
      <c r="U50" s="161">
        <v>3197.95</v>
      </c>
      <c r="V50" s="35"/>
      <c r="W50" s="35"/>
      <c r="X50" s="161">
        <v>2433.9</v>
      </c>
      <c r="Y50" s="161">
        <v>3009.1</v>
      </c>
      <c r="Z50" s="161">
        <v>3447.1</v>
      </c>
      <c r="AA50" s="161">
        <v>3702.2</v>
      </c>
      <c r="AB50" s="161">
        <v>3447.65</v>
      </c>
      <c r="AC50" s="161">
        <v>3585.7</v>
      </c>
      <c r="AD50" s="161">
        <v>3782.35</v>
      </c>
      <c r="AE50" s="161">
        <v>4354.7</v>
      </c>
      <c r="AF50" s="161">
        <v>4748.95</v>
      </c>
      <c r="AG50" s="161">
        <v>5165.95</v>
      </c>
      <c r="AH50" s="161">
        <v>5616.75</v>
      </c>
      <c r="AJ50" s="109">
        <v>25</v>
      </c>
      <c r="AK50" s="110"/>
      <c r="AL50" s="110"/>
      <c r="AM50" s="95">
        <v>1784.15</v>
      </c>
      <c r="AN50" s="95">
        <v>2205.75</v>
      </c>
      <c r="AO50" s="95">
        <v>2526.8000000000002</v>
      </c>
      <c r="AP50" s="95">
        <v>2713.85</v>
      </c>
      <c r="AQ50" s="95">
        <v>2515.25</v>
      </c>
      <c r="AR50" s="95">
        <v>2586.6</v>
      </c>
      <c r="AS50" s="95">
        <v>2759.5</v>
      </c>
      <c r="AT50" s="95">
        <v>3177.05</v>
      </c>
      <c r="AU50" s="95">
        <v>3464.75</v>
      </c>
      <c r="AV50" s="95">
        <v>3768.9</v>
      </c>
      <c r="AW50" s="95">
        <v>4097.8500000000004</v>
      </c>
      <c r="AX50" s="95"/>
      <c r="AY50" s="109">
        <v>25</v>
      </c>
      <c r="AZ50" s="110"/>
      <c r="BA50" s="110"/>
      <c r="BB50" s="95">
        <v>1715.5</v>
      </c>
      <c r="BC50" s="95">
        <v>2120.9</v>
      </c>
      <c r="BD50" s="95">
        <v>2429.6</v>
      </c>
      <c r="BE50" s="95">
        <v>2609.4499999999998</v>
      </c>
      <c r="BF50" s="95">
        <v>2418.5</v>
      </c>
      <c r="BG50" s="95">
        <v>2487.1</v>
      </c>
      <c r="BH50" s="95">
        <v>2653.35</v>
      </c>
      <c r="BI50" s="95">
        <v>3054.85</v>
      </c>
      <c r="BJ50" s="95">
        <v>3331.45</v>
      </c>
      <c r="BK50" s="95">
        <v>3623.9</v>
      </c>
      <c r="BL50" s="95">
        <v>3940.2</v>
      </c>
      <c r="BM50" s="116">
        <f t="shared" si="13"/>
        <v>9.8730428755946065E-2</v>
      </c>
      <c r="BN50" s="116">
        <f t="shared" si="13"/>
        <v>9.6014634375146679E-2</v>
      </c>
      <c r="BO50" s="116" t="e">
        <f t="shared" si="14"/>
        <v>#DIV/0!</v>
      </c>
      <c r="BP50" s="116" t="e">
        <f t="shared" si="15"/>
        <v>#DIV/0!</v>
      </c>
      <c r="BQ50" s="116">
        <f t="shared" si="16"/>
        <v>9.6018735362997543E-2</v>
      </c>
      <c r="BR50" s="116">
        <f t="shared" si="17"/>
        <v>9.6008773387391555E-2</v>
      </c>
      <c r="BS50" s="116">
        <f t="shared" si="18"/>
        <v>9.6008238809434099E-2</v>
      </c>
      <c r="BT50" s="116">
        <f t="shared" si="19"/>
        <v>9.601048025498371E-2</v>
      </c>
      <c r="BU50" s="116">
        <f t="shared" si="20"/>
        <v>9.600742534770057E-2</v>
      </c>
      <c r="BV50" s="116">
        <f t="shared" si="21"/>
        <v>9.6006358591069985E-2</v>
      </c>
      <c r="BW50" s="116">
        <f t="shared" si="22"/>
        <v>9.6011738733855934E-2</v>
      </c>
      <c r="BX50" s="116">
        <f t="shared" si="23"/>
        <v>9.6011206282866857E-2</v>
      </c>
      <c r="BY50" s="116">
        <f t="shared" si="24"/>
        <v>9.6000168458290958E-2</v>
      </c>
      <c r="BZ50" s="116">
        <f t="shared" si="25"/>
        <v>9.6003639214471637E-2</v>
      </c>
      <c r="CA50" s="116">
        <f t="shared" si="26"/>
        <v>9.6007477633863081E-2</v>
      </c>
      <c r="CE50" s="109">
        <v>25</v>
      </c>
      <c r="CF50" s="110"/>
      <c r="CG50" s="110"/>
      <c r="CH50" s="95">
        <v>1596.75</v>
      </c>
      <c r="CI50" s="95">
        <v>1974.15</v>
      </c>
      <c r="CJ50" s="95">
        <v>2261.4499999999998</v>
      </c>
      <c r="CK50" s="95">
        <v>2251.15</v>
      </c>
      <c r="CL50" s="95">
        <v>2310.5500000000002</v>
      </c>
      <c r="CM50" s="95">
        <v>2469.75</v>
      </c>
      <c r="CN50" s="95">
        <v>2843.45</v>
      </c>
      <c r="CO50" s="95">
        <v>3094.9</v>
      </c>
      <c r="CP50" s="95">
        <v>3373.1</v>
      </c>
      <c r="CQ50" s="95"/>
    </row>
    <row r="51" spans="1:95" ht="15.75" x14ac:dyDescent="0.25">
      <c r="A51" s="15"/>
      <c r="B51" s="34">
        <v>26</v>
      </c>
      <c r="C51" s="161">
        <v>3579</v>
      </c>
      <c r="D51" s="161">
        <v>3594.9</v>
      </c>
      <c r="E51" s="35"/>
      <c r="F51" s="35"/>
      <c r="G51" s="161">
        <v>2741.05</v>
      </c>
      <c r="H51" s="161">
        <v>3388.1</v>
      </c>
      <c r="I51" s="161">
        <v>3900.6</v>
      </c>
      <c r="J51" s="161">
        <v>4144</v>
      </c>
      <c r="K51" s="161">
        <v>3862.05</v>
      </c>
      <c r="L51" s="161">
        <v>4011.55</v>
      </c>
      <c r="M51" s="161">
        <v>4223.55</v>
      </c>
      <c r="N51" s="161">
        <v>4859.25</v>
      </c>
      <c r="O51" s="161">
        <v>5305.1</v>
      </c>
      <c r="P51" s="161">
        <v>5777.55</v>
      </c>
      <c r="Q51" s="161">
        <v>6299</v>
      </c>
      <c r="S51" s="34">
        <v>26</v>
      </c>
      <c r="T51" s="161">
        <v>3258.25</v>
      </c>
      <c r="U51" s="161">
        <v>3280</v>
      </c>
      <c r="V51" s="35"/>
      <c r="W51" s="35"/>
      <c r="X51" s="161">
        <v>2500.9499999999998</v>
      </c>
      <c r="Y51" s="161">
        <v>3091.3</v>
      </c>
      <c r="Z51" s="161">
        <v>3558.9</v>
      </c>
      <c r="AA51" s="161">
        <v>3781</v>
      </c>
      <c r="AB51" s="161">
        <v>3523.75</v>
      </c>
      <c r="AC51" s="161">
        <v>3660.15</v>
      </c>
      <c r="AD51" s="161">
        <v>3853.6</v>
      </c>
      <c r="AE51" s="161">
        <v>4433.6000000000004</v>
      </c>
      <c r="AF51" s="161">
        <v>4840.3999999999996</v>
      </c>
      <c r="AG51" s="161">
        <v>5271.45</v>
      </c>
      <c r="AH51" s="161">
        <v>5747.25</v>
      </c>
      <c r="AJ51" s="109">
        <v>26</v>
      </c>
      <c r="AK51" s="110"/>
      <c r="AL51" s="110"/>
      <c r="AM51" s="95">
        <v>1833.2</v>
      </c>
      <c r="AN51" s="95">
        <v>2266</v>
      </c>
      <c r="AO51" s="95">
        <v>2608.8000000000002</v>
      </c>
      <c r="AP51" s="95">
        <v>2771.6</v>
      </c>
      <c r="AQ51" s="95">
        <v>2570.85</v>
      </c>
      <c r="AR51" s="95">
        <v>2640.3</v>
      </c>
      <c r="AS51" s="95">
        <v>2811.45</v>
      </c>
      <c r="AT51" s="95">
        <v>3234.6</v>
      </c>
      <c r="AU51" s="95">
        <v>3531.4</v>
      </c>
      <c r="AV51" s="95">
        <v>3845.9</v>
      </c>
      <c r="AW51" s="95">
        <v>4193.1000000000004</v>
      </c>
      <c r="AX51" s="95"/>
      <c r="AY51" s="109">
        <v>26</v>
      </c>
      <c r="AZ51" s="110"/>
      <c r="BA51" s="110"/>
      <c r="BB51" s="95">
        <v>1762.65</v>
      </c>
      <c r="BC51" s="95">
        <v>2178.8000000000002</v>
      </c>
      <c r="BD51" s="95">
        <v>2508.4499999999998</v>
      </c>
      <c r="BE51" s="95">
        <v>2665</v>
      </c>
      <c r="BF51" s="95">
        <v>2471.9499999999998</v>
      </c>
      <c r="BG51" s="95">
        <v>2538.75</v>
      </c>
      <c r="BH51" s="95">
        <v>2703.3</v>
      </c>
      <c r="BI51" s="95">
        <v>3110.15</v>
      </c>
      <c r="BJ51" s="95">
        <v>3395.55</v>
      </c>
      <c r="BK51" s="95">
        <v>3697.95</v>
      </c>
      <c r="BL51" s="95">
        <v>4031.8</v>
      </c>
      <c r="BM51" s="116">
        <f t="shared" si="13"/>
        <v>9.8442415407043571E-2</v>
      </c>
      <c r="BN51" s="116">
        <f t="shared" si="13"/>
        <v>9.6006097560975556E-2</v>
      </c>
      <c r="BO51" s="116" t="e">
        <f t="shared" si="14"/>
        <v>#DIV/0!</v>
      </c>
      <c r="BP51" s="116" t="e">
        <f t="shared" si="15"/>
        <v>#DIV/0!</v>
      </c>
      <c r="BQ51" s="116">
        <f t="shared" si="16"/>
        <v>9.6003518662908238E-2</v>
      </c>
      <c r="BR51" s="116">
        <f t="shared" si="17"/>
        <v>9.6011386795199272E-2</v>
      </c>
      <c r="BS51" s="116">
        <f t="shared" si="18"/>
        <v>9.6012812947820825E-2</v>
      </c>
      <c r="BT51" s="116">
        <f t="shared" si="19"/>
        <v>9.6006347527109126E-2</v>
      </c>
      <c r="BU51" s="116">
        <f t="shared" si="20"/>
        <v>9.600567577155017E-2</v>
      </c>
      <c r="BV51" s="116">
        <f t="shared" si="21"/>
        <v>9.6006994248869715E-2</v>
      </c>
      <c r="BW51" s="116">
        <f t="shared" si="22"/>
        <v>9.6001141789495703E-2</v>
      </c>
      <c r="BX51" s="116">
        <f t="shared" si="23"/>
        <v>9.6005503428365113E-2</v>
      </c>
      <c r="BY51" s="116">
        <f t="shared" si="24"/>
        <v>9.6004462441120708E-2</v>
      </c>
      <c r="BZ51" s="116">
        <f t="shared" si="25"/>
        <v>9.6007739805935799E-2</v>
      </c>
      <c r="CA51" s="116">
        <f t="shared" si="26"/>
        <v>9.6002435947627029E-2</v>
      </c>
      <c r="CE51" s="109">
        <v>26</v>
      </c>
      <c r="CF51" s="110"/>
      <c r="CG51" s="110"/>
      <c r="CH51" s="95">
        <v>1640.65</v>
      </c>
      <c r="CI51" s="95">
        <v>2028</v>
      </c>
      <c r="CJ51" s="95">
        <v>2334.85</v>
      </c>
      <c r="CK51" s="95">
        <v>2300.9</v>
      </c>
      <c r="CL51" s="95">
        <v>2358.5</v>
      </c>
      <c r="CM51" s="95">
        <v>2516.1999999999998</v>
      </c>
      <c r="CN51" s="95">
        <v>2894.9</v>
      </c>
      <c r="CO51" s="95">
        <v>3154.45</v>
      </c>
      <c r="CP51" s="95">
        <v>3442.05</v>
      </c>
      <c r="CQ51" s="95"/>
    </row>
    <row r="52" spans="1:95" ht="15.75" x14ac:dyDescent="0.25">
      <c r="A52" s="15"/>
      <c r="B52" s="34">
        <v>27</v>
      </c>
      <c r="C52" s="161">
        <v>3630.35</v>
      </c>
      <c r="D52" s="161">
        <v>3645.45</v>
      </c>
      <c r="E52" s="35"/>
      <c r="F52" s="35"/>
      <c r="G52" s="161">
        <v>2777.95</v>
      </c>
      <c r="H52" s="161">
        <v>3438.7</v>
      </c>
      <c r="I52" s="161">
        <v>3976.85</v>
      </c>
      <c r="J52" s="161">
        <v>4230.25</v>
      </c>
      <c r="K52" s="161">
        <v>3945.75</v>
      </c>
      <c r="L52" s="161">
        <v>4095</v>
      </c>
      <c r="M52" s="161">
        <v>4294.3500000000004</v>
      </c>
      <c r="N52" s="161">
        <v>4934.1499999999996</v>
      </c>
      <c r="O52" s="161">
        <v>5391.7</v>
      </c>
      <c r="P52" s="161">
        <v>5879.8</v>
      </c>
      <c r="Q52" s="161">
        <v>6440.55</v>
      </c>
      <c r="S52" s="34">
        <v>27</v>
      </c>
      <c r="T52" s="161">
        <v>3305.5</v>
      </c>
      <c r="U52" s="161">
        <v>3326.1</v>
      </c>
      <c r="V52" s="35"/>
      <c r="W52" s="35"/>
      <c r="X52" s="161">
        <v>2534.6</v>
      </c>
      <c r="Y52" s="161">
        <v>3137.5</v>
      </c>
      <c r="Z52" s="161">
        <v>3628.5</v>
      </c>
      <c r="AA52" s="161">
        <v>3859.7</v>
      </c>
      <c r="AB52" s="161">
        <v>3600.1</v>
      </c>
      <c r="AC52" s="161">
        <v>3736.3</v>
      </c>
      <c r="AD52" s="161">
        <v>3918.2</v>
      </c>
      <c r="AE52" s="161">
        <v>4501.95</v>
      </c>
      <c r="AF52" s="161">
        <v>4919.3999999999996</v>
      </c>
      <c r="AG52" s="161">
        <v>5364.75</v>
      </c>
      <c r="AH52" s="161">
        <v>5876.4</v>
      </c>
      <c r="AJ52" s="109">
        <v>27</v>
      </c>
      <c r="AK52" s="110"/>
      <c r="AL52" s="110"/>
      <c r="AM52" s="95">
        <v>1857.9</v>
      </c>
      <c r="AN52" s="95">
        <v>2299.9</v>
      </c>
      <c r="AO52" s="95">
        <v>2659.8</v>
      </c>
      <c r="AP52" s="95">
        <v>2829.25</v>
      </c>
      <c r="AQ52" s="95">
        <v>2626.55</v>
      </c>
      <c r="AR52" s="95">
        <v>2695.25</v>
      </c>
      <c r="AS52" s="95">
        <v>2858.6</v>
      </c>
      <c r="AT52" s="95">
        <v>3284.45</v>
      </c>
      <c r="AU52" s="95">
        <v>3589.1</v>
      </c>
      <c r="AV52" s="95">
        <v>3914</v>
      </c>
      <c r="AW52" s="95">
        <v>4287.25</v>
      </c>
      <c r="AX52" s="95"/>
      <c r="AY52" s="109">
        <v>27</v>
      </c>
      <c r="AZ52" s="110"/>
      <c r="BA52" s="110"/>
      <c r="BB52" s="95">
        <v>1786.4</v>
      </c>
      <c r="BC52" s="95">
        <v>2211.4</v>
      </c>
      <c r="BD52" s="95">
        <v>2557.5</v>
      </c>
      <c r="BE52" s="95">
        <v>2720.4</v>
      </c>
      <c r="BF52" s="95">
        <v>2525.5</v>
      </c>
      <c r="BG52" s="95">
        <v>2591.5500000000002</v>
      </c>
      <c r="BH52" s="95">
        <v>2748.65</v>
      </c>
      <c r="BI52" s="95">
        <v>3158.1</v>
      </c>
      <c r="BJ52" s="95">
        <v>3451.05</v>
      </c>
      <c r="BK52" s="95">
        <v>3763.45</v>
      </c>
      <c r="BL52" s="95">
        <v>4122.3500000000004</v>
      </c>
      <c r="BM52" s="116">
        <f t="shared" si="13"/>
        <v>9.8275601270609636E-2</v>
      </c>
      <c r="BN52" s="116">
        <f t="shared" si="13"/>
        <v>9.6013348967258993E-2</v>
      </c>
      <c r="BO52" s="116" t="e">
        <f t="shared" si="14"/>
        <v>#DIV/0!</v>
      </c>
      <c r="BP52" s="116" t="e">
        <f t="shared" si="15"/>
        <v>#DIV/0!</v>
      </c>
      <c r="BQ52" s="116">
        <f t="shared" si="16"/>
        <v>9.6011204923853732E-2</v>
      </c>
      <c r="BR52" s="116">
        <f t="shared" si="17"/>
        <v>9.5999999999999863E-2</v>
      </c>
      <c r="BS52" s="116">
        <f t="shared" si="18"/>
        <v>9.6003858343668202E-2</v>
      </c>
      <c r="BT52" s="116">
        <f t="shared" si="19"/>
        <v>9.6004870844884405E-2</v>
      </c>
      <c r="BU52" s="116">
        <f t="shared" si="20"/>
        <v>9.6011221910502487E-2</v>
      </c>
      <c r="BV52" s="116">
        <f t="shared" si="21"/>
        <v>9.6004068195808534E-2</v>
      </c>
      <c r="BW52" s="116">
        <f t="shared" si="22"/>
        <v>9.6000714613853511E-2</v>
      </c>
      <c r="BX52" s="116">
        <f t="shared" si="23"/>
        <v>9.6002843212385613E-2</v>
      </c>
      <c r="BY52" s="116">
        <f t="shared" si="24"/>
        <v>9.6007643208521509E-2</v>
      </c>
      <c r="BZ52" s="116">
        <f t="shared" si="25"/>
        <v>9.6006337667179364E-2</v>
      </c>
      <c r="CA52" s="116">
        <f t="shared" si="26"/>
        <v>9.6002654686542899E-2</v>
      </c>
      <c r="CE52" s="109">
        <v>27</v>
      </c>
      <c r="CF52" s="110"/>
      <c r="CG52" s="110"/>
      <c r="CH52" s="95">
        <v>1662.8</v>
      </c>
      <c r="CI52" s="95">
        <v>2058.35</v>
      </c>
      <c r="CJ52" s="95">
        <v>2380.5</v>
      </c>
      <c r="CK52" s="95">
        <v>2350.6999999999998</v>
      </c>
      <c r="CL52" s="95">
        <v>2407.5500000000002</v>
      </c>
      <c r="CM52" s="95">
        <v>2558.4499999999998</v>
      </c>
      <c r="CN52" s="95">
        <v>2939.55</v>
      </c>
      <c r="CO52" s="95">
        <v>3206.05</v>
      </c>
      <c r="CP52" s="95">
        <v>3503</v>
      </c>
      <c r="CQ52" s="95"/>
    </row>
    <row r="53" spans="1:95" ht="15.75" x14ac:dyDescent="0.25">
      <c r="A53" s="15"/>
      <c r="B53" s="34">
        <v>28</v>
      </c>
      <c r="C53" s="161">
        <v>3683.7</v>
      </c>
      <c r="D53" s="161">
        <v>3698</v>
      </c>
      <c r="E53" s="35"/>
      <c r="F53" s="35"/>
      <c r="G53" s="161">
        <v>2817.05</v>
      </c>
      <c r="H53" s="161">
        <v>3491.4</v>
      </c>
      <c r="I53" s="161">
        <v>4054.45</v>
      </c>
      <c r="J53" s="161">
        <v>4316.7</v>
      </c>
      <c r="K53" s="161">
        <v>4029.35</v>
      </c>
      <c r="L53" s="161">
        <v>4176.7</v>
      </c>
      <c r="M53" s="161">
        <v>4380.7</v>
      </c>
      <c r="N53" s="161">
        <v>5020.25</v>
      </c>
      <c r="O53" s="161">
        <v>5490.05</v>
      </c>
      <c r="P53" s="161">
        <v>5997.55</v>
      </c>
      <c r="Q53" s="161">
        <v>6581.8</v>
      </c>
      <c r="S53" s="34">
        <v>28</v>
      </c>
      <c r="T53" s="161">
        <v>3354.55</v>
      </c>
      <c r="U53" s="161">
        <v>3374.05</v>
      </c>
      <c r="V53" s="35"/>
      <c r="W53" s="35"/>
      <c r="X53" s="161">
        <v>2570.3000000000002</v>
      </c>
      <c r="Y53" s="161">
        <v>3185.55</v>
      </c>
      <c r="Z53" s="161">
        <v>3699.3</v>
      </c>
      <c r="AA53" s="161">
        <v>3938.55</v>
      </c>
      <c r="AB53" s="161">
        <v>3676.4</v>
      </c>
      <c r="AC53" s="161">
        <v>3810.85</v>
      </c>
      <c r="AD53" s="161">
        <v>3996.95</v>
      </c>
      <c r="AE53" s="161">
        <v>4580.5</v>
      </c>
      <c r="AF53" s="161">
        <v>5009.1499999999996</v>
      </c>
      <c r="AG53" s="161">
        <v>5472.2</v>
      </c>
      <c r="AH53" s="161">
        <v>6005.25</v>
      </c>
      <c r="AJ53" s="109">
        <v>28</v>
      </c>
      <c r="AK53" s="110"/>
      <c r="AL53" s="110"/>
      <c r="AM53" s="95">
        <v>1884.05</v>
      </c>
      <c r="AN53" s="95">
        <v>2335.0500000000002</v>
      </c>
      <c r="AO53" s="95">
        <v>2711.65</v>
      </c>
      <c r="AP53" s="95">
        <v>2887.1</v>
      </c>
      <c r="AQ53" s="95">
        <v>2682.2</v>
      </c>
      <c r="AR53" s="95">
        <v>2748.95</v>
      </c>
      <c r="AS53" s="95">
        <v>2916.05</v>
      </c>
      <c r="AT53" s="95">
        <v>3341.85</v>
      </c>
      <c r="AU53" s="95">
        <v>3654.55</v>
      </c>
      <c r="AV53" s="95">
        <v>3992.4</v>
      </c>
      <c r="AW53" s="95">
        <v>4381.25</v>
      </c>
      <c r="AX53" s="95"/>
      <c r="AY53" s="109">
        <v>28</v>
      </c>
      <c r="AZ53" s="110"/>
      <c r="BA53" s="110"/>
      <c r="BB53" s="95">
        <v>1811.55</v>
      </c>
      <c r="BC53" s="95">
        <v>2245.1999999999998</v>
      </c>
      <c r="BD53" s="95">
        <v>2607.35</v>
      </c>
      <c r="BE53" s="95">
        <v>2776.05</v>
      </c>
      <c r="BF53" s="95">
        <v>2579</v>
      </c>
      <c r="BG53" s="95">
        <v>2643.2</v>
      </c>
      <c r="BH53" s="95">
        <v>2803.85</v>
      </c>
      <c r="BI53" s="95">
        <v>3213.3</v>
      </c>
      <c r="BJ53" s="95">
        <v>3513.95</v>
      </c>
      <c r="BK53" s="95">
        <v>3838.8</v>
      </c>
      <c r="BL53" s="95">
        <v>4212.7</v>
      </c>
      <c r="BM53" s="116">
        <f t="shared" si="13"/>
        <v>9.8120463251404777E-2</v>
      </c>
      <c r="BN53" s="116">
        <f t="shared" si="13"/>
        <v>9.6012210844534041E-2</v>
      </c>
      <c r="BO53" s="116" t="e">
        <f t="shared" si="14"/>
        <v>#DIV/0!</v>
      </c>
      <c r="BP53" s="116" t="e">
        <f t="shared" si="15"/>
        <v>#DIV/0!</v>
      </c>
      <c r="BQ53" s="116">
        <f t="shared" si="16"/>
        <v>9.6000466871571488E-2</v>
      </c>
      <c r="BR53" s="116">
        <f t="shared" si="17"/>
        <v>9.6011677732259715E-2</v>
      </c>
      <c r="BS53" s="116">
        <f t="shared" si="18"/>
        <v>9.6004649528289132E-2</v>
      </c>
      <c r="BT53" s="116">
        <f t="shared" si="19"/>
        <v>9.6012491906920072E-2</v>
      </c>
      <c r="BU53" s="116">
        <f t="shared" si="20"/>
        <v>9.6004243281470947E-2</v>
      </c>
      <c r="BV53" s="116">
        <f t="shared" si="21"/>
        <v>9.6002204232651378E-2</v>
      </c>
      <c r="BW53" s="116">
        <f t="shared" si="22"/>
        <v>9.60107081649757E-2</v>
      </c>
      <c r="BX53" s="116">
        <f t="shared" si="23"/>
        <v>9.6004802969108072E-2</v>
      </c>
      <c r="BY53" s="116">
        <f t="shared" si="24"/>
        <v>9.6004312108840972E-2</v>
      </c>
      <c r="BZ53" s="116">
        <f t="shared" si="25"/>
        <v>9.6003435546946347E-2</v>
      </c>
      <c r="CA53" s="116">
        <f t="shared" si="26"/>
        <v>9.6007659964198133E-2</v>
      </c>
      <c r="CE53" s="109">
        <v>28</v>
      </c>
      <c r="CF53" s="110"/>
      <c r="CG53" s="110"/>
      <c r="CH53" s="95">
        <v>1686.15</v>
      </c>
      <c r="CI53" s="95">
        <v>2089.85</v>
      </c>
      <c r="CJ53" s="95">
        <v>2426.9</v>
      </c>
      <c r="CK53" s="95">
        <v>2400.5</v>
      </c>
      <c r="CL53" s="95">
        <v>2455.5</v>
      </c>
      <c r="CM53" s="95">
        <v>2609.85</v>
      </c>
      <c r="CN53" s="95">
        <v>2990.95</v>
      </c>
      <c r="CO53" s="95">
        <v>3264.5</v>
      </c>
      <c r="CP53" s="95">
        <v>3573.15</v>
      </c>
      <c r="CQ53" s="95"/>
    </row>
    <row r="54" spans="1:95" ht="15.75" x14ac:dyDescent="0.25">
      <c r="A54" s="15"/>
      <c r="B54" s="34">
        <v>29</v>
      </c>
      <c r="C54" s="161">
        <v>3735.2</v>
      </c>
      <c r="D54" s="161">
        <v>3748.65</v>
      </c>
      <c r="E54" s="35"/>
      <c r="F54" s="35"/>
      <c r="G54" s="161">
        <v>2854</v>
      </c>
      <c r="H54" s="161">
        <v>3542.15</v>
      </c>
      <c r="I54" s="161">
        <v>4134.25</v>
      </c>
      <c r="J54" s="161">
        <v>4403.2</v>
      </c>
      <c r="K54" s="161">
        <v>4091.95</v>
      </c>
      <c r="L54" s="161">
        <v>4251.75</v>
      </c>
      <c r="M54" s="161">
        <v>4456.6499999999996</v>
      </c>
      <c r="N54" s="161">
        <v>5098.45</v>
      </c>
      <c r="O54" s="161">
        <v>5581.95</v>
      </c>
      <c r="P54" s="161">
        <v>6104.75</v>
      </c>
      <c r="Q54" s="161">
        <v>6738.9</v>
      </c>
      <c r="S54" s="34">
        <v>29</v>
      </c>
      <c r="T54" s="161">
        <v>3401.9</v>
      </c>
      <c r="U54" s="161">
        <v>3420.3</v>
      </c>
      <c r="V54" s="35"/>
      <c r="W54" s="35"/>
      <c r="X54" s="161">
        <v>2604</v>
      </c>
      <c r="Y54" s="161">
        <v>3231.85</v>
      </c>
      <c r="Z54" s="161">
        <v>3772.1</v>
      </c>
      <c r="AA54" s="161">
        <v>4017.5</v>
      </c>
      <c r="AB54" s="161">
        <v>3733.5</v>
      </c>
      <c r="AC54" s="161">
        <v>3879.3</v>
      </c>
      <c r="AD54" s="161">
        <v>4066.25</v>
      </c>
      <c r="AE54" s="161">
        <v>4651.8500000000004</v>
      </c>
      <c r="AF54" s="161">
        <v>5093</v>
      </c>
      <c r="AG54" s="161">
        <v>5570</v>
      </c>
      <c r="AH54" s="161">
        <v>6148.6</v>
      </c>
      <c r="AJ54" s="109">
        <v>29</v>
      </c>
      <c r="AK54" s="110"/>
      <c r="AL54" s="110"/>
      <c r="AM54" s="95">
        <v>1908.75</v>
      </c>
      <c r="AN54" s="95">
        <v>2369</v>
      </c>
      <c r="AO54" s="95">
        <v>2765.05</v>
      </c>
      <c r="AP54" s="95">
        <v>2944.9</v>
      </c>
      <c r="AQ54" s="95">
        <v>2723.85</v>
      </c>
      <c r="AR54" s="95">
        <v>2798.4</v>
      </c>
      <c r="AS54" s="95">
        <v>2966.6</v>
      </c>
      <c r="AT54" s="95">
        <v>3393.85</v>
      </c>
      <c r="AU54" s="95">
        <v>3715.75</v>
      </c>
      <c r="AV54" s="95">
        <v>4063.75</v>
      </c>
      <c r="AW54" s="95">
        <v>4475.3500000000004</v>
      </c>
      <c r="AX54" s="95"/>
      <c r="AY54" s="109">
        <v>29</v>
      </c>
      <c r="AZ54" s="110"/>
      <c r="BA54" s="110"/>
      <c r="BB54" s="95">
        <v>1835.3</v>
      </c>
      <c r="BC54" s="95">
        <v>2277.85</v>
      </c>
      <c r="BD54" s="95">
        <v>2658.7</v>
      </c>
      <c r="BE54" s="95">
        <v>2831.6</v>
      </c>
      <c r="BF54" s="95">
        <v>2619.0500000000002</v>
      </c>
      <c r="BG54" s="95">
        <v>2690.75</v>
      </c>
      <c r="BH54" s="95">
        <v>2852.5</v>
      </c>
      <c r="BI54" s="95">
        <v>3263.3</v>
      </c>
      <c r="BJ54" s="95">
        <v>3572.8</v>
      </c>
      <c r="BK54" s="95">
        <v>3907.45</v>
      </c>
      <c r="BL54" s="95">
        <v>4303.2</v>
      </c>
      <c r="BM54" s="116">
        <f t="shared" si="13"/>
        <v>9.7974661218730663E-2</v>
      </c>
      <c r="BN54" s="116">
        <f t="shared" si="13"/>
        <v>9.6000350846416893E-2</v>
      </c>
      <c r="BO54" s="116" t="e">
        <f t="shared" si="14"/>
        <v>#DIV/0!</v>
      </c>
      <c r="BP54" s="116" t="e">
        <f t="shared" si="15"/>
        <v>#DIV/0!</v>
      </c>
      <c r="BQ54" s="116">
        <f t="shared" si="16"/>
        <v>9.6006144393241177E-2</v>
      </c>
      <c r="BR54" s="116">
        <f t="shared" si="17"/>
        <v>9.6013119420765181E-2</v>
      </c>
      <c r="BS54" s="116">
        <f t="shared" si="18"/>
        <v>9.6007528962646749E-2</v>
      </c>
      <c r="BT54" s="116">
        <f t="shared" si="19"/>
        <v>9.6004978220286308E-2</v>
      </c>
      <c r="BU54" s="116">
        <f t="shared" si="20"/>
        <v>9.6009106736306471E-2</v>
      </c>
      <c r="BV54" s="116">
        <f t="shared" si="21"/>
        <v>9.6009589358904801E-2</v>
      </c>
      <c r="BW54" s="116">
        <f t="shared" si="22"/>
        <v>9.600983707347055E-2</v>
      </c>
      <c r="BX54" s="116">
        <f t="shared" si="23"/>
        <v>9.6004815288541101E-2</v>
      </c>
      <c r="BY54" s="116">
        <f t="shared" si="24"/>
        <v>9.6004319654427572E-2</v>
      </c>
      <c r="BZ54" s="116">
        <f t="shared" si="25"/>
        <v>9.6005385996409398E-2</v>
      </c>
      <c r="CA54" s="116">
        <f t="shared" si="26"/>
        <v>9.6005594769540847E-2</v>
      </c>
      <c r="CE54" s="109">
        <v>29</v>
      </c>
      <c r="CF54" s="110"/>
      <c r="CG54" s="110"/>
      <c r="CH54" s="95">
        <v>1708.3</v>
      </c>
      <c r="CI54" s="95">
        <v>2120.1999999999998</v>
      </c>
      <c r="CJ54" s="95">
        <v>2474.6999999999998</v>
      </c>
      <c r="CK54" s="95">
        <v>2437.8000000000002</v>
      </c>
      <c r="CL54" s="95">
        <v>2499.6999999999998</v>
      </c>
      <c r="CM54" s="95">
        <v>2655.1</v>
      </c>
      <c r="CN54" s="95">
        <v>3037.45</v>
      </c>
      <c r="CO54" s="95">
        <v>3319.15</v>
      </c>
      <c r="CP54" s="95">
        <v>3637.1</v>
      </c>
      <c r="CQ54" s="95"/>
    </row>
    <row r="55" spans="1:95" ht="15.75" x14ac:dyDescent="0.25">
      <c r="A55" s="15"/>
      <c r="B55" s="34">
        <v>30</v>
      </c>
      <c r="C55" s="161">
        <v>3831.45</v>
      </c>
      <c r="D55" s="161">
        <v>3843.4</v>
      </c>
      <c r="E55" s="35"/>
      <c r="F55" s="35"/>
      <c r="G55" s="161">
        <v>2924.95</v>
      </c>
      <c r="H55" s="161">
        <v>3637.05</v>
      </c>
      <c r="I55" s="161">
        <v>4276.1000000000004</v>
      </c>
      <c r="J55" s="161">
        <v>4554.55</v>
      </c>
      <c r="K55" s="161">
        <v>4222.05</v>
      </c>
      <c r="L55" s="161">
        <v>4395.5</v>
      </c>
      <c r="M55" s="161">
        <v>4607.7</v>
      </c>
      <c r="N55" s="161">
        <v>5271.6</v>
      </c>
      <c r="O55" s="161">
        <v>5764.25</v>
      </c>
      <c r="P55" s="161">
        <v>6314.15</v>
      </c>
      <c r="Q55" s="161">
        <v>6970.65</v>
      </c>
      <c r="S55" s="34">
        <v>30</v>
      </c>
      <c r="T55" s="161">
        <v>3490.4</v>
      </c>
      <c r="U55" s="161">
        <v>3506.75</v>
      </c>
      <c r="V55" s="35"/>
      <c r="W55" s="35"/>
      <c r="X55" s="161">
        <v>2668.75</v>
      </c>
      <c r="Y55" s="161">
        <v>3318.45</v>
      </c>
      <c r="Z55" s="161">
        <v>3901.55</v>
      </c>
      <c r="AA55" s="161">
        <v>4155.6000000000004</v>
      </c>
      <c r="AB55" s="161">
        <v>3852.2</v>
      </c>
      <c r="AC55" s="161">
        <v>4010.45</v>
      </c>
      <c r="AD55" s="161">
        <v>4204.1000000000004</v>
      </c>
      <c r="AE55" s="161">
        <v>4809.8500000000004</v>
      </c>
      <c r="AF55" s="161">
        <v>5259.35</v>
      </c>
      <c r="AG55" s="161">
        <v>5761.05</v>
      </c>
      <c r="AH55" s="161">
        <v>6360.05</v>
      </c>
      <c r="AJ55" s="109">
        <v>30</v>
      </c>
      <c r="AK55" s="110"/>
      <c r="AL55" s="110"/>
      <c r="AM55" s="95">
        <v>1932.3</v>
      </c>
      <c r="AN55" s="95">
        <v>2401.9</v>
      </c>
      <c r="AO55" s="95">
        <v>2816.8</v>
      </c>
      <c r="AP55" s="95">
        <v>3001.2</v>
      </c>
      <c r="AQ55" s="95">
        <v>2765.5</v>
      </c>
      <c r="AR55" s="95">
        <v>2851.9</v>
      </c>
      <c r="AS55" s="95">
        <v>3024.1</v>
      </c>
      <c r="AT55" s="95">
        <v>3452.65</v>
      </c>
      <c r="AU55" s="95">
        <v>3782.55</v>
      </c>
      <c r="AV55" s="95">
        <v>4141</v>
      </c>
      <c r="AW55" s="95">
        <v>4569.3999999999996</v>
      </c>
      <c r="AX55" s="95"/>
      <c r="AY55" s="109">
        <v>30</v>
      </c>
      <c r="AZ55" s="110"/>
      <c r="BA55" s="110"/>
      <c r="BB55" s="95">
        <v>1857.95</v>
      </c>
      <c r="BC55" s="95">
        <v>2309.5</v>
      </c>
      <c r="BD55" s="95">
        <v>2708.45</v>
      </c>
      <c r="BE55" s="95">
        <v>2885.75</v>
      </c>
      <c r="BF55" s="95">
        <v>2659.1</v>
      </c>
      <c r="BG55" s="95">
        <v>2742.2</v>
      </c>
      <c r="BH55" s="95">
        <v>2907.75</v>
      </c>
      <c r="BI55" s="95">
        <v>3319.85</v>
      </c>
      <c r="BJ55" s="95">
        <v>3637.05</v>
      </c>
      <c r="BK55" s="95">
        <v>3981.7</v>
      </c>
      <c r="BL55" s="95">
        <v>4393.6499999999996</v>
      </c>
      <c r="BM55" s="116">
        <f t="shared" si="13"/>
        <v>9.7710864084345594E-2</v>
      </c>
      <c r="BN55" s="116">
        <f t="shared" si="13"/>
        <v>9.6000570328651946E-2</v>
      </c>
      <c r="BO55" s="116" t="e">
        <f t="shared" si="14"/>
        <v>#DIV/0!</v>
      </c>
      <c r="BP55" s="116" t="e">
        <f t="shared" si="15"/>
        <v>#DIV/0!</v>
      </c>
      <c r="BQ55" s="116">
        <f t="shared" si="16"/>
        <v>9.5999999999999863E-2</v>
      </c>
      <c r="BR55" s="116">
        <f t="shared" si="17"/>
        <v>9.6008678750621579E-2</v>
      </c>
      <c r="BS55" s="116">
        <f t="shared" si="18"/>
        <v>9.6000307570068388E-2</v>
      </c>
      <c r="BT55" s="116">
        <f t="shared" si="19"/>
        <v>9.6002983925305596E-2</v>
      </c>
      <c r="BU55" s="116">
        <f t="shared" si="20"/>
        <v>9.6010072166554217E-2</v>
      </c>
      <c r="BV55" s="116">
        <f t="shared" si="21"/>
        <v>9.6011669513396347E-2</v>
      </c>
      <c r="BW55" s="116">
        <f t="shared" si="22"/>
        <v>9.6001522323446054E-2</v>
      </c>
      <c r="BX55" s="116">
        <f t="shared" si="23"/>
        <v>9.6000914789442504E-2</v>
      </c>
      <c r="BY55" s="116">
        <f t="shared" si="24"/>
        <v>9.600045633015486E-2</v>
      </c>
      <c r="BZ55" s="116">
        <f t="shared" si="25"/>
        <v>9.6006804315185601E-2</v>
      </c>
      <c r="CA55" s="116">
        <f t="shared" si="26"/>
        <v>9.6005534547684235E-2</v>
      </c>
      <c r="CE55" s="109">
        <v>30</v>
      </c>
      <c r="CF55" s="110"/>
      <c r="CG55" s="110"/>
      <c r="CH55" s="95">
        <v>1729.35</v>
      </c>
      <c r="CI55" s="95">
        <v>2149.6999999999998</v>
      </c>
      <c r="CJ55" s="95">
        <v>2521</v>
      </c>
      <c r="CK55" s="95">
        <v>2475.1</v>
      </c>
      <c r="CL55" s="95">
        <v>2547.5</v>
      </c>
      <c r="CM55" s="95">
        <v>2706.55</v>
      </c>
      <c r="CN55" s="95">
        <v>3090.1</v>
      </c>
      <c r="CO55" s="95">
        <v>3378.85</v>
      </c>
      <c r="CP55" s="95">
        <v>3706.15</v>
      </c>
      <c r="CQ55" s="95"/>
    </row>
    <row r="56" spans="1:95" ht="15.75" x14ac:dyDescent="0.25">
      <c r="A56" s="15"/>
      <c r="B56" s="34">
        <v>31</v>
      </c>
      <c r="C56" s="161">
        <v>3953.4</v>
      </c>
      <c r="D56" s="161">
        <v>3963.45</v>
      </c>
      <c r="E56" s="35"/>
      <c r="F56" s="35"/>
      <c r="G56" s="161">
        <v>3021.1</v>
      </c>
      <c r="H56" s="161">
        <v>3757.4</v>
      </c>
      <c r="I56" s="161">
        <v>4418.6000000000004</v>
      </c>
      <c r="J56" s="161">
        <v>4705.45</v>
      </c>
      <c r="K56" s="161">
        <v>4362.55</v>
      </c>
      <c r="L56" s="161">
        <v>4541.3500000000004</v>
      </c>
      <c r="M56" s="161">
        <v>4760.6499999999996</v>
      </c>
      <c r="N56" s="161">
        <v>5446.95</v>
      </c>
      <c r="O56" s="161">
        <v>5956</v>
      </c>
      <c r="P56" s="161">
        <v>6524.3</v>
      </c>
      <c r="Q56" s="161">
        <v>7201.9</v>
      </c>
      <c r="S56" s="34">
        <v>31</v>
      </c>
      <c r="T56" s="161">
        <v>3602.5</v>
      </c>
      <c r="U56" s="161">
        <v>3616.25</v>
      </c>
      <c r="V56" s="35"/>
      <c r="W56" s="35"/>
      <c r="X56" s="161">
        <v>2756.45</v>
      </c>
      <c r="Y56" s="161">
        <v>3428.25</v>
      </c>
      <c r="Z56" s="161">
        <v>4031.55</v>
      </c>
      <c r="AA56" s="161">
        <v>4293.25</v>
      </c>
      <c r="AB56" s="161">
        <v>3980.4</v>
      </c>
      <c r="AC56" s="161">
        <v>4143.55</v>
      </c>
      <c r="AD56" s="161">
        <v>4343.6499999999996</v>
      </c>
      <c r="AE56" s="161">
        <v>4969.8</v>
      </c>
      <c r="AF56" s="161">
        <v>5434.3</v>
      </c>
      <c r="AG56" s="161">
        <v>5952.8</v>
      </c>
      <c r="AH56" s="161">
        <v>6571.05</v>
      </c>
      <c r="AJ56" s="109">
        <v>31</v>
      </c>
      <c r="AK56" s="110"/>
      <c r="AL56" s="110"/>
      <c r="AM56" s="95">
        <v>1955.05</v>
      </c>
      <c r="AN56" s="95">
        <v>2431.5500000000002</v>
      </c>
      <c r="AO56" s="95">
        <v>2868.7</v>
      </c>
      <c r="AP56" s="95">
        <v>3059</v>
      </c>
      <c r="AQ56" s="95">
        <v>2821.9</v>
      </c>
      <c r="AR56" s="95">
        <v>2906.95</v>
      </c>
      <c r="AS56" s="95">
        <v>3080.2</v>
      </c>
      <c r="AT56" s="95">
        <v>3523.15</v>
      </c>
      <c r="AU56" s="95">
        <v>3849.25</v>
      </c>
      <c r="AV56" s="95">
        <v>4218.05</v>
      </c>
      <c r="AW56" s="95">
        <v>4664.7</v>
      </c>
      <c r="AX56" s="95"/>
      <c r="AY56" s="109">
        <v>31</v>
      </c>
      <c r="AZ56" s="110"/>
      <c r="BA56" s="110"/>
      <c r="BB56" s="95">
        <v>1879.85</v>
      </c>
      <c r="BC56" s="95">
        <v>2338</v>
      </c>
      <c r="BD56" s="95">
        <v>2758.35</v>
      </c>
      <c r="BE56" s="95">
        <v>2941.3</v>
      </c>
      <c r="BF56" s="95">
        <v>2713.35</v>
      </c>
      <c r="BG56" s="95">
        <v>2795.1</v>
      </c>
      <c r="BH56" s="95">
        <v>2961.7</v>
      </c>
      <c r="BI56" s="95">
        <v>3387.6</v>
      </c>
      <c r="BJ56" s="95">
        <v>3701.2</v>
      </c>
      <c r="BK56" s="95">
        <v>4055.8</v>
      </c>
      <c r="BL56" s="95">
        <v>4485.25</v>
      </c>
      <c r="BM56" s="116">
        <f t="shared" si="13"/>
        <v>9.7404580152671727E-2</v>
      </c>
      <c r="BN56" s="116">
        <f t="shared" si="13"/>
        <v>9.6011061182163848E-2</v>
      </c>
      <c r="BO56" s="116" t="e">
        <f t="shared" si="14"/>
        <v>#DIV/0!</v>
      </c>
      <c r="BP56" s="116" t="e">
        <f t="shared" si="15"/>
        <v>#DIV/0!</v>
      </c>
      <c r="BQ56" s="116">
        <f t="shared" si="16"/>
        <v>9.6011173792377891E-2</v>
      </c>
      <c r="BR56" s="116">
        <f t="shared" si="17"/>
        <v>9.6011084372493283E-2</v>
      </c>
      <c r="BS56" s="116">
        <f t="shared" si="18"/>
        <v>9.6005258523396808E-2</v>
      </c>
      <c r="BT56" s="116">
        <f t="shared" si="19"/>
        <v>9.6011180341233349E-2</v>
      </c>
      <c r="BU56" s="116">
        <f t="shared" si="20"/>
        <v>9.6007938900612988E-2</v>
      </c>
      <c r="BV56" s="116">
        <f t="shared" si="21"/>
        <v>9.6004633707810871E-2</v>
      </c>
      <c r="BW56" s="116">
        <f t="shared" si="22"/>
        <v>9.6002210122823062E-2</v>
      </c>
      <c r="BX56" s="116">
        <f t="shared" si="23"/>
        <v>9.6009899794760267E-2</v>
      </c>
      <c r="BY56" s="116">
        <f t="shared" si="24"/>
        <v>9.6001324917652564E-2</v>
      </c>
      <c r="BZ56" s="116">
        <f t="shared" si="25"/>
        <v>9.600524123101728E-2</v>
      </c>
      <c r="CA56" s="116">
        <f t="shared" si="26"/>
        <v>9.6004443734258427E-2</v>
      </c>
      <c r="CE56" s="109">
        <v>31</v>
      </c>
      <c r="CF56" s="110"/>
      <c r="CG56" s="110"/>
      <c r="CH56" s="95">
        <v>1749.75</v>
      </c>
      <c r="CI56" s="95">
        <v>2176.1999999999998</v>
      </c>
      <c r="CJ56" s="95">
        <v>2567.4499999999998</v>
      </c>
      <c r="CK56" s="95">
        <v>2525.6</v>
      </c>
      <c r="CL56" s="95">
        <v>2596.65</v>
      </c>
      <c r="CM56" s="95">
        <v>2756.75</v>
      </c>
      <c r="CN56" s="95">
        <v>3153.15</v>
      </c>
      <c r="CO56" s="95">
        <v>3438.45</v>
      </c>
      <c r="CP56" s="95">
        <v>3775.15</v>
      </c>
      <c r="CQ56" s="95"/>
    </row>
    <row r="57" spans="1:95" ht="15.75" x14ac:dyDescent="0.25">
      <c r="A57" s="15"/>
      <c r="B57" s="34">
        <v>32</v>
      </c>
      <c r="C57" s="161">
        <v>4006.5</v>
      </c>
      <c r="D57" s="161">
        <v>4015.7</v>
      </c>
      <c r="E57" s="35"/>
      <c r="F57" s="35"/>
      <c r="G57" s="161">
        <v>3053.5</v>
      </c>
      <c r="H57" s="161">
        <v>3809.7</v>
      </c>
      <c r="I57" s="161">
        <v>4512.8500000000004</v>
      </c>
      <c r="J57" s="161">
        <v>4816.1000000000004</v>
      </c>
      <c r="K57" s="161">
        <v>4472.2</v>
      </c>
      <c r="L57" s="161">
        <v>4648.95</v>
      </c>
      <c r="M57" s="161">
        <v>4871.55</v>
      </c>
      <c r="N57" s="161">
        <v>5559.2</v>
      </c>
      <c r="O57" s="161">
        <v>6077.95</v>
      </c>
      <c r="P57" s="161">
        <v>6668.35</v>
      </c>
      <c r="Q57" s="161">
        <v>7388.4</v>
      </c>
      <c r="S57" s="34">
        <v>32</v>
      </c>
      <c r="T57" s="161">
        <v>3651.35</v>
      </c>
      <c r="U57" s="161">
        <v>3663.95</v>
      </c>
      <c r="V57" s="35"/>
      <c r="W57" s="35"/>
      <c r="X57" s="161">
        <v>2786</v>
      </c>
      <c r="Y57" s="161">
        <v>3476</v>
      </c>
      <c r="Z57" s="161">
        <v>4117.55</v>
      </c>
      <c r="AA57" s="161">
        <v>4394.25</v>
      </c>
      <c r="AB57" s="161">
        <v>4080.45</v>
      </c>
      <c r="AC57" s="161">
        <v>4241.7</v>
      </c>
      <c r="AD57" s="161">
        <v>4444.8</v>
      </c>
      <c r="AE57" s="161">
        <v>5072.25</v>
      </c>
      <c r="AF57" s="161">
        <v>5545.55</v>
      </c>
      <c r="AG57" s="161">
        <v>6084.25</v>
      </c>
      <c r="AH57" s="161">
        <v>6741.2</v>
      </c>
      <c r="AJ57" s="109">
        <v>32</v>
      </c>
      <c r="AK57" s="110"/>
      <c r="AL57" s="110"/>
      <c r="AM57" s="95">
        <v>1976</v>
      </c>
      <c r="AN57" s="95">
        <v>2465.4499999999998</v>
      </c>
      <c r="AO57" s="95">
        <v>2920.5</v>
      </c>
      <c r="AP57" s="95">
        <v>3116.75</v>
      </c>
      <c r="AQ57" s="95">
        <v>2880.5</v>
      </c>
      <c r="AR57" s="95">
        <v>2960.65</v>
      </c>
      <c r="AS57" s="95">
        <v>3137.7</v>
      </c>
      <c r="AT57" s="95">
        <v>3580.65</v>
      </c>
      <c r="AU57" s="95">
        <v>3914.8</v>
      </c>
      <c r="AV57" s="95">
        <v>4295.05</v>
      </c>
      <c r="AW57" s="95">
        <v>4758.8500000000004</v>
      </c>
      <c r="AX57" s="95"/>
      <c r="AY57" s="109">
        <v>32</v>
      </c>
      <c r="AZ57" s="110"/>
      <c r="BA57" s="110"/>
      <c r="BB57" s="95">
        <v>1900</v>
      </c>
      <c r="BC57" s="95">
        <v>2370.6</v>
      </c>
      <c r="BD57" s="95">
        <v>2808.15</v>
      </c>
      <c r="BE57" s="95">
        <v>2996.85</v>
      </c>
      <c r="BF57" s="95">
        <v>2769.7</v>
      </c>
      <c r="BG57" s="95">
        <v>2846.75</v>
      </c>
      <c r="BH57" s="95">
        <v>3017</v>
      </c>
      <c r="BI57" s="95">
        <v>3442.9</v>
      </c>
      <c r="BJ57" s="95">
        <v>3764.2</v>
      </c>
      <c r="BK57" s="95">
        <v>4129.8500000000004</v>
      </c>
      <c r="BL57" s="95">
        <v>4575.8</v>
      </c>
      <c r="BM57" s="116">
        <f t="shared" si="13"/>
        <v>9.7265394990893705E-2</v>
      </c>
      <c r="BN57" s="116">
        <f t="shared" si="13"/>
        <v>9.6002947638477609E-2</v>
      </c>
      <c r="BO57" s="116" t="e">
        <f t="shared" si="14"/>
        <v>#DIV/0!</v>
      </c>
      <c r="BP57" s="116" t="e">
        <f t="shared" si="15"/>
        <v>#DIV/0!</v>
      </c>
      <c r="BQ57" s="116">
        <f t="shared" si="16"/>
        <v>9.6015793251974069E-2</v>
      </c>
      <c r="BR57" s="116">
        <f t="shared" si="17"/>
        <v>9.6001150747986097E-2</v>
      </c>
      <c r="BS57" s="116">
        <f t="shared" si="18"/>
        <v>9.6003691515585743E-2</v>
      </c>
      <c r="BT57" s="116">
        <f t="shared" si="19"/>
        <v>9.6000455140240248E-2</v>
      </c>
      <c r="BU57" s="116">
        <f t="shared" si="20"/>
        <v>9.6006567903049955E-2</v>
      </c>
      <c r="BV57" s="116">
        <f t="shared" si="21"/>
        <v>9.6011033312115357E-2</v>
      </c>
      <c r="BW57" s="116">
        <f t="shared" si="22"/>
        <v>9.6011069114470882E-2</v>
      </c>
      <c r="BX57" s="116">
        <f t="shared" si="23"/>
        <v>9.6002760116319141E-2</v>
      </c>
      <c r="BY57" s="116">
        <f t="shared" si="24"/>
        <v>9.6004904833605353E-2</v>
      </c>
      <c r="BZ57" s="116">
        <f t="shared" si="25"/>
        <v>9.6001972305542971E-2</v>
      </c>
      <c r="CA57" s="116">
        <f t="shared" si="26"/>
        <v>9.600664570106221E-2</v>
      </c>
      <c r="CE57" s="109">
        <v>32</v>
      </c>
      <c r="CF57" s="110"/>
      <c r="CG57" s="110"/>
      <c r="CH57" s="95">
        <v>1768.5</v>
      </c>
      <c r="CI57" s="95">
        <v>2206.5500000000002</v>
      </c>
      <c r="CJ57" s="95">
        <v>2613.8000000000002</v>
      </c>
      <c r="CK57" s="95">
        <v>2578.0500000000002</v>
      </c>
      <c r="CL57" s="95">
        <v>2644.6</v>
      </c>
      <c r="CM57" s="95">
        <v>2808.25</v>
      </c>
      <c r="CN57" s="95">
        <v>3204.65</v>
      </c>
      <c r="CO57" s="95">
        <v>3496.95</v>
      </c>
      <c r="CP57" s="95">
        <v>3844.1</v>
      </c>
      <c r="CQ57" s="95"/>
    </row>
    <row r="58" spans="1:95" ht="15.75" x14ac:dyDescent="0.25">
      <c r="A58" s="15"/>
      <c r="B58" s="34">
        <v>33</v>
      </c>
      <c r="C58" s="161">
        <v>4058.65</v>
      </c>
      <c r="D58" s="161">
        <v>4067.1</v>
      </c>
      <c r="E58" s="35"/>
      <c r="F58" s="35"/>
      <c r="G58" s="161">
        <v>3083.85</v>
      </c>
      <c r="H58" s="161">
        <v>3861.25</v>
      </c>
      <c r="I58" s="161">
        <v>4593.1000000000004</v>
      </c>
      <c r="J58" s="161">
        <v>4905.5</v>
      </c>
      <c r="K58" s="161">
        <v>4551.75</v>
      </c>
      <c r="L58" s="161">
        <v>4735.1499999999996</v>
      </c>
      <c r="M58" s="161">
        <v>4958.8</v>
      </c>
      <c r="N58" s="161">
        <v>5646.35</v>
      </c>
      <c r="O58" s="161">
        <v>6181.3</v>
      </c>
      <c r="P58" s="161">
        <v>6788.1</v>
      </c>
      <c r="Q58" s="161">
        <v>7534.25</v>
      </c>
      <c r="S58" s="34">
        <v>33</v>
      </c>
      <c r="T58" s="161">
        <v>3699.3</v>
      </c>
      <c r="U58" s="161">
        <v>3710.85</v>
      </c>
      <c r="V58" s="35"/>
      <c r="W58" s="35"/>
      <c r="X58" s="161">
        <v>2813.7</v>
      </c>
      <c r="Y58" s="161">
        <v>3523</v>
      </c>
      <c r="Z58" s="161">
        <v>4190.75</v>
      </c>
      <c r="AA58" s="161">
        <v>4475.8</v>
      </c>
      <c r="AB58" s="161">
        <v>4153.05</v>
      </c>
      <c r="AC58" s="161">
        <v>4320.3500000000004</v>
      </c>
      <c r="AD58" s="161">
        <v>4524.45</v>
      </c>
      <c r="AE58" s="161">
        <v>5151.75</v>
      </c>
      <c r="AF58" s="161">
        <v>5639.85</v>
      </c>
      <c r="AG58" s="161">
        <v>6193.5</v>
      </c>
      <c r="AH58" s="161">
        <v>6874.3</v>
      </c>
      <c r="AJ58" s="109">
        <v>33</v>
      </c>
      <c r="AK58" s="110"/>
      <c r="AL58" s="110"/>
      <c r="AM58" s="95">
        <v>1995.65</v>
      </c>
      <c r="AN58" s="95">
        <v>2498.75</v>
      </c>
      <c r="AO58" s="95">
        <v>2972.4</v>
      </c>
      <c r="AP58" s="95">
        <v>3174.55</v>
      </c>
      <c r="AQ58" s="95">
        <v>2931.75</v>
      </c>
      <c r="AR58" s="95">
        <v>3015.55</v>
      </c>
      <c r="AS58" s="95">
        <v>3193.9</v>
      </c>
      <c r="AT58" s="95">
        <v>3636.8</v>
      </c>
      <c r="AU58" s="95">
        <v>3981.4</v>
      </c>
      <c r="AV58" s="95">
        <v>4372.2</v>
      </c>
      <c r="AW58" s="95">
        <v>4852.8500000000004</v>
      </c>
      <c r="AX58" s="95"/>
      <c r="AY58" s="109">
        <v>33</v>
      </c>
      <c r="AZ58" s="110"/>
      <c r="BA58" s="110"/>
      <c r="BB58" s="95">
        <v>1918.85</v>
      </c>
      <c r="BC58" s="95">
        <v>2402.6</v>
      </c>
      <c r="BD58" s="95">
        <v>2858.05</v>
      </c>
      <c r="BE58" s="95">
        <v>3052.45</v>
      </c>
      <c r="BF58" s="95">
        <v>2818.95</v>
      </c>
      <c r="BG58" s="95">
        <v>2899.55</v>
      </c>
      <c r="BH58" s="95">
        <v>3071.05</v>
      </c>
      <c r="BI58" s="95">
        <v>3496.9</v>
      </c>
      <c r="BJ58" s="95">
        <v>3828.25</v>
      </c>
      <c r="BK58" s="95">
        <v>4204</v>
      </c>
      <c r="BL58" s="95">
        <v>4666.2</v>
      </c>
      <c r="BM58" s="116">
        <f t="shared" si="13"/>
        <v>9.713999945935714E-2</v>
      </c>
      <c r="BN58" s="116">
        <f t="shared" si="13"/>
        <v>9.600226363232145E-2</v>
      </c>
      <c r="BO58" s="116" t="e">
        <f t="shared" si="14"/>
        <v>#DIV/0!</v>
      </c>
      <c r="BP58" s="116" t="e">
        <f t="shared" si="15"/>
        <v>#DIV/0!</v>
      </c>
      <c r="BQ58" s="116">
        <f t="shared" si="16"/>
        <v>9.6012368056296093E-2</v>
      </c>
      <c r="BR58" s="116">
        <f t="shared" si="17"/>
        <v>9.6011921657678023E-2</v>
      </c>
      <c r="BS58" s="116">
        <f t="shared" si="18"/>
        <v>9.6009067589333696E-2</v>
      </c>
      <c r="BT58" s="116">
        <f t="shared" si="19"/>
        <v>9.6005183430895036E-2</v>
      </c>
      <c r="BU58" s="116">
        <f t="shared" si="20"/>
        <v>9.6001733665619149E-2</v>
      </c>
      <c r="BV58" s="116">
        <f t="shared" si="21"/>
        <v>9.6010739870612261E-2</v>
      </c>
      <c r="BW58" s="116">
        <f t="shared" si="22"/>
        <v>9.6000618859751086E-2</v>
      </c>
      <c r="BX58" s="116">
        <f t="shared" si="23"/>
        <v>9.6006211481535431E-2</v>
      </c>
      <c r="BY58" s="116">
        <f t="shared" si="24"/>
        <v>9.6004326356197378E-2</v>
      </c>
      <c r="BZ58" s="116">
        <f t="shared" si="25"/>
        <v>9.6003875030273633E-2</v>
      </c>
      <c r="CA58" s="116">
        <f t="shared" si="26"/>
        <v>9.6002502072938256E-2</v>
      </c>
      <c r="CE58" s="109">
        <v>33</v>
      </c>
      <c r="CF58" s="110"/>
      <c r="CG58" s="110"/>
      <c r="CH58" s="95">
        <v>1786.05</v>
      </c>
      <c r="CI58" s="95">
        <v>2236.3000000000002</v>
      </c>
      <c r="CJ58" s="95">
        <v>2660.25</v>
      </c>
      <c r="CK58" s="95">
        <v>2623.9</v>
      </c>
      <c r="CL58" s="95">
        <v>2693.7</v>
      </c>
      <c r="CM58" s="95">
        <v>2858.55</v>
      </c>
      <c r="CN58" s="95">
        <v>3254.9</v>
      </c>
      <c r="CO58" s="95">
        <v>3556.5</v>
      </c>
      <c r="CP58" s="95">
        <v>3913.05</v>
      </c>
      <c r="CQ58" s="95"/>
    </row>
    <row r="59" spans="1:95" ht="15.75" x14ac:dyDescent="0.25">
      <c r="A59" s="15"/>
      <c r="B59" s="34">
        <v>34</v>
      </c>
      <c r="C59" s="161">
        <v>4109</v>
      </c>
      <c r="D59" s="161">
        <v>4116.6499999999996</v>
      </c>
      <c r="E59" s="35"/>
      <c r="F59" s="35"/>
      <c r="G59" s="161">
        <v>3114.25</v>
      </c>
      <c r="H59" s="161">
        <v>3910.9</v>
      </c>
      <c r="I59" s="161">
        <v>4675.3</v>
      </c>
      <c r="J59" s="161">
        <v>4994.7</v>
      </c>
      <c r="K59" s="161">
        <v>4615.25</v>
      </c>
      <c r="L59" s="161">
        <v>4819.3</v>
      </c>
      <c r="M59" s="161">
        <v>5044.1499999999996</v>
      </c>
      <c r="N59" s="161">
        <v>5735.45</v>
      </c>
      <c r="O59" s="161">
        <v>6284.85</v>
      </c>
      <c r="P59" s="161">
        <v>6907.75</v>
      </c>
      <c r="Q59" s="161">
        <v>7680.45</v>
      </c>
      <c r="S59" s="34">
        <v>34</v>
      </c>
      <c r="T59" s="161">
        <v>3745.6</v>
      </c>
      <c r="U59" s="161">
        <v>3756.05</v>
      </c>
      <c r="V59" s="35"/>
      <c r="W59" s="35"/>
      <c r="X59" s="161">
        <v>2841.45</v>
      </c>
      <c r="Y59" s="161">
        <v>3568.3</v>
      </c>
      <c r="Z59" s="161">
        <v>4265.75</v>
      </c>
      <c r="AA59" s="161">
        <v>4557.2</v>
      </c>
      <c r="AB59" s="161">
        <v>4210.95</v>
      </c>
      <c r="AC59" s="161">
        <v>4397.1499999999996</v>
      </c>
      <c r="AD59" s="161">
        <v>4602.3</v>
      </c>
      <c r="AE59" s="161">
        <v>5233.05</v>
      </c>
      <c r="AF59" s="161">
        <v>5734.35</v>
      </c>
      <c r="AG59" s="161">
        <v>6302.65</v>
      </c>
      <c r="AH59" s="161">
        <v>7007.7</v>
      </c>
      <c r="AJ59" s="109">
        <v>34</v>
      </c>
      <c r="AK59" s="110"/>
      <c r="AL59" s="110"/>
      <c r="AM59" s="95">
        <v>2015.3</v>
      </c>
      <c r="AN59" s="95">
        <v>2530.9</v>
      </c>
      <c r="AO59" s="95">
        <v>3025.6</v>
      </c>
      <c r="AP59" s="95">
        <v>3232.35</v>
      </c>
      <c r="AQ59" s="95">
        <v>2972.6</v>
      </c>
      <c r="AR59" s="95">
        <v>3069.2</v>
      </c>
      <c r="AS59" s="95">
        <v>3248.9</v>
      </c>
      <c r="AT59" s="95">
        <v>3694.2</v>
      </c>
      <c r="AU59" s="95">
        <v>4048.1</v>
      </c>
      <c r="AV59" s="95">
        <v>4449.25</v>
      </c>
      <c r="AW59" s="95">
        <v>4946.95</v>
      </c>
      <c r="AX59" s="95"/>
      <c r="AY59" s="109">
        <v>34</v>
      </c>
      <c r="AZ59" s="110"/>
      <c r="BA59" s="110"/>
      <c r="BB59" s="95">
        <v>1937.75</v>
      </c>
      <c r="BC59" s="95">
        <v>2433.5500000000002</v>
      </c>
      <c r="BD59" s="95">
        <v>2909.2</v>
      </c>
      <c r="BE59" s="95">
        <v>3108</v>
      </c>
      <c r="BF59" s="95">
        <v>2858.25</v>
      </c>
      <c r="BG59" s="95">
        <v>2951.15</v>
      </c>
      <c r="BH59" s="95">
        <v>3123.9</v>
      </c>
      <c r="BI59" s="95">
        <v>3552.1</v>
      </c>
      <c r="BJ59" s="95">
        <v>3892.4</v>
      </c>
      <c r="BK59" s="95">
        <v>4278.1000000000004</v>
      </c>
      <c r="BL59" s="95">
        <v>4756.6499999999996</v>
      </c>
      <c r="BM59" s="116">
        <f t="shared" si="13"/>
        <v>9.7020504058094925E-2</v>
      </c>
      <c r="BN59" s="116">
        <f t="shared" si="13"/>
        <v>9.6005111753038275E-2</v>
      </c>
      <c r="BO59" s="116" t="e">
        <f t="shared" si="14"/>
        <v>#DIV/0!</v>
      </c>
      <c r="BP59" s="116" t="e">
        <f t="shared" si="15"/>
        <v>#DIV/0!</v>
      </c>
      <c r="BQ59" s="116">
        <f t="shared" si="16"/>
        <v>9.6007320206232816E-2</v>
      </c>
      <c r="BR59" s="116">
        <f t="shared" si="17"/>
        <v>9.6012106605386283E-2</v>
      </c>
      <c r="BS59" s="116">
        <f t="shared" si="18"/>
        <v>9.6008908163863316E-2</v>
      </c>
      <c r="BT59" s="116">
        <f t="shared" si="19"/>
        <v>9.6001931010269548E-2</v>
      </c>
      <c r="BU59" s="116">
        <f t="shared" si="20"/>
        <v>9.6011588833873729E-2</v>
      </c>
      <c r="BV59" s="116">
        <f t="shared" si="21"/>
        <v>9.6005367112789175E-2</v>
      </c>
      <c r="BW59" s="116">
        <f t="shared" si="22"/>
        <v>9.6006344653760012E-2</v>
      </c>
      <c r="BX59" s="116">
        <f t="shared" si="23"/>
        <v>9.6005197733635139E-2</v>
      </c>
      <c r="BY59" s="116">
        <f t="shared" si="24"/>
        <v>9.6000418530435061E-2</v>
      </c>
      <c r="BZ59" s="116">
        <f t="shared" si="25"/>
        <v>9.6007235051922768E-2</v>
      </c>
      <c r="CA59" s="116">
        <f t="shared" si="26"/>
        <v>9.6001541161864878E-2</v>
      </c>
      <c r="CE59" s="109">
        <v>34</v>
      </c>
      <c r="CF59" s="110"/>
      <c r="CG59" s="110"/>
      <c r="CH59" s="95">
        <v>1803.65</v>
      </c>
      <c r="CI59" s="95">
        <v>2265.15</v>
      </c>
      <c r="CJ59" s="95">
        <v>2707.85</v>
      </c>
      <c r="CK59" s="95">
        <v>2660.45</v>
      </c>
      <c r="CL59" s="95">
        <v>2741.65</v>
      </c>
      <c r="CM59" s="95">
        <v>2907.7</v>
      </c>
      <c r="CN59" s="95">
        <v>3306.3</v>
      </c>
      <c r="CO59" s="95">
        <v>3616.1</v>
      </c>
      <c r="CP59" s="95">
        <v>3982.05</v>
      </c>
      <c r="CQ59" s="95"/>
    </row>
    <row r="60" spans="1:95" ht="15.75" x14ac:dyDescent="0.25">
      <c r="A60" s="15"/>
      <c r="B60" s="34">
        <v>35</v>
      </c>
      <c r="C60" s="161">
        <v>4159.6499999999996</v>
      </c>
      <c r="D60" s="161">
        <v>4166.45</v>
      </c>
      <c r="E60" s="35"/>
      <c r="F60" s="35"/>
      <c r="G60" s="161">
        <v>3146.7</v>
      </c>
      <c r="H60" s="161">
        <v>3960.8</v>
      </c>
      <c r="I60" s="161">
        <v>4755.3</v>
      </c>
      <c r="J60" s="161">
        <v>5084</v>
      </c>
      <c r="K60" s="161">
        <v>4678.7</v>
      </c>
      <c r="L60" s="161">
        <v>4903.8500000000004</v>
      </c>
      <c r="M60" s="161">
        <v>5127.05</v>
      </c>
      <c r="N60" s="161">
        <v>5822.65</v>
      </c>
      <c r="O60" s="161">
        <v>6388.9</v>
      </c>
      <c r="P60" s="161">
        <v>7027.2</v>
      </c>
      <c r="Q60" s="161">
        <v>7826.35</v>
      </c>
      <c r="S60" s="34">
        <v>35</v>
      </c>
      <c r="T60" s="161">
        <v>3792.15</v>
      </c>
      <c r="U60" s="161">
        <v>3801.5</v>
      </c>
      <c r="V60" s="35"/>
      <c r="W60" s="35"/>
      <c r="X60" s="161">
        <v>2871.05</v>
      </c>
      <c r="Y60" s="161">
        <v>3613.85</v>
      </c>
      <c r="Z60" s="161">
        <v>4338.75</v>
      </c>
      <c r="AA60" s="161">
        <v>4638.6499999999996</v>
      </c>
      <c r="AB60" s="161">
        <v>4268.8500000000004</v>
      </c>
      <c r="AC60" s="161">
        <v>4474.3</v>
      </c>
      <c r="AD60" s="161">
        <v>4677.95</v>
      </c>
      <c r="AE60" s="161">
        <v>5312.6</v>
      </c>
      <c r="AF60" s="161">
        <v>5829.25</v>
      </c>
      <c r="AG60" s="161">
        <v>6411.65</v>
      </c>
      <c r="AH60" s="161">
        <v>7140.8</v>
      </c>
      <c r="AJ60" s="109">
        <v>35</v>
      </c>
      <c r="AK60" s="110"/>
      <c r="AL60" s="110"/>
      <c r="AM60" s="95">
        <v>2036.3</v>
      </c>
      <c r="AN60" s="95">
        <v>2563.15</v>
      </c>
      <c r="AO60" s="95">
        <v>3077.4</v>
      </c>
      <c r="AP60" s="95">
        <v>3290.1</v>
      </c>
      <c r="AQ60" s="95">
        <v>3013.55</v>
      </c>
      <c r="AR60" s="95">
        <v>3123</v>
      </c>
      <c r="AS60" s="95">
        <v>3302.35</v>
      </c>
      <c r="AT60" s="95">
        <v>3750.35</v>
      </c>
      <c r="AU60" s="95">
        <v>4115.05</v>
      </c>
      <c r="AV60" s="95">
        <v>4526.25</v>
      </c>
      <c r="AW60" s="95">
        <v>5040.95</v>
      </c>
      <c r="AX60" s="95"/>
      <c r="AY60" s="109">
        <v>35</v>
      </c>
      <c r="AZ60" s="110"/>
      <c r="BA60" s="110"/>
      <c r="BB60" s="95">
        <v>1957.95</v>
      </c>
      <c r="BC60" s="95">
        <v>2464.5500000000002</v>
      </c>
      <c r="BD60" s="95">
        <v>2959</v>
      </c>
      <c r="BE60" s="95">
        <v>3163.55</v>
      </c>
      <c r="BF60" s="95">
        <v>2897.6</v>
      </c>
      <c r="BG60" s="95">
        <v>3002.85</v>
      </c>
      <c r="BH60" s="95">
        <v>3175.3</v>
      </c>
      <c r="BI60" s="95">
        <v>3606.1</v>
      </c>
      <c r="BJ60" s="95">
        <v>3956.75</v>
      </c>
      <c r="BK60" s="95">
        <v>4352.1499999999996</v>
      </c>
      <c r="BL60" s="95">
        <v>4847.05</v>
      </c>
      <c r="BM60" s="116">
        <f t="shared" si="13"/>
        <v>9.6910723468217164E-2</v>
      </c>
      <c r="BN60" s="116">
        <f t="shared" si="13"/>
        <v>9.6001578324345527E-2</v>
      </c>
      <c r="BO60" s="116" t="e">
        <f t="shared" si="14"/>
        <v>#DIV/0!</v>
      </c>
      <c r="BP60" s="116" t="e">
        <f t="shared" si="15"/>
        <v>#DIV/0!</v>
      </c>
      <c r="BQ60" s="116">
        <f t="shared" si="16"/>
        <v>9.6010170495114844E-2</v>
      </c>
      <c r="BR60" s="116">
        <f t="shared" si="17"/>
        <v>9.6005644949292313E-2</v>
      </c>
      <c r="BS60" s="116">
        <f t="shared" si="18"/>
        <v>9.6006914433880874E-2</v>
      </c>
      <c r="BT60" s="116">
        <f t="shared" si="19"/>
        <v>9.6008536966574409E-2</v>
      </c>
      <c r="BU60" s="116">
        <f t="shared" si="20"/>
        <v>9.6009463907141157E-2</v>
      </c>
      <c r="BV60" s="116">
        <f t="shared" si="21"/>
        <v>9.6003844176742792E-2</v>
      </c>
      <c r="BW60" s="116">
        <f t="shared" si="22"/>
        <v>9.6003591316709214E-2</v>
      </c>
      <c r="BX60" s="116">
        <f t="shared" si="23"/>
        <v>9.6007604562737603E-2</v>
      </c>
      <c r="BY60" s="116">
        <f t="shared" si="24"/>
        <v>9.600720504353033E-2</v>
      </c>
      <c r="BZ60" s="116">
        <f t="shared" si="25"/>
        <v>9.6004928528538036E-2</v>
      </c>
      <c r="CA60" s="116">
        <f t="shared" si="26"/>
        <v>9.6004649339009651E-2</v>
      </c>
      <c r="CE60" s="109">
        <v>35</v>
      </c>
      <c r="CF60" s="110"/>
      <c r="CG60" s="110"/>
      <c r="CH60" s="95">
        <v>1822.45</v>
      </c>
      <c r="CI60" s="95">
        <v>2294</v>
      </c>
      <c r="CJ60" s="95">
        <v>2754.25</v>
      </c>
      <c r="CK60" s="95">
        <v>2697.1</v>
      </c>
      <c r="CL60" s="95">
        <v>2789.65</v>
      </c>
      <c r="CM60" s="95">
        <v>2955.6</v>
      </c>
      <c r="CN60" s="95">
        <v>3356.55</v>
      </c>
      <c r="CO60" s="95">
        <v>3675.8</v>
      </c>
      <c r="CP60" s="95">
        <v>4051</v>
      </c>
      <c r="CQ60" s="95"/>
    </row>
    <row r="61" spans="1:95" ht="15.75" x14ac:dyDescent="0.25">
      <c r="A61" s="15"/>
      <c r="B61" s="34">
        <v>40</v>
      </c>
      <c r="C61" s="161">
        <v>4405.6000000000004</v>
      </c>
      <c r="D61" s="161">
        <v>4408.7</v>
      </c>
      <c r="E61" s="35"/>
      <c r="F61" s="35"/>
      <c r="G61" s="161">
        <v>3295.85</v>
      </c>
      <c r="H61" s="161">
        <v>4203.3999999999996</v>
      </c>
      <c r="I61" s="161">
        <v>5060.55</v>
      </c>
      <c r="J61" s="161">
        <v>5434.55</v>
      </c>
      <c r="K61" s="161">
        <v>5006.95</v>
      </c>
      <c r="L61" s="161">
        <v>5267.35</v>
      </c>
      <c r="M61" s="161">
        <v>5516.35</v>
      </c>
      <c r="N61" s="161">
        <v>6264.8</v>
      </c>
      <c r="O61" s="161">
        <v>6925</v>
      </c>
      <c r="P61" s="161">
        <v>7609.3</v>
      </c>
      <c r="Q61" s="161">
        <v>8556.35</v>
      </c>
      <c r="S61" s="34">
        <v>40</v>
      </c>
      <c r="T61" s="161">
        <v>4018.3</v>
      </c>
      <c r="U61" s="161">
        <v>4022.5</v>
      </c>
      <c r="V61" s="35"/>
      <c r="W61" s="35"/>
      <c r="X61" s="161">
        <v>3007.15</v>
      </c>
      <c r="Y61" s="161">
        <v>3835.2</v>
      </c>
      <c r="Z61" s="161">
        <v>4617.25</v>
      </c>
      <c r="AA61" s="161">
        <v>4958.5</v>
      </c>
      <c r="AB61" s="161">
        <v>4568.3500000000004</v>
      </c>
      <c r="AC61" s="161">
        <v>4805.95</v>
      </c>
      <c r="AD61" s="161">
        <v>5033.1499999999996</v>
      </c>
      <c r="AE61" s="161">
        <v>5716.05</v>
      </c>
      <c r="AF61" s="161">
        <v>6318.4</v>
      </c>
      <c r="AG61" s="161">
        <v>6942.75</v>
      </c>
      <c r="AH61" s="161">
        <v>7806.85</v>
      </c>
      <c r="AJ61" s="109">
        <v>40</v>
      </c>
      <c r="AK61" s="110"/>
      <c r="AL61" s="110"/>
      <c r="AM61" s="95">
        <v>2132.9</v>
      </c>
      <c r="AN61" s="95">
        <v>2720.2</v>
      </c>
      <c r="AO61" s="95">
        <v>3274.95</v>
      </c>
      <c r="AP61" s="95">
        <v>3516.9</v>
      </c>
      <c r="AQ61" s="95">
        <v>3224.95</v>
      </c>
      <c r="AR61" s="95">
        <v>3354.5</v>
      </c>
      <c r="AS61" s="95">
        <v>3553.1</v>
      </c>
      <c r="AT61" s="95">
        <v>4035.15</v>
      </c>
      <c r="AU61" s="95">
        <v>4460.3999999999996</v>
      </c>
      <c r="AV61" s="95">
        <v>4901.2</v>
      </c>
      <c r="AW61" s="95">
        <v>5511.15</v>
      </c>
      <c r="AX61" s="95"/>
      <c r="AY61" s="109">
        <v>40</v>
      </c>
      <c r="AZ61" s="110"/>
      <c r="BA61" s="110"/>
      <c r="BB61" s="95">
        <v>2050.85</v>
      </c>
      <c r="BC61" s="95">
        <v>2615.5500000000002</v>
      </c>
      <c r="BD61" s="95">
        <v>3148.95</v>
      </c>
      <c r="BE61" s="95">
        <v>3381.6</v>
      </c>
      <c r="BF61" s="95">
        <v>3100.9</v>
      </c>
      <c r="BG61" s="95">
        <v>3225.45</v>
      </c>
      <c r="BH61" s="95">
        <v>3416.4</v>
      </c>
      <c r="BI61" s="95">
        <v>3879.95</v>
      </c>
      <c r="BJ61" s="95">
        <v>4288.8</v>
      </c>
      <c r="BK61" s="95">
        <v>4712.6499999999996</v>
      </c>
      <c r="BL61" s="95">
        <v>5299.15</v>
      </c>
      <c r="BM61" s="116">
        <f t="shared" si="13"/>
        <v>9.6384043003260089E-2</v>
      </c>
      <c r="BN61" s="116">
        <f t="shared" si="13"/>
        <v>9.6009944064636477E-2</v>
      </c>
      <c r="BO61" s="116" t="e">
        <f t="shared" si="14"/>
        <v>#DIV/0!</v>
      </c>
      <c r="BP61" s="116" t="e">
        <f t="shared" si="15"/>
        <v>#DIV/0!</v>
      </c>
      <c r="BQ61" s="116">
        <f t="shared" si="16"/>
        <v>9.6004522554578253E-2</v>
      </c>
      <c r="BR61" s="116">
        <f t="shared" si="17"/>
        <v>9.6005423445974181E-2</v>
      </c>
      <c r="BS61" s="116">
        <f t="shared" si="18"/>
        <v>9.6009529481834388E-2</v>
      </c>
      <c r="BT61" s="116">
        <f t="shared" si="19"/>
        <v>9.6006856912372651E-2</v>
      </c>
      <c r="BU61" s="116">
        <f t="shared" si="20"/>
        <v>9.6008405660686913E-2</v>
      </c>
      <c r="BV61" s="116">
        <f t="shared" si="21"/>
        <v>9.6005992571708054E-2</v>
      </c>
      <c r="BW61" s="116">
        <f t="shared" si="22"/>
        <v>9.6003496816109424E-2</v>
      </c>
      <c r="BX61" s="116">
        <f t="shared" si="23"/>
        <v>9.6001609503066021E-2</v>
      </c>
      <c r="BY61" s="116">
        <f t="shared" si="24"/>
        <v>9.6005317801975298E-2</v>
      </c>
      <c r="BZ61" s="116">
        <f t="shared" si="25"/>
        <v>9.6006625616650521E-2</v>
      </c>
      <c r="CA61" s="116">
        <f t="shared" si="26"/>
        <v>9.6005431127791585E-2</v>
      </c>
      <c r="CE61" s="109">
        <v>40</v>
      </c>
      <c r="CF61" s="110"/>
      <c r="CG61" s="110"/>
      <c r="CH61" s="95">
        <v>1908.9</v>
      </c>
      <c r="CI61" s="95">
        <v>2434.5</v>
      </c>
      <c r="CJ61" s="95">
        <v>2931.05</v>
      </c>
      <c r="CK61" s="95">
        <v>2886.3</v>
      </c>
      <c r="CL61" s="95">
        <v>2996.45</v>
      </c>
      <c r="CM61" s="95">
        <v>3180</v>
      </c>
      <c r="CN61" s="95">
        <v>3611.45</v>
      </c>
      <c r="CO61" s="95">
        <v>3984.3</v>
      </c>
      <c r="CP61" s="95">
        <v>4386.55</v>
      </c>
      <c r="CQ61" s="95"/>
    </row>
    <row r="62" spans="1:95" ht="15.75" x14ac:dyDescent="0.25">
      <c r="A62" s="15"/>
      <c r="B62" s="34">
        <v>45</v>
      </c>
      <c r="C62" s="161">
        <v>4649.3500000000004</v>
      </c>
      <c r="D62" s="161">
        <v>4648.6000000000004</v>
      </c>
      <c r="E62" s="35"/>
      <c r="F62" s="35"/>
      <c r="G62" s="161">
        <v>3445.4</v>
      </c>
      <c r="H62" s="161">
        <v>4443.75</v>
      </c>
      <c r="I62" s="161">
        <v>5368.4</v>
      </c>
      <c r="J62" s="161">
        <v>5785.2</v>
      </c>
      <c r="K62" s="161">
        <v>5339.65</v>
      </c>
      <c r="L62" s="161">
        <v>5629.15</v>
      </c>
      <c r="M62" s="161">
        <v>5905.95</v>
      </c>
      <c r="N62" s="161">
        <v>6704.75</v>
      </c>
      <c r="O62" s="161">
        <v>7461.35</v>
      </c>
      <c r="P62" s="161">
        <v>8191.3</v>
      </c>
      <c r="Q62" s="161">
        <v>9284.4500000000007</v>
      </c>
      <c r="S62" s="34">
        <v>45</v>
      </c>
      <c r="T62" s="161">
        <v>4242.3999999999996</v>
      </c>
      <c r="U62" s="161">
        <v>4241.3999999999996</v>
      </c>
      <c r="V62" s="35"/>
      <c r="W62" s="35"/>
      <c r="X62" s="161">
        <v>3143.6</v>
      </c>
      <c r="Y62" s="161">
        <v>4054.5</v>
      </c>
      <c r="Z62" s="161">
        <v>4898.1499999999996</v>
      </c>
      <c r="AA62" s="161">
        <v>5278.45</v>
      </c>
      <c r="AB62" s="161">
        <v>4871.8999999999996</v>
      </c>
      <c r="AC62" s="161">
        <v>5136.05</v>
      </c>
      <c r="AD62" s="161">
        <v>5388.6</v>
      </c>
      <c r="AE62" s="161">
        <v>6117.45</v>
      </c>
      <c r="AF62" s="161">
        <v>6807.8</v>
      </c>
      <c r="AG62" s="161">
        <v>7473.8</v>
      </c>
      <c r="AH62" s="161">
        <v>8471.2000000000007</v>
      </c>
      <c r="AJ62" s="109">
        <v>45</v>
      </c>
      <c r="AK62" s="110"/>
      <c r="AL62" s="110"/>
      <c r="AM62" s="95">
        <v>2229.65</v>
      </c>
      <c r="AN62" s="95">
        <v>2875.75</v>
      </c>
      <c r="AO62" s="95">
        <v>3474.1</v>
      </c>
      <c r="AP62" s="95">
        <v>3743.9</v>
      </c>
      <c r="AQ62" s="95">
        <v>3439.2</v>
      </c>
      <c r="AR62" s="95">
        <v>3584.9</v>
      </c>
      <c r="AS62" s="95">
        <v>3804</v>
      </c>
      <c r="AT62" s="95">
        <v>4318.55</v>
      </c>
      <c r="AU62" s="95">
        <v>4805.8999999999996</v>
      </c>
      <c r="AV62" s="95">
        <v>5276.05</v>
      </c>
      <c r="AW62" s="95">
        <v>5980.1</v>
      </c>
      <c r="AX62" s="95"/>
      <c r="AY62" s="109">
        <v>45</v>
      </c>
      <c r="AZ62" s="110"/>
      <c r="BA62" s="110"/>
      <c r="BB62" s="95">
        <v>2143.85</v>
      </c>
      <c r="BC62" s="95">
        <v>2765.1</v>
      </c>
      <c r="BD62" s="95">
        <v>3340.45</v>
      </c>
      <c r="BE62" s="95">
        <v>3599.9</v>
      </c>
      <c r="BF62" s="95">
        <v>3306.9</v>
      </c>
      <c r="BG62" s="95">
        <v>3447</v>
      </c>
      <c r="BH62" s="95">
        <v>3657.65</v>
      </c>
      <c r="BI62" s="95">
        <v>4152.45</v>
      </c>
      <c r="BJ62" s="95">
        <v>4621.05</v>
      </c>
      <c r="BK62" s="95">
        <v>5073.1000000000004</v>
      </c>
      <c r="BL62" s="95">
        <v>5750.05</v>
      </c>
      <c r="BM62" s="116">
        <f t="shared" si="13"/>
        <v>9.592447671129567E-2</v>
      </c>
      <c r="BN62" s="116">
        <f t="shared" si="13"/>
        <v>9.600603574291533E-2</v>
      </c>
      <c r="BO62" s="116" t="e">
        <f t="shared" si="14"/>
        <v>#DIV/0!</v>
      </c>
      <c r="BP62" s="116" t="e">
        <f t="shared" si="15"/>
        <v>#DIV/0!</v>
      </c>
      <c r="BQ62" s="116">
        <f t="shared" si="16"/>
        <v>9.6004580735462586E-2</v>
      </c>
      <c r="BR62" s="116">
        <f t="shared" si="17"/>
        <v>9.6004439511653716E-2</v>
      </c>
      <c r="BS62" s="116">
        <f t="shared" si="18"/>
        <v>9.6005634780478299E-2</v>
      </c>
      <c r="BT62" s="116">
        <f t="shared" si="19"/>
        <v>9.6003561651621272E-2</v>
      </c>
      <c r="BU62" s="116">
        <f t="shared" si="20"/>
        <v>9.6009770315482745E-2</v>
      </c>
      <c r="BV62" s="116">
        <f t="shared" si="21"/>
        <v>9.6007632324451642E-2</v>
      </c>
      <c r="BW62" s="116">
        <f t="shared" si="22"/>
        <v>9.6008239616969027E-2</v>
      </c>
      <c r="BX62" s="116">
        <f t="shared" si="23"/>
        <v>9.6004053976738613E-2</v>
      </c>
      <c r="BY62" s="116">
        <f t="shared" si="24"/>
        <v>9.6000176268397963E-2</v>
      </c>
      <c r="BZ62" s="116">
        <f t="shared" si="25"/>
        <v>9.6002033771307671E-2</v>
      </c>
      <c r="CA62" s="116">
        <f t="shared" si="26"/>
        <v>9.6001747096043033E-2</v>
      </c>
      <c r="CE62" s="109">
        <v>45</v>
      </c>
      <c r="CF62" s="110"/>
      <c r="CG62" s="110"/>
      <c r="CH62" s="95">
        <v>1995.5</v>
      </c>
      <c r="CI62" s="95">
        <v>2573.75</v>
      </c>
      <c r="CJ62" s="95">
        <v>3109.3</v>
      </c>
      <c r="CK62" s="95">
        <v>3078.05</v>
      </c>
      <c r="CL62" s="95">
        <v>3202.3</v>
      </c>
      <c r="CM62" s="95">
        <v>3404.5</v>
      </c>
      <c r="CN62" s="95">
        <v>3865.1</v>
      </c>
      <c r="CO62" s="95">
        <v>4293</v>
      </c>
      <c r="CP62" s="95">
        <v>4722.05</v>
      </c>
      <c r="CQ62" s="95"/>
    </row>
    <row r="63" spans="1:95" ht="15.75" x14ac:dyDescent="0.25">
      <c r="A63" s="15"/>
      <c r="B63" s="34">
        <v>50</v>
      </c>
      <c r="C63" s="161">
        <v>4892.8999999999996</v>
      </c>
      <c r="D63" s="161">
        <v>4888.3500000000004</v>
      </c>
      <c r="E63" s="35"/>
      <c r="F63" s="35"/>
      <c r="G63" s="161">
        <v>3594.75</v>
      </c>
      <c r="H63" s="161">
        <v>4684</v>
      </c>
      <c r="I63" s="161">
        <v>5677.7</v>
      </c>
      <c r="J63" s="161">
        <v>6135.75</v>
      </c>
      <c r="K63" s="161">
        <v>5647</v>
      </c>
      <c r="L63" s="161">
        <v>5947.6</v>
      </c>
      <c r="M63" s="161">
        <v>6293.25</v>
      </c>
      <c r="N63" s="161">
        <v>7146.75</v>
      </c>
      <c r="O63" s="161">
        <v>7997.9</v>
      </c>
      <c r="P63" s="161">
        <v>8773.4</v>
      </c>
      <c r="Q63" s="161">
        <v>10010.450000000001</v>
      </c>
      <c r="S63" s="34">
        <v>50</v>
      </c>
      <c r="T63" s="161">
        <v>4466.3500000000004</v>
      </c>
      <c r="U63" s="161">
        <v>4460.1499999999996</v>
      </c>
      <c r="V63" s="35"/>
      <c r="W63" s="35"/>
      <c r="X63" s="161">
        <v>3279.85</v>
      </c>
      <c r="Y63" s="161">
        <v>4273.7</v>
      </c>
      <c r="Z63" s="161">
        <v>5180.3500000000004</v>
      </c>
      <c r="AA63" s="161">
        <v>5598.3</v>
      </c>
      <c r="AB63" s="161">
        <v>5152.3500000000004</v>
      </c>
      <c r="AC63" s="161">
        <v>5426.6</v>
      </c>
      <c r="AD63" s="161">
        <v>5742</v>
      </c>
      <c r="AE63" s="161">
        <v>6520.75</v>
      </c>
      <c r="AF63" s="161">
        <v>7297.35</v>
      </c>
      <c r="AG63" s="161">
        <v>8004.9</v>
      </c>
      <c r="AH63" s="161">
        <v>9133.6</v>
      </c>
      <c r="AJ63" s="109">
        <v>50</v>
      </c>
      <c r="AK63" s="110"/>
      <c r="AL63" s="110"/>
      <c r="AM63" s="95">
        <v>2326.3000000000002</v>
      </c>
      <c r="AN63" s="95">
        <v>3031.25</v>
      </c>
      <c r="AO63" s="95">
        <v>3674.3</v>
      </c>
      <c r="AP63" s="95">
        <v>3970.75</v>
      </c>
      <c r="AQ63" s="95">
        <v>3637.25</v>
      </c>
      <c r="AR63" s="95">
        <v>3787.7</v>
      </c>
      <c r="AS63" s="95">
        <v>4053.5</v>
      </c>
      <c r="AT63" s="95">
        <v>4603.25</v>
      </c>
      <c r="AU63" s="95">
        <v>5151.45</v>
      </c>
      <c r="AV63" s="95">
        <v>5650.95</v>
      </c>
      <c r="AW63" s="95">
        <v>6447.8</v>
      </c>
      <c r="AX63" s="95"/>
      <c r="AY63" s="109">
        <v>50</v>
      </c>
      <c r="AZ63" s="110"/>
      <c r="BA63" s="110"/>
      <c r="BB63" s="95">
        <v>2236.8000000000002</v>
      </c>
      <c r="BC63" s="95">
        <v>2914.65</v>
      </c>
      <c r="BD63" s="95">
        <v>3532.95</v>
      </c>
      <c r="BE63" s="95">
        <v>3818</v>
      </c>
      <c r="BF63" s="95">
        <v>3497.35</v>
      </c>
      <c r="BG63" s="95">
        <v>3642</v>
      </c>
      <c r="BH63" s="95">
        <v>3897.55</v>
      </c>
      <c r="BI63" s="95">
        <v>4426.2</v>
      </c>
      <c r="BJ63" s="95">
        <v>4953.3</v>
      </c>
      <c r="BK63" s="95">
        <v>5433.6</v>
      </c>
      <c r="BL63" s="95">
        <v>6199.8</v>
      </c>
      <c r="BM63" s="116">
        <f t="shared" si="13"/>
        <v>9.5503039394583711E-2</v>
      </c>
      <c r="BN63" s="116">
        <f t="shared" si="13"/>
        <v>9.6005739717274219E-2</v>
      </c>
      <c r="BO63" s="116" t="e">
        <f t="shared" si="14"/>
        <v>#DIV/0!</v>
      </c>
      <c r="BP63" s="116" t="e">
        <f t="shared" si="15"/>
        <v>#DIV/0!</v>
      </c>
      <c r="BQ63" s="116">
        <f t="shared" si="16"/>
        <v>9.6010488284525186E-2</v>
      </c>
      <c r="BR63" s="116">
        <f t="shared" si="17"/>
        <v>9.600580293422567E-2</v>
      </c>
      <c r="BS63" s="116">
        <f t="shared" si="18"/>
        <v>9.60070265522599E-2</v>
      </c>
      <c r="BT63" s="116">
        <f t="shared" si="19"/>
        <v>9.6002357858635534E-2</v>
      </c>
      <c r="BU63" s="116">
        <f t="shared" si="20"/>
        <v>9.6004735703125732E-2</v>
      </c>
      <c r="BV63" s="116">
        <f t="shared" si="21"/>
        <v>9.6008550473593024E-2</v>
      </c>
      <c r="BW63" s="116">
        <f t="shared" si="22"/>
        <v>9.6003134796238232E-2</v>
      </c>
      <c r="BX63" s="116">
        <f t="shared" si="23"/>
        <v>9.6001226852739263E-2</v>
      </c>
      <c r="BY63" s="116">
        <f t="shared" si="24"/>
        <v>9.6000602958608239E-2</v>
      </c>
      <c r="BZ63" s="116">
        <f t="shared" si="25"/>
        <v>9.6003697735137283E-2</v>
      </c>
      <c r="CA63" s="116">
        <f t="shared" si="26"/>
        <v>9.6002671454848088E-2</v>
      </c>
      <c r="CE63" s="109">
        <v>50</v>
      </c>
      <c r="CF63" s="110"/>
      <c r="CG63" s="110"/>
      <c r="CH63" s="95">
        <v>2082</v>
      </c>
      <c r="CI63" s="95">
        <v>2712.9</v>
      </c>
      <c r="CJ63" s="95">
        <v>3288.5</v>
      </c>
      <c r="CK63" s="95">
        <v>3255.35</v>
      </c>
      <c r="CL63" s="95">
        <v>3383.45</v>
      </c>
      <c r="CM63" s="95">
        <v>3627.85</v>
      </c>
      <c r="CN63" s="95">
        <v>4119.95</v>
      </c>
      <c r="CO63" s="95">
        <v>4601.6499999999996</v>
      </c>
      <c r="CP63" s="95">
        <v>5057.6000000000004</v>
      </c>
      <c r="CQ63" s="95"/>
    </row>
    <row r="64" spans="1:95" ht="15.75" x14ac:dyDescent="0.25">
      <c r="A64" s="15"/>
      <c r="B64" s="34">
        <v>55</v>
      </c>
      <c r="C64" s="161">
        <v>5134.3</v>
      </c>
      <c r="D64" s="161">
        <v>5126</v>
      </c>
      <c r="E64" s="35"/>
      <c r="F64" s="35"/>
      <c r="G64" s="161">
        <v>3746.2</v>
      </c>
      <c r="H64" s="161">
        <v>4922.2</v>
      </c>
      <c r="I64" s="161">
        <v>5985.4</v>
      </c>
      <c r="J64" s="161">
        <v>6486.3</v>
      </c>
      <c r="K64" s="161">
        <v>5980.7</v>
      </c>
      <c r="L64" s="161">
        <v>6266</v>
      </c>
      <c r="M64" s="161">
        <v>6682.6</v>
      </c>
      <c r="N64" s="161">
        <v>7587.05</v>
      </c>
      <c r="O64" s="161">
        <v>8546.4</v>
      </c>
      <c r="P64" s="161">
        <v>9355.4500000000007</v>
      </c>
      <c r="Q64" s="161">
        <v>10740.5</v>
      </c>
      <c r="S64" s="34">
        <v>55</v>
      </c>
      <c r="T64" s="161">
        <v>4688.3500000000004</v>
      </c>
      <c r="U64" s="161">
        <v>4677</v>
      </c>
      <c r="V64" s="35"/>
      <c r="W64" s="35"/>
      <c r="X64" s="161">
        <v>3418.05</v>
      </c>
      <c r="Y64" s="161">
        <v>4491.05</v>
      </c>
      <c r="Z64" s="161">
        <v>5461.1</v>
      </c>
      <c r="AA64" s="161">
        <v>5918.15</v>
      </c>
      <c r="AB64" s="161">
        <v>5456.8</v>
      </c>
      <c r="AC64" s="161">
        <v>5717.15</v>
      </c>
      <c r="AD64" s="161">
        <v>6097.25</v>
      </c>
      <c r="AE64" s="161">
        <v>6922.45</v>
      </c>
      <c r="AF64" s="161">
        <v>7797.8</v>
      </c>
      <c r="AG64" s="161">
        <v>8535.9500000000007</v>
      </c>
      <c r="AH64" s="161">
        <v>9799.7000000000007</v>
      </c>
      <c r="AJ64" s="109">
        <v>55</v>
      </c>
      <c r="AK64" s="110"/>
      <c r="AL64" s="110"/>
      <c r="AM64" s="95">
        <v>2424.3000000000002</v>
      </c>
      <c r="AN64" s="95">
        <v>3185.35</v>
      </c>
      <c r="AO64" s="95">
        <v>3873.45</v>
      </c>
      <c r="AP64" s="95">
        <v>4197.6499999999996</v>
      </c>
      <c r="AQ64" s="95">
        <v>3852.15</v>
      </c>
      <c r="AR64" s="95">
        <v>3990.6</v>
      </c>
      <c r="AS64" s="95">
        <v>4304.25</v>
      </c>
      <c r="AT64" s="95">
        <v>4886.8500000000004</v>
      </c>
      <c r="AU64" s="95">
        <v>5504.8</v>
      </c>
      <c r="AV64" s="95">
        <v>6025.9</v>
      </c>
      <c r="AW64" s="95">
        <v>6918.05</v>
      </c>
      <c r="AX64" s="95"/>
      <c r="AY64" s="109">
        <v>55</v>
      </c>
      <c r="AZ64" s="110"/>
      <c r="BA64" s="110"/>
      <c r="BB64" s="95">
        <v>2331.0500000000002</v>
      </c>
      <c r="BC64" s="95">
        <v>3062.8</v>
      </c>
      <c r="BD64" s="95">
        <v>3724.45</v>
      </c>
      <c r="BE64" s="95">
        <v>4036.2</v>
      </c>
      <c r="BF64" s="95">
        <v>3703.95</v>
      </c>
      <c r="BG64" s="95">
        <v>3837.1</v>
      </c>
      <c r="BH64" s="95">
        <v>4138.7</v>
      </c>
      <c r="BI64" s="95">
        <v>4698.8500000000004</v>
      </c>
      <c r="BJ64" s="95">
        <v>5293.05</v>
      </c>
      <c r="BK64" s="95">
        <v>5794.1</v>
      </c>
      <c r="BL64" s="95">
        <v>6651.95</v>
      </c>
      <c r="BM64" s="116">
        <f t="shared" si="13"/>
        <v>9.5118751799673662E-2</v>
      </c>
      <c r="BN64" s="116">
        <f t="shared" si="13"/>
        <v>9.6001710498182513E-2</v>
      </c>
      <c r="BO64" s="116" t="e">
        <f t="shared" si="14"/>
        <v>#DIV/0!</v>
      </c>
      <c r="BP64" s="116" t="e">
        <f t="shared" si="15"/>
        <v>#DIV/0!</v>
      </c>
      <c r="BQ64" s="116">
        <f t="shared" si="16"/>
        <v>9.600503210895095E-2</v>
      </c>
      <c r="BR64" s="116">
        <f t="shared" si="17"/>
        <v>9.6002048518720517E-2</v>
      </c>
      <c r="BS64" s="116">
        <f t="shared" si="18"/>
        <v>9.6006299097251224E-2</v>
      </c>
      <c r="BT64" s="116">
        <f t="shared" si="19"/>
        <v>9.6001284185091684E-2</v>
      </c>
      <c r="BU64" s="116">
        <f t="shared" si="20"/>
        <v>9.6008649758099862E-2</v>
      </c>
      <c r="BV64" s="116">
        <f t="shared" si="21"/>
        <v>9.6000629684370731E-2</v>
      </c>
      <c r="BW64" s="116">
        <f t="shared" si="22"/>
        <v>9.6002296117102093E-2</v>
      </c>
      <c r="BX64" s="116">
        <f t="shared" si="23"/>
        <v>9.6006471697159368E-2</v>
      </c>
      <c r="BY64" s="116">
        <f t="shared" si="24"/>
        <v>9.6001436302546761E-2</v>
      </c>
      <c r="BZ64" s="116">
        <f t="shared" si="25"/>
        <v>9.6005716996936385E-2</v>
      </c>
      <c r="CA64" s="116">
        <f t="shared" si="26"/>
        <v>9.6002938865475285E-2</v>
      </c>
      <c r="CE64" s="109">
        <v>55</v>
      </c>
      <c r="CF64" s="110"/>
      <c r="CG64" s="110"/>
      <c r="CH64" s="95">
        <v>2169.75</v>
      </c>
      <c r="CI64" s="95">
        <v>2850.85</v>
      </c>
      <c r="CJ64" s="95">
        <v>3466.75</v>
      </c>
      <c r="CK64" s="95">
        <v>3447.65</v>
      </c>
      <c r="CL64" s="95">
        <v>3564.7</v>
      </c>
      <c r="CM64" s="95">
        <v>3852.3</v>
      </c>
      <c r="CN64" s="95">
        <v>4373.7</v>
      </c>
      <c r="CO64" s="95">
        <v>4917.3</v>
      </c>
      <c r="CP64" s="95">
        <v>5393.15</v>
      </c>
      <c r="CQ64" s="95"/>
    </row>
    <row r="65" spans="1:95" ht="15.75" x14ac:dyDescent="0.25">
      <c r="A65" s="15"/>
      <c r="B65" s="34">
        <v>60</v>
      </c>
      <c r="C65" s="161">
        <v>5380</v>
      </c>
      <c r="D65" s="161">
        <v>5367.95</v>
      </c>
      <c r="E65" s="35"/>
      <c r="F65" s="35"/>
      <c r="G65" s="161">
        <v>3895.8</v>
      </c>
      <c r="H65" s="161">
        <v>5164.55</v>
      </c>
      <c r="I65" s="161">
        <v>6290.55</v>
      </c>
      <c r="J65" s="161">
        <v>6837.2</v>
      </c>
      <c r="K65" s="161">
        <v>6314.2</v>
      </c>
      <c r="L65" s="161">
        <v>6586.6</v>
      </c>
      <c r="M65" s="161">
        <v>7071.85</v>
      </c>
      <c r="N65" s="161">
        <v>8044.65</v>
      </c>
      <c r="O65" s="161">
        <v>9093</v>
      </c>
      <c r="P65" s="161">
        <v>9937.5</v>
      </c>
      <c r="Q65" s="161">
        <v>11468.45</v>
      </c>
      <c r="S65" s="34">
        <v>60</v>
      </c>
      <c r="T65" s="161">
        <v>4914.25</v>
      </c>
      <c r="U65" s="161">
        <v>4897.75</v>
      </c>
      <c r="V65" s="35"/>
      <c r="W65" s="35"/>
      <c r="X65" s="161">
        <v>3554.55</v>
      </c>
      <c r="Y65" s="161">
        <v>4712.1499999999996</v>
      </c>
      <c r="Z65" s="161">
        <v>5739.55</v>
      </c>
      <c r="AA65" s="161">
        <v>6238.3</v>
      </c>
      <c r="AB65" s="161">
        <v>5761.1</v>
      </c>
      <c r="AC65" s="161">
        <v>6009.65</v>
      </c>
      <c r="AD65" s="161">
        <v>6452.4</v>
      </c>
      <c r="AE65" s="161">
        <v>7340</v>
      </c>
      <c r="AF65" s="161">
        <v>8296.5</v>
      </c>
      <c r="AG65" s="161">
        <v>9067.0499999999993</v>
      </c>
      <c r="AH65" s="161">
        <v>10463.9</v>
      </c>
      <c r="AJ65" s="109">
        <v>60</v>
      </c>
      <c r="AK65" s="110"/>
      <c r="AL65" s="110"/>
      <c r="AM65" s="95">
        <v>2521.15</v>
      </c>
      <c r="AN65" s="95">
        <v>3342.2</v>
      </c>
      <c r="AO65" s="95">
        <v>4070.95</v>
      </c>
      <c r="AP65" s="95">
        <v>4424.7</v>
      </c>
      <c r="AQ65" s="95">
        <v>4067</v>
      </c>
      <c r="AR65" s="95">
        <v>4194.7</v>
      </c>
      <c r="AS65" s="95">
        <v>4555</v>
      </c>
      <c r="AT65" s="95">
        <v>5181.6000000000004</v>
      </c>
      <c r="AU65" s="95">
        <v>5856.85</v>
      </c>
      <c r="AV65" s="95">
        <v>6400.8</v>
      </c>
      <c r="AW65" s="95">
        <v>7386.9</v>
      </c>
      <c r="AX65" s="95"/>
      <c r="AY65" s="109">
        <v>60</v>
      </c>
      <c r="AZ65" s="110"/>
      <c r="BA65" s="110"/>
      <c r="BB65" s="95">
        <v>2424.15</v>
      </c>
      <c r="BC65" s="95">
        <v>3213.65</v>
      </c>
      <c r="BD65" s="95">
        <v>3914.35</v>
      </c>
      <c r="BE65" s="95">
        <v>4254.5</v>
      </c>
      <c r="BF65" s="95">
        <v>3910.55</v>
      </c>
      <c r="BG65" s="95">
        <v>4033.35</v>
      </c>
      <c r="BH65" s="95">
        <v>4379.8</v>
      </c>
      <c r="BI65" s="95">
        <v>4982.3</v>
      </c>
      <c r="BJ65" s="95">
        <v>5631.55</v>
      </c>
      <c r="BK65" s="95">
        <v>6154.6</v>
      </c>
      <c r="BL65" s="95">
        <v>7102.75</v>
      </c>
      <c r="BM65" s="116">
        <f t="shared" si="13"/>
        <v>9.4775398077020956E-2</v>
      </c>
      <c r="BN65" s="116">
        <f t="shared" si="13"/>
        <v>9.6003266806186538E-2</v>
      </c>
      <c r="BO65" s="116" t="e">
        <f t="shared" si="14"/>
        <v>#DIV/0!</v>
      </c>
      <c r="BP65" s="116" t="e">
        <f t="shared" si="15"/>
        <v>#DIV/0!</v>
      </c>
      <c r="BQ65" s="116">
        <f t="shared" si="16"/>
        <v>9.6003713550238512E-2</v>
      </c>
      <c r="BR65" s="116">
        <f t="shared" si="17"/>
        <v>9.6007130503061422E-2</v>
      </c>
      <c r="BS65" s="116">
        <f t="shared" si="18"/>
        <v>9.6000557534998476E-2</v>
      </c>
      <c r="BT65" s="116">
        <f t="shared" si="19"/>
        <v>9.6003718961896523E-2</v>
      </c>
      <c r="BU65" s="116">
        <f t="shared" si="20"/>
        <v>9.6005971081911445E-2</v>
      </c>
      <c r="BV65" s="116">
        <f t="shared" si="21"/>
        <v>9.6003927017380475E-2</v>
      </c>
      <c r="BW65" s="116">
        <f t="shared" si="22"/>
        <v>9.6003037629409427E-2</v>
      </c>
      <c r="BX65" s="116">
        <f t="shared" si="23"/>
        <v>9.60013623978202E-2</v>
      </c>
      <c r="BY65" s="116">
        <f t="shared" si="24"/>
        <v>9.6004339179171838E-2</v>
      </c>
      <c r="BZ65" s="116">
        <f t="shared" si="25"/>
        <v>9.6001455820801773E-2</v>
      </c>
      <c r="CA65" s="116">
        <f t="shared" si="26"/>
        <v>9.6001490839935588E-2</v>
      </c>
      <c r="CE65" s="109">
        <v>60</v>
      </c>
      <c r="CF65" s="110"/>
      <c r="CG65" s="110"/>
      <c r="CH65" s="95">
        <v>2256.4</v>
      </c>
      <c r="CI65" s="95">
        <v>2991.3</v>
      </c>
      <c r="CJ65" s="95">
        <v>3643.5</v>
      </c>
      <c r="CK65" s="95">
        <v>3639.95</v>
      </c>
      <c r="CL65" s="95">
        <v>3747</v>
      </c>
      <c r="CM65" s="95">
        <v>4076.75</v>
      </c>
      <c r="CN65" s="95">
        <v>4637.55</v>
      </c>
      <c r="CO65" s="95">
        <v>5231.75</v>
      </c>
      <c r="CP65" s="95">
        <v>5728.7</v>
      </c>
      <c r="CQ65" s="95"/>
    </row>
    <row r="66" spans="1:95" ht="15.75" x14ac:dyDescent="0.25">
      <c r="A66" s="15"/>
      <c r="B66" s="34">
        <v>65</v>
      </c>
      <c r="C66" s="161">
        <v>5623.9</v>
      </c>
      <c r="D66" s="161">
        <v>5608.05</v>
      </c>
      <c r="E66" s="35"/>
      <c r="F66" s="35"/>
      <c r="G66" s="161">
        <v>4045</v>
      </c>
      <c r="H66" s="161">
        <v>5405.05</v>
      </c>
      <c r="I66" s="161">
        <v>6598.1</v>
      </c>
      <c r="J66" s="161">
        <v>7189.9</v>
      </c>
      <c r="K66" s="161">
        <v>6647.85</v>
      </c>
      <c r="L66" s="161">
        <v>6905.15</v>
      </c>
      <c r="M66" s="161">
        <v>7459.3</v>
      </c>
      <c r="N66" s="161">
        <v>8486.75</v>
      </c>
      <c r="O66" s="161">
        <v>9639.75</v>
      </c>
      <c r="P66" s="161">
        <v>10519.3</v>
      </c>
      <c r="Q66" s="161">
        <v>12196.4</v>
      </c>
      <c r="S66" s="34">
        <v>65</v>
      </c>
      <c r="T66" s="161">
        <v>5138.5</v>
      </c>
      <c r="U66" s="161">
        <v>5116.8</v>
      </c>
      <c r="V66" s="35"/>
      <c r="W66" s="35"/>
      <c r="X66" s="161">
        <v>3690.65</v>
      </c>
      <c r="Y66" s="161">
        <v>4931.6000000000004</v>
      </c>
      <c r="Z66" s="161">
        <v>6020.15</v>
      </c>
      <c r="AA66" s="161">
        <v>6560.1</v>
      </c>
      <c r="AB66" s="161">
        <v>6065.55</v>
      </c>
      <c r="AC66" s="161">
        <v>6300.3</v>
      </c>
      <c r="AD66" s="161">
        <v>6805.9</v>
      </c>
      <c r="AE66" s="161">
        <v>7743.35</v>
      </c>
      <c r="AF66" s="161">
        <v>8795.35</v>
      </c>
      <c r="AG66" s="161">
        <v>9597.9</v>
      </c>
      <c r="AH66" s="161">
        <v>11128.1</v>
      </c>
      <c r="AJ66" s="109">
        <v>65</v>
      </c>
      <c r="AK66" s="110"/>
      <c r="AL66" s="110"/>
      <c r="AM66" s="95">
        <v>2617.6999999999998</v>
      </c>
      <c r="AN66" s="95">
        <v>3497.85</v>
      </c>
      <c r="AO66" s="95">
        <v>4270</v>
      </c>
      <c r="AP66" s="95">
        <v>4653</v>
      </c>
      <c r="AQ66" s="95">
        <v>4281.8999999999996</v>
      </c>
      <c r="AR66" s="95">
        <v>4397.55</v>
      </c>
      <c r="AS66" s="95">
        <v>4804.55</v>
      </c>
      <c r="AT66" s="95">
        <v>5466.35</v>
      </c>
      <c r="AU66" s="95">
        <v>6209</v>
      </c>
      <c r="AV66" s="95">
        <v>6775.55</v>
      </c>
      <c r="AW66" s="95">
        <v>7855.75</v>
      </c>
      <c r="AX66" s="95"/>
      <c r="AY66" s="109">
        <v>65</v>
      </c>
      <c r="AZ66" s="110"/>
      <c r="BA66" s="110"/>
      <c r="BB66" s="95">
        <v>2517</v>
      </c>
      <c r="BC66" s="95">
        <v>3363.3</v>
      </c>
      <c r="BD66" s="95">
        <v>4105.75</v>
      </c>
      <c r="BE66" s="95">
        <v>4474</v>
      </c>
      <c r="BF66" s="95">
        <v>4117.2</v>
      </c>
      <c r="BG66" s="95">
        <v>4228.3999999999996</v>
      </c>
      <c r="BH66" s="95">
        <v>4619.75</v>
      </c>
      <c r="BI66" s="95">
        <v>5256.1</v>
      </c>
      <c r="BJ66" s="95">
        <v>5970.15</v>
      </c>
      <c r="BK66" s="95">
        <v>6514.95</v>
      </c>
      <c r="BL66" s="95">
        <v>7553.6</v>
      </c>
      <c r="BM66" s="116">
        <f t="shared" si="13"/>
        <v>9.4463364795173588E-2</v>
      </c>
      <c r="BN66" s="116">
        <f t="shared" si="13"/>
        <v>9.6007270168855463E-2</v>
      </c>
      <c r="BO66" s="116" t="e">
        <f t="shared" si="14"/>
        <v>#DIV/0!</v>
      </c>
      <c r="BP66" s="116" t="e">
        <f t="shared" si="15"/>
        <v>#DIV/0!</v>
      </c>
      <c r="BQ66" s="116">
        <f t="shared" si="16"/>
        <v>9.601289745708752E-2</v>
      </c>
      <c r="BR66" s="116">
        <f t="shared" si="17"/>
        <v>9.6003325492740599E-2</v>
      </c>
      <c r="BS66" s="116">
        <f t="shared" si="18"/>
        <v>9.6002591297559059E-2</v>
      </c>
      <c r="BT66" s="116">
        <f t="shared" si="19"/>
        <v>9.6004634075699924E-2</v>
      </c>
      <c r="BU66" s="116">
        <f t="shared" si="20"/>
        <v>9.6001187031679036E-2</v>
      </c>
      <c r="BV66" s="116">
        <f t="shared" si="21"/>
        <v>9.6003364919130751E-2</v>
      </c>
      <c r="BW66" s="116">
        <f t="shared" si="22"/>
        <v>9.6004936892990056E-2</v>
      </c>
      <c r="BX66" s="116">
        <f t="shared" si="23"/>
        <v>9.6004959093932252E-2</v>
      </c>
      <c r="BY66" s="116">
        <f t="shared" si="24"/>
        <v>9.6005275514902788E-2</v>
      </c>
      <c r="BZ66" s="116">
        <f t="shared" si="25"/>
        <v>9.6000166703132939E-2</v>
      </c>
      <c r="CA66" s="116">
        <f t="shared" si="26"/>
        <v>9.6000215670240197E-2</v>
      </c>
      <c r="CE66" s="109">
        <v>65</v>
      </c>
      <c r="CF66" s="110"/>
      <c r="CG66" s="110"/>
      <c r="CH66" s="95">
        <v>2342.85</v>
      </c>
      <c r="CI66" s="95">
        <v>3130.55</v>
      </c>
      <c r="CJ66" s="95">
        <v>3821.6</v>
      </c>
      <c r="CK66" s="95">
        <v>3832.3</v>
      </c>
      <c r="CL66" s="95">
        <v>3928.25</v>
      </c>
      <c r="CM66" s="95">
        <v>4300.05</v>
      </c>
      <c r="CN66" s="95">
        <v>4892.3999999999996</v>
      </c>
      <c r="CO66" s="95">
        <v>5546.3</v>
      </c>
      <c r="CP66" s="95">
        <v>6064.15</v>
      </c>
      <c r="CQ66" s="95"/>
    </row>
    <row r="67" spans="1:95" ht="15.75" x14ac:dyDescent="0.25">
      <c r="A67" s="15"/>
      <c r="B67" s="34">
        <v>70</v>
      </c>
      <c r="C67" s="161">
        <v>5867.4</v>
      </c>
      <c r="D67" s="161">
        <v>5847.8</v>
      </c>
      <c r="E67" s="35"/>
      <c r="F67" s="35"/>
      <c r="G67" s="161">
        <v>4196.8500000000004</v>
      </c>
      <c r="H67" s="161">
        <v>5645.25</v>
      </c>
      <c r="I67" s="161">
        <v>6905.55</v>
      </c>
      <c r="J67" s="161">
        <v>7540.55</v>
      </c>
      <c r="K67" s="161">
        <v>6981.25</v>
      </c>
      <c r="L67" s="161">
        <v>7225.75</v>
      </c>
      <c r="M67" s="161">
        <v>7848.55</v>
      </c>
      <c r="N67" s="161">
        <v>8933.6</v>
      </c>
      <c r="O67" s="161">
        <v>10188.049999999999</v>
      </c>
      <c r="P67" s="161">
        <v>11101.2</v>
      </c>
      <c r="Q67" s="161">
        <v>12922.4</v>
      </c>
      <c r="S67" s="34">
        <v>70</v>
      </c>
      <c r="T67" s="161">
        <v>5362.4</v>
      </c>
      <c r="U67" s="161">
        <v>5335.55</v>
      </c>
      <c r="V67" s="35"/>
      <c r="W67" s="35"/>
      <c r="X67" s="161">
        <v>3829.2</v>
      </c>
      <c r="Y67" s="161">
        <v>5150.75</v>
      </c>
      <c r="Z67" s="161">
        <v>6300.65</v>
      </c>
      <c r="AA67" s="161">
        <v>6880.05</v>
      </c>
      <c r="AB67" s="161">
        <v>6369.75</v>
      </c>
      <c r="AC67" s="161">
        <v>6592.8</v>
      </c>
      <c r="AD67" s="161">
        <v>7161.05</v>
      </c>
      <c r="AE67" s="161">
        <v>8151.05</v>
      </c>
      <c r="AF67" s="161">
        <v>9295.65</v>
      </c>
      <c r="AG67" s="161">
        <v>10128.799999999999</v>
      </c>
      <c r="AH67" s="161">
        <v>11790.5</v>
      </c>
      <c r="AJ67" s="109">
        <v>70</v>
      </c>
      <c r="AK67" s="110"/>
      <c r="AL67" s="110"/>
      <c r="AM67" s="95">
        <v>2715.95</v>
      </c>
      <c r="AN67" s="95">
        <v>3653.3</v>
      </c>
      <c r="AO67" s="95">
        <v>4468.8999999999996</v>
      </c>
      <c r="AP67" s="95">
        <v>4879.8999999999996</v>
      </c>
      <c r="AQ67" s="95">
        <v>4496.7</v>
      </c>
      <c r="AR67" s="95">
        <v>4601.75</v>
      </c>
      <c r="AS67" s="95">
        <v>5055.25</v>
      </c>
      <c r="AT67" s="95">
        <v>5754.15</v>
      </c>
      <c r="AU67" s="95">
        <v>6562.2</v>
      </c>
      <c r="AV67" s="95">
        <v>7150.4</v>
      </c>
      <c r="AW67" s="95">
        <v>8323.4500000000007</v>
      </c>
      <c r="AX67" s="95"/>
      <c r="AY67" s="109">
        <v>70</v>
      </c>
      <c r="AZ67" s="110"/>
      <c r="BA67" s="110"/>
      <c r="BB67" s="95">
        <v>2611.4499999999998</v>
      </c>
      <c r="BC67" s="95">
        <v>3512.75</v>
      </c>
      <c r="BD67" s="95">
        <v>4297</v>
      </c>
      <c r="BE67" s="95">
        <v>4692.2</v>
      </c>
      <c r="BF67" s="95">
        <v>4323.75</v>
      </c>
      <c r="BG67" s="95">
        <v>4424.75</v>
      </c>
      <c r="BH67" s="95">
        <v>4860.8</v>
      </c>
      <c r="BI67" s="95">
        <v>5532.8</v>
      </c>
      <c r="BJ67" s="95">
        <v>6309.8</v>
      </c>
      <c r="BK67" s="95">
        <v>6875.35</v>
      </c>
      <c r="BL67" s="95">
        <v>8003.3</v>
      </c>
      <c r="BM67" s="116">
        <f t="shared" si="13"/>
        <v>9.4174250335670617E-2</v>
      </c>
      <c r="BN67" s="116">
        <f t="shared" si="13"/>
        <v>9.6006972102220089E-2</v>
      </c>
      <c r="BO67" s="116" t="e">
        <f t="shared" si="14"/>
        <v>#DIV/0!</v>
      </c>
      <c r="BP67" s="116" t="e">
        <f t="shared" si="15"/>
        <v>#DIV/0!</v>
      </c>
      <c r="BQ67" s="116">
        <f t="shared" si="16"/>
        <v>9.601222187402092E-2</v>
      </c>
      <c r="BR67" s="116">
        <f t="shared" si="17"/>
        <v>9.6005436101538555E-2</v>
      </c>
      <c r="BS67" s="116">
        <f t="shared" si="18"/>
        <v>9.6005967638259637E-2</v>
      </c>
      <c r="BT67" s="116">
        <f t="shared" si="19"/>
        <v>9.6002209286269791E-2</v>
      </c>
      <c r="BU67" s="116">
        <f t="shared" si="20"/>
        <v>9.6000627968130692E-2</v>
      </c>
      <c r="BV67" s="116">
        <f t="shared" si="21"/>
        <v>9.6006249241596953E-2</v>
      </c>
      <c r="BW67" s="116">
        <f t="shared" si="22"/>
        <v>9.6005474057575313E-2</v>
      </c>
      <c r="BX67" s="116">
        <f t="shared" si="23"/>
        <v>9.600603603216773E-2</v>
      </c>
      <c r="BY67" s="116">
        <f t="shared" si="24"/>
        <v>9.6001893358721446E-2</v>
      </c>
      <c r="BZ67" s="116">
        <f t="shared" si="25"/>
        <v>9.600347523892272E-2</v>
      </c>
      <c r="CA67" s="116">
        <f t="shared" si="26"/>
        <v>9.6001017768542418E-2</v>
      </c>
      <c r="CE67" s="109">
        <v>70</v>
      </c>
      <c r="CF67" s="110"/>
      <c r="CG67" s="110"/>
      <c r="CH67" s="95">
        <v>2430.6999999999998</v>
      </c>
      <c r="CI67" s="95">
        <v>3269.7</v>
      </c>
      <c r="CJ67" s="95">
        <v>3999.65</v>
      </c>
      <c r="CK67" s="95">
        <v>4024.55</v>
      </c>
      <c r="CL67" s="95">
        <v>4110.6499999999996</v>
      </c>
      <c r="CM67" s="95">
        <v>4524.45</v>
      </c>
      <c r="CN67" s="95">
        <v>5150</v>
      </c>
      <c r="CO67" s="95">
        <v>5861.9</v>
      </c>
      <c r="CP67" s="95">
        <v>6399.65</v>
      </c>
      <c r="CQ67" s="95"/>
    </row>
    <row r="68" spans="1:95" ht="15.75" x14ac:dyDescent="0.25">
      <c r="A68" s="15"/>
      <c r="B68" s="34" t="s">
        <v>103</v>
      </c>
      <c r="C68" s="161">
        <v>83.82</v>
      </c>
      <c r="D68" s="161">
        <v>83.53</v>
      </c>
      <c r="E68" s="35"/>
      <c r="F68" s="35"/>
      <c r="G68" s="161">
        <v>59.95</v>
      </c>
      <c r="H68" s="161">
        <v>80.64</v>
      </c>
      <c r="I68" s="161">
        <v>98.65</v>
      </c>
      <c r="J68" s="161">
        <v>107.72</v>
      </c>
      <c r="K68" s="161">
        <v>99.73</v>
      </c>
      <c r="L68" s="161">
        <v>103.22</v>
      </c>
      <c r="M68" s="161">
        <v>112.12</v>
      </c>
      <c r="N68" s="161">
        <v>127.62</v>
      </c>
      <c r="O68" s="161">
        <v>145.54</v>
      </c>
      <c r="P68" s="161">
        <v>158.58000000000001</v>
      </c>
      <c r="Q68" s="161">
        <v>184.6</v>
      </c>
      <c r="S68" s="34" t="s">
        <v>103</v>
      </c>
      <c r="T68" s="161">
        <v>76.599999999999994</v>
      </c>
      <c r="U68" s="161">
        <v>76.22</v>
      </c>
      <c r="V68" s="35"/>
      <c r="W68" s="35"/>
      <c r="X68" s="161">
        <v>54.7</v>
      </c>
      <c r="Y68" s="161">
        <v>73.58</v>
      </c>
      <c r="Z68" s="161">
        <v>90</v>
      </c>
      <c r="AA68" s="161">
        <v>98.28</v>
      </c>
      <c r="AB68" s="161">
        <v>90.99</v>
      </c>
      <c r="AC68" s="161">
        <v>94.18</v>
      </c>
      <c r="AD68" s="161">
        <v>102.3</v>
      </c>
      <c r="AE68" s="161">
        <v>116.44</v>
      </c>
      <c r="AF68" s="161">
        <v>132.79</v>
      </c>
      <c r="AG68" s="161">
        <v>144.69</v>
      </c>
      <c r="AH68" s="161">
        <v>168.43</v>
      </c>
      <c r="AJ68" s="109" t="s">
        <v>103</v>
      </c>
      <c r="AK68" s="110"/>
      <c r="AL68" s="110"/>
      <c r="AM68" s="95">
        <v>38.79</v>
      </c>
      <c r="AN68" s="95">
        <v>52.19</v>
      </c>
      <c r="AO68" s="95">
        <v>63.84</v>
      </c>
      <c r="AP68" s="95">
        <v>69.709999999999994</v>
      </c>
      <c r="AQ68" s="95">
        <v>64.23</v>
      </c>
      <c r="AR68" s="95">
        <v>65.73</v>
      </c>
      <c r="AS68" s="95">
        <v>72.209999999999994</v>
      </c>
      <c r="AT68" s="95">
        <v>82.2</v>
      </c>
      <c r="AU68" s="95">
        <v>93.74</v>
      </c>
      <c r="AV68" s="95">
        <v>102.14</v>
      </c>
      <c r="AW68" s="95">
        <v>118.9</v>
      </c>
      <c r="AX68" s="95"/>
      <c r="AY68" s="109" t="s">
        <v>103</v>
      </c>
      <c r="AZ68" s="110"/>
      <c r="BA68" s="110"/>
      <c r="BB68" s="95">
        <v>37.299999999999997</v>
      </c>
      <c r="BC68" s="95">
        <v>50.18</v>
      </c>
      <c r="BD68" s="95">
        <v>61.38</v>
      </c>
      <c r="BE68" s="95">
        <v>67.03</v>
      </c>
      <c r="BF68" s="95">
        <v>61.76</v>
      </c>
      <c r="BG68" s="95">
        <v>63.21</v>
      </c>
      <c r="BH68" s="95">
        <v>69.44</v>
      </c>
      <c r="BI68" s="95">
        <v>79.040000000000006</v>
      </c>
      <c r="BJ68" s="95">
        <v>90.14</v>
      </c>
      <c r="BK68" s="95">
        <v>98.21</v>
      </c>
      <c r="BL68" s="95">
        <v>114.33</v>
      </c>
      <c r="BM68" s="116">
        <f t="shared" si="13"/>
        <v>9.4255874673629281E-2</v>
      </c>
      <c r="BN68" s="116">
        <f t="shared" si="13"/>
        <v>9.5906586197848309E-2</v>
      </c>
      <c r="BO68" s="116" t="e">
        <f t="shared" si="14"/>
        <v>#DIV/0!</v>
      </c>
      <c r="BP68" s="116" t="e">
        <f t="shared" si="15"/>
        <v>#DIV/0!</v>
      </c>
      <c r="BQ68" s="116">
        <f t="shared" si="16"/>
        <v>9.5978062157221267E-2</v>
      </c>
      <c r="BR68" s="116">
        <f t="shared" si="17"/>
        <v>9.5949986409350485E-2</v>
      </c>
      <c r="BS68" s="116">
        <f t="shared" si="18"/>
        <v>9.6111111111111258E-2</v>
      </c>
      <c r="BT68" s="116">
        <f t="shared" si="19"/>
        <v>9.6052096052096081E-2</v>
      </c>
      <c r="BU68" s="116">
        <f t="shared" si="20"/>
        <v>9.6054511484778615E-2</v>
      </c>
      <c r="BV68" s="116">
        <f t="shared" si="21"/>
        <v>9.5986409004034767E-2</v>
      </c>
      <c r="BW68" s="116">
        <f t="shared" si="22"/>
        <v>9.5992179863147786E-2</v>
      </c>
      <c r="BX68" s="116">
        <f t="shared" si="23"/>
        <v>9.6015115080728242E-2</v>
      </c>
      <c r="BY68" s="116">
        <f t="shared" si="24"/>
        <v>9.601626628511184E-2</v>
      </c>
      <c r="BZ68" s="116">
        <f t="shared" si="25"/>
        <v>9.5998341281360311E-2</v>
      </c>
      <c r="CA68" s="116">
        <f t="shared" si="26"/>
        <v>9.6004274772902631E-2</v>
      </c>
      <c r="CE68" s="109" t="s">
        <v>103</v>
      </c>
      <c r="CF68" s="110"/>
      <c r="CG68" s="110"/>
      <c r="CH68" s="95">
        <v>34.72</v>
      </c>
      <c r="CI68" s="95">
        <v>46.71</v>
      </c>
      <c r="CJ68" s="95">
        <v>57.13</v>
      </c>
      <c r="CK68" s="95">
        <v>57.5</v>
      </c>
      <c r="CL68" s="95">
        <v>58.72</v>
      </c>
      <c r="CM68" s="95">
        <v>64.63</v>
      </c>
      <c r="CN68" s="95">
        <v>73.569999999999993</v>
      </c>
      <c r="CO68" s="95">
        <v>83.74</v>
      </c>
      <c r="CP68" s="95">
        <v>91.42</v>
      </c>
      <c r="CQ68" s="95"/>
    </row>
    <row r="69" spans="1:95" ht="15.75" x14ac:dyDescent="0.25">
      <c r="A69" s="15"/>
      <c r="B69" s="34" t="s">
        <v>61</v>
      </c>
      <c r="C69" s="161">
        <v>5867.4</v>
      </c>
      <c r="D69" s="161">
        <v>5847.8</v>
      </c>
      <c r="E69" s="35"/>
      <c r="F69" s="35"/>
      <c r="G69" s="161">
        <v>4196.8500000000004</v>
      </c>
      <c r="H69" s="161">
        <v>5645.25</v>
      </c>
      <c r="I69" s="161">
        <v>6905.55</v>
      </c>
      <c r="J69" s="161">
        <v>7540.55</v>
      </c>
      <c r="K69" s="161">
        <v>6981.25</v>
      </c>
      <c r="L69" s="161">
        <v>7225.75</v>
      </c>
      <c r="M69" s="161">
        <v>7848.55</v>
      </c>
      <c r="N69" s="161">
        <v>8933.6</v>
      </c>
      <c r="O69" s="161">
        <v>10188.049999999999</v>
      </c>
      <c r="P69" s="161">
        <v>11101.2</v>
      </c>
      <c r="Q69" s="161">
        <v>12922.4</v>
      </c>
      <c r="S69" s="34" t="s">
        <v>61</v>
      </c>
      <c r="T69" s="161">
        <v>5362.4</v>
      </c>
      <c r="U69" s="161">
        <v>5335.55</v>
      </c>
      <c r="V69" s="35"/>
      <c r="W69" s="35"/>
      <c r="X69" s="161">
        <v>3829.2</v>
      </c>
      <c r="Y69" s="161">
        <v>5150.75</v>
      </c>
      <c r="Z69" s="161">
        <v>6300.65</v>
      </c>
      <c r="AA69" s="161">
        <v>6880.05</v>
      </c>
      <c r="AB69" s="161">
        <v>6369.75</v>
      </c>
      <c r="AC69" s="161">
        <v>6592.8</v>
      </c>
      <c r="AD69" s="161">
        <v>7161.05</v>
      </c>
      <c r="AE69" s="161">
        <v>8151.05</v>
      </c>
      <c r="AF69" s="161">
        <v>9295.65</v>
      </c>
      <c r="AG69" s="161">
        <v>10128.799999999999</v>
      </c>
      <c r="AH69" s="161">
        <v>11790.5</v>
      </c>
      <c r="AJ69" s="109" t="s">
        <v>61</v>
      </c>
      <c r="AK69" s="110"/>
      <c r="AL69" s="110"/>
      <c r="AM69" s="95">
        <v>2715.95</v>
      </c>
      <c r="AN69" s="95">
        <v>3653.3</v>
      </c>
      <c r="AO69" s="95">
        <v>4468.8999999999996</v>
      </c>
      <c r="AP69" s="95">
        <v>4879.8999999999996</v>
      </c>
      <c r="AQ69" s="95">
        <v>4496.7</v>
      </c>
      <c r="AR69" s="95">
        <v>4601.75</v>
      </c>
      <c r="AS69" s="95">
        <v>5055.25</v>
      </c>
      <c r="AT69" s="95">
        <v>5754.15</v>
      </c>
      <c r="AU69" s="95">
        <v>6562.2</v>
      </c>
      <c r="AV69" s="95">
        <v>7150.4</v>
      </c>
      <c r="AW69" s="95">
        <v>8323.4500000000007</v>
      </c>
      <c r="AX69" s="95"/>
      <c r="AY69" s="109" t="s">
        <v>61</v>
      </c>
      <c r="AZ69" s="110"/>
      <c r="BA69" s="110"/>
      <c r="BB69" s="95">
        <v>2611.4499999999998</v>
      </c>
      <c r="BC69" s="95">
        <v>3512.75</v>
      </c>
      <c r="BD69" s="95">
        <v>4297</v>
      </c>
      <c r="BE69" s="95">
        <v>4692.2</v>
      </c>
      <c r="BF69" s="95">
        <v>4323.75</v>
      </c>
      <c r="BG69" s="95">
        <v>4424.75</v>
      </c>
      <c r="BH69" s="95">
        <v>4860.8</v>
      </c>
      <c r="BI69" s="95">
        <v>5532.8</v>
      </c>
      <c r="BJ69" s="95">
        <v>6309.8</v>
      </c>
      <c r="BK69" s="95">
        <v>6875.35</v>
      </c>
      <c r="BL69" s="95">
        <v>8003.3</v>
      </c>
      <c r="BM69" s="116">
        <f t="shared" si="13"/>
        <v>9.4174250335670617E-2</v>
      </c>
      <c r="BN69" s="116">
        <f t="shared" si="13"/>
        <v>9.6006972102220089E-2</v>
      </c>
      <c r="BO69" s="116" t="e">
        <f t="shared" si="14"/>
        <v>#DIV/0!</v>
      </c>
      <c r="BP69" s="116" t="e">
        <f t="shared" si="15"/>
        <v>#DIV/0!</v>
      </c>
      <c r="BQ69" s="116">
        <f t="shared" si="16"/>
        <v>9.601222187402092E-2</v>
      </c>
      <c r="BR69" s="116">
        <f t="shared" si="17"/>
        <v>9.6005436101538555E-2</v>
      </c>
      <c r="BS69" s="116">
        <f t="shared" si="18"/>
        <v>9.6005967638259637E-2</v>
      </c>
      <c r="BT69" s="116">
        <f t="shared" si="19"/>
        <v>9.6002209286269791E-2</v>
      </c>
      <c r="BU69" s="116">
        <f t="shared" si="20"/>
        <v>9.6000627968130692E-2</v>
      </c>
      <c r="BV69" s="116">
        <f t="shared" si="21"/>
        <v>9.6006249241596953E-2</v>
      </c>
      <c r="BW69" s="116">
        <f t="shared" si="22"/>
        <v>9.6005474057575313E-2</v>
      </c>
      <c r="BX69" s="116">
        <f t="shared" si="23"/>
        <v>9.600603603216773E-2</v>
      </c>
      <c r="BY69" s="116">
        <f t="shared" si="24"/>
        <v>9.6001893358721446E-2</v>
      </c>
      <c r="BZ69" s="116">
        <f t="shared" si="25"/>
        <v>9.600347523892272E-2</v>
      </c>
      <c r="CA69" s="116">
        <f t="shared" si="26"/>
        <v>9.6001017768542418E-2</v>
      </c>
      <c r="CE69" s="109" t="s">
        <v>61</v>
      </c>
      <c r="CF69" s="110"/>
      <c r="CG69" s="110"/>
      <c r="CH69" s="95">
        <v>2430.6999999999998</v>
      </c>
      <c r="CI69" s="95">
        <v>3269.7</v>
      </c>
      <c r="CJ69" s="95">
        <v>3999.65</v>
      </c>
      <c r="CK69" s="95">
        <v>4024.55</v>
      </c>
      <c r="CL69" s="95">
        <v>4110.6499999999996</v>
      </c>
      <c r="CM69" s="95">
        <v>4524.45</v>
      </c>
      <c r="CN69" s="95">
        <v>5150</v>
      </c>
      <c r="CO69" s="95">
        <v>5861.9</v>
      </c>
      <c r="CP69" s="95">
        <v>6399.65</v>
      </c>
      <c r="CQ69" s="95"/>
    </row>
    <row r="70" spans="1:95" ht="38.25" customHeight="1" x14ac:dyDescent="0.2">
      <c r="A70" s="27"/>
    </row>
  </sheetData>
  <phoneticPr fontId="15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D9D9D6"/>
  </sheetPr>
  <dimension ref="B1:AP96"/>
  <sheetViews>
    <sheetView showGridLines="0" showRowColHeaders="0" tabSelected="1" zoomScaleNormal="100" workbookViewId="0">
      <selection activeCell="T31" sqref="T31:AF32"/>
    </sheetView>
  </sheetViews>
  <sheetFormatPr defaultColWidth="9.28515625" defaultRowHeight="12.75" x14ac:dyDescent="0.2"/>
  <cols>
    <col min="1" max="1" width="2.7109375" style="54" customWidth="1"/>
    <col min="2" max="2" width="12.42578125" style="54" customWidth="1"/>
    <col min="3" max="3" width="9.28515625" style="54"/>
    <col min="4" max="6" width="8.7109375" style="54" customWidth="1"/>
    <col min="7" max="7" width="9.28515625" style="54" customWidth="1"/>
    <col min="8" max="8" width="8.7109375" style="54" customWidth="1"/>
    <col min="9" max="9" width="1.28515625" style="54" customWidth="1"/>
    <col min="10" max="10" width="9.7109375" style="54" customWidth="1"/>
    <col min="11" max="17" width="8.7109375" style="54" customWidth="1"/>
    <col min="18" max="18" width="3.7109375" style="54" hidden="1" customWidth="1"/>
    <col min="19" max="19" width="2.28515625" style="54" customWidth="1"/>
    <col min="20" max="20" width="14.140625" style="54" customWidth="1"/>
    <col min="21" max="21" width="3.28515625" style="54" customWidth="1"/>
    <col min="22" max="23" width="0.7109375" style="54" customWidth="1"/>
    <col min="24" max="24" width="13.42578125" style="54" customWidth="1"/>
    <col min="25" max="25" width="3.28515625" style="54" customWidth="1"/>
    <col min="26" max="26" width="1.7109375" style="54" customWidth="1"/>
    <col min="27" max="27" width="13.140625" style="54" customWidth="1"/>
    <col min="28" max="28" width="3.28515625" style="54" customWidth="1"/>
    <col min="29" max="29" width="4.85546875" style="54" customWidth="1"/>
    <col min="30" max="30" width="9.85546875" style="54" customWidth="1"/>
    <col min="31" max="31" width="5.5703125" style="54" customWidth="1"/>
    <col min="32" max="32" width="6.42578125" style="142" customWidth="1"/>
    <col min="33" max="33" width="5.140625" style="142" hidden="1" customWidth="1"/>
    <col min="34" max="34" width="5.42578125" style="142" hidden="1" customWidth="1"/>
    <col min="35" max="35" width="5.140625" style="142" hidden="1" customWidth="1"/>
    <col min="36" max="36" width="114.42578125" style="142" hidden="1" customWidth="1"/>
    <col min="37" max="37" width="4" style="142" hidden="1" customWidth="1"/>
    <col min="38" max="40" width="1.7109375" style="142" hidden="1" customWidth="1"/>
    <col min="41" max="41" width="3.28515625" style="142" hidden="1" customWidth="1"/>
    <col min="42" max="42" width="2.85546875" style="54" hidden="1" customWidth="1"/>
    <col min="43" max="16384" width="9.28515625" style="54"/>
  </cols>
  <sheetData>
    <row r="1" spans="2:42" ht="11.25" x14ac:dyDescent="0.2"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76"/>
      <c r="AG1" s="132"/>
      <c r="AH1" s="132" t="str">
        <f>IF($AJ$16="Y",$AJ$28,IF($AJ$17="Y",$AJ$28,IF($W$18&gt;274,$AJ$28,IF($AC$21&gt;400,$AJ$28,IF(AND($AC$21&gt;300,$AC$21&lt;=400),$AJ$28,IF($AO$17&gt;0,$AJ$28,""))))))</f>
        <v/>
      </c>
      <c r="AI1" s="132" t="e">
        <f t="array" ref="AI1">INDEX($AH$1:$AH$6, SMALL(IF((($AH$1:$AH$6)=""), "", ROW($AH$1:$AH$6)-MIN(ROW($AH$1:$AH$6))+1), ROW($A$1)))</f>
        <v>#NUM!</v>
      </c>
      <c r="AJ1" s="132"/>
      <c r="AK1" s="132"/>
      <c r="AL1" s="132"/>
      <c r="AM1" s="132"/>
      <c r="AN1" s="132"/>
      <c r="AO1" s="132"/>
      <c r="AP1" s="130"/>
    </row>
    <row r="2" spans="2:42" x14ac:dyDescent="0.2">
      <c r="B2" s="52" t="s">
        <v>659</v>
      </c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76"/>
      <c r="AG2" s="132"/>
      <c r="AH2" s="132" t="str">
        <f>IF($AJ$16="Y",$AJ$33,IF($AJ$17="Y",$AJ$34,""))</f>
        <v/>
      </c>
      <c r="AI2" s="132" t="e">
        <f t="array" ref="AI2">INDEX($AH$1:$AH$6, SMALL(IF((($AH$1:$AH$6)=""), "", ROW($AH$1:$AH$6)-MIN(ROW($AH$1:$AH$6))+1), ROW($A$2)))</f>
        <v>#NUM!</v>
      </c>
      <c r="AJ2" s="132"/>
      <c r="AK2" s="132"/>
      <c r="AL2" s="132"/>
      <c r="AM2" s="132"/>
      <c r="AN2" s="132"/>
      <c r="AO2" s="132"/>
      <c r="AP2" s="130"/>
    </row>
    <row r="3" spans="2:42" x14ac:dyDescent="0.2">
      <c r="B3" s="52"/>
      <c r="C3" s="130"/>
      <c r="D3" s="130"/>
      <c r="E3" s="130"/>
      <c r="F3" s="130"/>
      <c r="G3" s="72" t="s">
        <v>0</v>
      </c>
      <c r="H3" s="72" t="s">
        <v>1</v>
      </c>
      <c r="I3" s="205"/>
      <c r="J3" s="205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76"/>
      <c r="AG3" s="132"/>
      <c r="AH3" s="132" t="str">
        <f>IF($AC$21&gt;400,$AJ$25,"")</f>
        <v/>
      </c>
      <c r="AI3" s="132" t="e">
        <f t="array" ref="AI3">INDEX($AH$1:$AH$6, SMALL(IF((($AH$1:$AH$6)=""), "", ROW($AH$1:$AH$6)-MIN(ROW($AH$1:$AH$6))+1), ROW($A$3)))</f>
        <v>#NUM!</v>
      </c>
      <c r="AJ3" s="132"/>
      <c r="AK3" s="132"/>
      <c r="AL3" s="132"/>
      <c r="AM3" s="132"/>
      <c r="AN3" s="132"/>
      <c r="AO3" s="132"/>
      <c r="AP3" s="130"/>
    </row>
    <row r="4" spans="2:42" ht="12.75" customHeight="1" x14ac:dyDescent="0.2">
      <c r="B4" s="52"/>
      <c r="C4" s="130"/>
      <c r="D4" s="130"/>
      <c r="E4" s="130"/>
      <c r="F4" s="52" t="s">
        <v>2</v>
      </c>
      <c r="G4" s="206">
        <f>VLOOKUP('Kraje Strefy_klienci"NonLegacy"'!A1,'Kraje Strefy_klienci"NonLegacy"'!B:K,6,0)</f>
        <v>0</v>
      </c>
      <c r="H4" s="206">
        <f>IF($G$4=704,505,$G$4)</f>
        <v>0</v>
      </c>
      <c r="I4" s="55"/>
      <c r="J4" s="206"/>
      <c r="K4" s="130"/>
      <c r="L4" s="130"/>
      <c r="M4" s="130"/>
      <c r="N4" s="130"/>
      <c r="O4" s="130"/>
      <c r="P4" s="130"/>
      <c r="Q4" s="130"/>
      <c r="R4" s="294" t="s">
        <v>660</v>
      </c>
      <c r="S4" s="294"/>
      <c r="T4" s="294"/>
      <c r="U4" s="294"/>
      <c r="V4" s="294"/>
      <c r="W4" s="294"/>
      <c r="X4" s="294"/>
      <c r="Y4" s="294"/>
      <c r="Z4" s="294"/>
      <c r="AA4" s="294"/>
      <c r="AB4" s="294"/>
      <c r="AC4" s="294"/>
      <c r="AD4" s="294"/>
      <c r="AE4" s="130"/>
      <c r="AF4" s="176"/>
      <c r="AG4" s="132"/>
      <c r="AH4" s="132" t="str">
        <f>IF(OR($W$18&gt;274,$AA$18&gt;274,$AD$18&gt;274),$AJ$26,"")</f>
        <v/>
      </c>
      <c r="AI4" s="133" t="e">
        <f t="array" ref="AI4">INDEX($AH$1:$AH$6, SMALL(IF((($AH$1:$AH$6)=""), "", ROW($AH$1:$AH$6)-MIN(ROW($AH$1:$AH$6))+1), ROW($A$4)))</f>
        <v>#NUM!</v>
      </c>
      <c r="AJ4" s="132"/>
      <c r="AK4" s="132"/>
      <c r="AL4" s="132"/>
      <c r="AM4" s="132"/>
      <c r="AN4" s="132"/>
      <c r="AO4" s="132"/>
      <c r="AP4" s="130"/>
    </row>
    <row r="5" spans="2:42" ht="12.2" customHeight="1" x14ac:dyDescent="0.2"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294"/>
      <c r="S5" s="294"/>
      <c r="T5" s="294"/>
      <c r="U5" s="294"/>
      <c r="V5" s="294"/>
      <c r="W5" s="294"/>
      <c r="X5" s="294"/>
      <c r="Y5" s="294"/>
      <c r="Z5" s="294"/>
      <c r="AA5" s="294"/>
      <c r="AB5" s="294"/>
      <c r="AC5" s="294"/>
      <c r="AD5" s="294"/>
      <c r="AE5" s="130"/>
      <c r="AF5" s="176"/>
      <c r="AG5" s="132"/>
      <c r="AH5" s="132" t="str">
        <f>IF($AO$17&gt;0,$AJ$35,"")</f>
        <v/>
      </c>
      <c r="AI5" s="132" t="e">
        <f t="array" ref="AI5">INDEX($AH$1:$AH$6, SMALL(IF((($AH$1:$AH$6)=""), "", ROW($AH$1:$AH$6)-MIN(ROW($AH$1:$AH$6))+1), ROW($A$5)))</f>
        <v>#NUM!</v>
      </c>
      <c r="AJ5" s="132"/>
      <c r="AK5" s="132"/>
      <c r="AL5" s="132"/>
      <c r="AM5" s="132"/>
      <c r="AN5" s="132"/>
      <c r="AO5" s="132"/>
      <c r="AP5" s="130"/>
    </row>
    <row r="6" spans="2:42" ht="13.15" customHeight="1" x14ac:dyDescent="0.2">
      <c r="B6" s="53" t="s">
        <v>3</v>
      </c>
      <c r="C6" s="67"/>
      <c r="D6" s="67"/>
      <c r="E6" s="130"/>
      <c r="F6" s="53"/>
      <c r="G6" s="53" t="s">
        <v>111</v>
      </c>
      <c r="H6" s="130"/>
      <c r="I6" s="130"/>
      <c r="J6" s="130"/>
      <c r="K6" s="248">
        <v>0</v>
      </c>
      <c r="L6" s="130"/>
      <c r="M6" s="130"/>
      <c r="N6" s="130"/>
      <c r="O6" s="130"/>
      <c r="P6" s="130"/>
      <c r="Q6" s="130"/>
      <c r="R6" s="295" t="str">
        <f>"UWAGA !!! Dla przesyłek z/do Anglii, Walii i Szkocji do cen w serwisie TB należy doliczyć opłatę graniczną (border fee) w wysokości: "&amp;ud!B36&amp;ud!C36</f>
        <v>UWAGA !!! Dla przesyłek z/do Anglii, Walii i Szkocji do cen w serwisie TB należy doliczyć opłatę graniczną (border fee) w wysokości: 8.8 zł</v>
      </c>
      <c r="S6" s="295"/>
      <c r="T6" s="295"/>
      <c r="U6" s="295"/>
      <c r="V6" s="295"/>
      <c r="W6" s="295"/>
      <c r="X6" s="295"/>
      <c r="Y6" s="295"/>
      <c r="Z6" s="295"/>
      <c r="AA6" s="295"/>
      <c r="AB6" s="295"/>
      <c r="AC6" s="295"/>
      <c r="AD6" s="130"/>
      <c r="AE6" s="143"/>
      <c r="AF6" s="176"/>
      <c r="AG6" s="132"/>
      <c r="AH6" s="132" t="str">
        <f>IF(AND($AC$21&gt;300,$AC$21&lt;=400),$AJ$36,"")</f>
        <v/>
      </c>
      <c r="AI6" s="132" t="e">
        <f t="array" ref="AI6">INDEX($AH$1:$AH$6, SMALL(IF((($AH$1:$AH$6)=""), "", ROW($AH$1:$AH$6)-MIN(ROW($AH$1:$AH$6))+1), ROW($A$6)))</f>
        <v>#NUM!</v>
      </c>
      <c r="AJ6" s="132"/>
      <c r="AK6" s="132"/>
      <c r="AL6" s="132"/>
      <c r="AM6" s="132"/>
      <c r="AN6" s="132"/>
      <c r="AO6" s="132"/>
      <c r="AP6" s="130"/>
    </row>
    <row r="7" spans="2:42" x14ac:dyDescent="0.2">
      <c r="B7" s="67"/>
      <c r="C7" s="67"/>
      <c r="D7" s="67"/>
      <c r="E7" s="130"/>
      <c r="F7" s="53"/>
      <c r="G7" s="53" t="s">
        <v>112</v>
      </c>
      <c r="H7" s="130"/>
      <c r="I7" s="130"/>
      <c r="J7" s="130"/>
      <c r="K7" s="248">
        <v>0</v>
      </c>
      <c r="L7" s="130"/>
      <c r="M7" s="130"/>
      <c r="N7" s="130"/>
      <c r="O7" s="130"/>
      <c r="P7" s="130"/>
      <c r="Q7" s="235"/>
      <c r="R7" s="295"/>
      <c r="S7" s="295"/>
      <c r="T7" s="295"/>
      <c r="U7" s="295"/>
      <c r="V7" s="295"/>
      <c r="W7" s="295"/>
      <c r="X7" s="295"/>
      <c r="Y7" s="295"/>
      <c r="Z7" s="295"/>
      <c r="AA7" s="295"/>
      <c r="AB7" s="295"/>
      <c r="AC7" s="295"/>
      <c r="AD7" s="130"/>
      <c r="AE7" s="143"/>
      <c r="AF7" s="176"/>
      <c r="AG7" s="132"/>
      <c r="AH7" s="132" t="str">
        <f>IF(AH11=$AJ$31,$AJ$27,"")</f>
        <v/>
      </c>
      <c r="AI7" s="132" t="str">
        <f>IF(AH9=$AJ$31,$AJ$27,"")</f>
        <v/>
      </c>
      <c r="AJ7" s="132"/>
      <c r="AK7" s="132"/>
      <c r="AL7" s="132"/>
      <c r="AM7" s="132"/>
      <c r="AN7" s="132"/>
      <c r="AO7" s="132"/>
      <c r="AP7" s="130"/>
    </row>
    <row r="8" spans="2:42" x14ac:dyDescent="0.2">
      <c r="B8" s="67"/>
      <c r="C8" s="67"/>
      <c r="D8" s="67"/>
      <c r="E8" s="130"/>
      <c r="F8" s="53"/>
      <c r="G8" s="53" t="s">
        <v>113</v>
      </c>
      <c r="H8" s="130"/>
      <c r="I8" s="130"/>
      <c r="J8" s="130"/>
      <c r="K8" s="248">
        <v>0</v>
      </c>
      <c r="L8" s="130"/>
      <c r="M8" s="130"/>
      <c r="N8" s="130"/>
      <c r="O8" s="130"/>
      <c r="P8" s="130"/>
      <c r="Q8" s="235"/>
      <c r="R8" s="130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76"/>
      <c r="AG8" s="132"/>
      <c r="AH8" s="133" t="str">
        <f>IF($AJ$17="Y",$AJ$29,IF($AJ$16="Y",$AJ$29,IF($AO$17&gt;0,$AJ$29,IF($W$18&gt;274,$AJ$29,IF(AND($AC$21&gt;300,$AC$21&lt;=400),$AJ$29,IF($AC$21&gt;400,$AJ$29,""))))))</f>
        <v/>
      </c>
      <c r="AI8" s="132" t="e">
        <f t="array" ref="AI8">INDEX($AH$8:$AH$11, SMALL(IF((($AH$8:$AH$11)=""), "", ROW($AH$8:$AH$11)-MIN(ROW($AH$8:$AH$11))+1), ROW($A$1)))</f>
        <v>#NUM!</v>
      </c>
      <c r="AJ8" s="132"/>
      <c r="AK8" s="132"/>
      <c r="AL8" s="132"/>
      <c r="AM8" s="132"/>
      <c r="AN8" s="132"/>
      <c r="AO8" s="132"/>
      <c r="AP8" s="130"/>
    </row>
    <row r="9" spans="2:42" x14ac:dyDescent="0.2">
      <c r="B9" s="67"/>
      <c r="C9" s="67"/>
      <c r="D9" s="67"/>
      <c r="E9" s="130"/>
      <c r="F9" s="53"/>
      <c r="G9" s="53" t="s">
        <v>114</v>
      </c>
      <c r="H9" s="130"/>
      <c r="I9" s="130"/>
      <c r="J9" s="130"/>
      <c r="K9" s="248">
        <v>0</v>
      </c>
      <c r="L9" s="130"/>
      <c r="M9" s="130"/>
      <c r="N9" s="130"/>
      <c r="O9" s="130"/>
      <c r="P9" s="130"/>
      <c r="Q9" s="235"/>
      <c r="R9" s="130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76"/>
      <c r="AG9" s="132"/>
      <c r="AH9" s="132"/>
      <c r="AI9" s="132" t="e">
        <f t="array" ref="AI9">INDEX($AH$8:$AH$11, SMALL(IF((($AH$8:$AH$11)=""), "", ROW($AH$8:$AH$11)-MIN(ROW($AH$8:$AH$11))+1), ROW($A$2)))</f>
        <v>#NUM!</v>
      </c>
      <c r="AJ9" s="132"/>
      <c r="AK9" s="132"/>
      <c r="AL9" s="132"/>
      <c r="AM9" s="132"/>
      <c r="AN9" s="132"/>
      <c r="AO9" s="132"/>
      <c r="AP9" s="130"/>
    </row>
    <row r="10" spans="2:42" x14ac:dyDescent="0.2">
      <c r="B10" s="67"/>
      <c r="C10" s="67"/>
      <c r="D10" s="67"/>
      <c r="E10" s="57"/>
      <c r="F10" s="53"/>
      <c r="G10" s="53" t="s">
        <v>115</v>
      </c>
      <c r="H10" s="130"/>
      <c r="I10" s="130"/>
      <c r="J10" s="130"/>
      <c r="K10" s="248">
        <v>0</v>
      </c>
      <c r="L10" s="130"/>
      <c r="M10" s="130"/>
      <c r="N10" s="130"/>
      <c r="O10" s="130"/>
      <c r="P10" s="130"/>
      <c r="Q10" s="130"/>
      <c r="R10" s="130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76"/>
      <c r="AG10" s="132"/>
      <c r="AH10" s="132" t="str">
        <f>IF($AC$21&gt;400,$AJ$30,"")</f>
        <v/>
      </c>
      <c r="AI10" s="132" t="e">
        <f t="array" ref="AI10">INDEX($AH$8:$AH$11, SMALL(IF((($AH$8:$AH$11)=""), "", ROW($AH$8:$AH$11)-MIN(ROW($AH$8:$AH$11))+1), ROW($A$3)))</f>
        <v>#NUM!</v>
      </c>
      <c r="AJ10" s="132"/>
      <c r="AK10" s="132"/>
      <c r="AL10" s="132"/>
      <c r="AM10" s="132"/>
      <c r="AN10" s="132"/>
      <c r="AO10" s="132"/>
      <c r="AP10" s="130"/>
    </row>
    <row r="11" spans="2:42" x14ac:dyDescent="0.2">
      <c r="B11" s="67"/>
      <c r="C11" s="67"/>
      <c r="D11" s="67"/>
      <c r="E11" s="57"/>
      <c r="F11" s="53"/>
      <c r="G11" s="130"/>
      <c r="H11" s="130"/>
      <c r="I11" s="130"/>
      <c r="J11" s="130"/>
      <c r="K11" s="248" t="s">
        <v>9</v>
      </c>
      <c r="L11" s="130"/>
      <c r="M11" s="57" t="s">
        <v>10</v>
      </c>
      <c r="N11" s="130"/>
      <c r="O11" s="130"/>
      <c r="P11" s="130"/>
      <c r="Q11" s="130"/>
      <c r="R11" s="130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76"/>
      <c r="AG11" s="132"/>
      <c r="AH11" s="132" t="str">
        <f>IF($AC$21&gt;400,$AJ$31,IF($W$18&gt;274,$AJ$31,IF($AJ$17="Y",$AJ$31,IF(AND($AC$21&gt;300,$AC$21&lt;=400),$AJ$30,IF($AJ$16="Y",$AJ$32,IF($AO$17&gt;0,$AJ$32,""))))))</f>
        <v/>
      </c>
      <c r="AI11" s="132" t="e">
        <f t="array" ref="AI11">INDEX($AH$8:$AH$11, SMALL(IF((($AH$8:$AH$11)=""), "", ROW($AH$8:$AH$11)-MIN(ROW($AH$8:$AH$11))+1), ROW($A$4)))</f>
        <v>#NUM!</v>
      </c>
      <c r="AJ11" s="132"/>
      <c r="AK11" s="132"/>
      <c r="AL11" s="132"/>
      <c r="AM11" s="132"/>
      <c r="AN11" s="132"/>
      <c r="AO11" s="132"/>
      <c r="AP11" s="130"/>
    </row>
    <row r="12" spans="2:42" x14ac:dyDescent="0.2">
      <c r="B12" s="130"/>
      <c r="C12" s="67"/>
      <c r="D12" s="67"/>
      <c r="E12" s="57"/>
      <c r="F12" s="209" t="s">
        <v>11</v>
      </c>
      <c r="G12" s="130"/>
      <c r="H12" s="130"/>
      <c r="I12" s="130"/>
      <c r="J12" s="130"/>
      <c r="K12" s="249">
        <v>0</v>
      </c>
      <c r="L12" s="130"/>
      <c r="M12" s="235">
        <v>0</v>
      </c>
      <c r="N12" s="130"/>
      <c r="O12" s="255"/>
      <c r="P12" s="130"/>
      <c r="Q12" s="130"/>
      <c r="R12" s="130"/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E12" s="143"/>
      <c r="AF12" s="176"/>
      <c r="AG12" s="132"/>
      <c r="AI12" s="132"/>
      <c r="AJ12" s="132"/>
      <c r="AK12" s="132"/>
      <c r="AL12" s="132"/>
      <c r="AM12" s="132"/>
      <c r="AN12" s="132"/>
      <c r="AO12" s="132"/>
      <c r="AP12" s="130"/>
    </row>
    <row r="13" spans="2:42" ht="12.75" customHeight="1" x14ac:dyDescent="0.2">
      <c r="B13" s="130"/>
      <c r="C13" s="130"/>
      <c r="D13" s="130"/>
      <c r="E13" s="130"/>
      <c r="F13" s="130"/>
      <c r="G13" s="130"/>
      <c r="H13" s="130"/>
      <c r="I13" s="130"/>
      <c r="J13" s="130"/>
      <c r="K13" s="237"/>
      <c r="L13" s="237"/>
      <c r="M13" s="237"/>
      <c r="N13" s="237"/>
      <c r="O13" s="237"/>
      <c r="P13" s="237"/>
      <c r="Q13" s="237"/>
      <c r="R13" s="130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76"/>
      <c r="AG13" s="132"/>
      <c r="AH13" s="132"/>
      <c r="AI13" s="132"/>
      <c r="AJ13" s="132"/>
      <c r="AK13" s="132"/>
      <c r="AL13" s="132"/>
      <c r="AM13" s="132"/>
      <c r="AN13" s="132"/>
      <c r="AO13" s="132"/>
      <c r="AP13" s="130"/>
    </row>
    <row r="14" spans="2:42" ht="12.75" customHeight="1" x14ac:dyDescent="0.2">
      <c r="B14" s="236"/>
      <c r="C14" s="251" t="s">
        <v>12</v>
      </c>
      <c r="D14" s="251" t="s">
        <v>13</v>
      </c>
      <c r="E14" s="251" t="s">
        <v>14</v>
      </c>
      <c r="F14" s="251" t="s">
        <v>15</v>
      </c>
      <c r="G14" s="251" t="s">
        <v>16</v>
      </c>
      <c r="H14" s="251" t="s">
        <v>17</v>
      </c>
      <c r="I14" s="63"/>
      <c r="J14" s="251" t="s">
        <v>18</v>
      </c>
      <c r="K14" s="251" t="s">
        <v>19</v>
      </c>
      <c r="L14" s="251" t="s">
        <v>20</v>
      </c>
      <c r="M14" s="251" t="s">
        <v>21</v>
      </c>
      <c r="N14" s="251" t="s">
        <v>22</v>
      </c>
      <c r="O14" s="251" t="s">
        <v>23</v>
      </c>
      <c r="P14" s="251" t="s">
        <v>24</v>
      </c>
      <c r="Q14" s="251" t="s">
        <v>25</v>
      </c>
      <c r="R14" s="130"/>
      <c r="S14" s="143"/>
      <c r="T14" s="263" t="s">
        <v>26</v>
      </c>
      <c r="U14" s="264"/>
      <c r="V14" s="264"/>
      <c r="W14" s="264"/>
      <c r="X14" s="264"/>
      <c r="Y14" s="264"/>
      <c r="Z14" s="264"/>
      <c r="AA14" s="264"/>
      <c r="AB14" s="264"/>
      <c r="AC14" s="264"/>
      <c r="AD14" s="264"/>
      <c r="AE14" s="264"/>
      <c r="AF14" s="265"/>
      <c r="AG14" s="132"/>
      <c r="AH14" s="132"/>
      <c r="AI14" s="132"/>
      <c r="AJ14" s="134"/>
      <c r="AK14" s="134"/>
      <c r="AL14" s="134"/>
      <c r="AM14" s="134"/>
      <c r="AN14" s="134"/>
      <c r="AO14" s="132"/>
      <c r="AP14" s="132"/>
    </row>
    <row r="15" spans="2:42" ht="12.75" customHeight="1" x14ac:dyDescent="0.2">
      <c r="B15" s="58" t="s">
        <v>662</v>
      </c>
      <c r="C15" s="59" t="s">
        <v>28</v>
      </c>
      <c r="D15" s="146">
        <f>'ex sav'!G8*(1-STANDARD!$K$6)+'ex sav'!G8*(1-STANDARD!$K$6)*$K$12</f>
        <v>434.85</v>
      </c>
      <c r="E15" s="146">
        <f>'ex sav'!H8*(1-STANDARD!$K$6)+'ex sav'!H8*(1-STANDARD!$K$6)*$K$12</f>
        <v>450.3</v>
      </c>
      <c r="F15" s="146">
        <f>'ex sav'!I8*(1-STANDARD!$K$6)+'ex sav'!I8*(1-STANDARD!$K$6)*$K$12</f>
        <v>475.45</v>
      </c>
      <c r="G15" s="146">
        <f>'ex sav'!J8*(1-STANDARD!$K$6)+'ex sav'!J8*(1-STANDARD!$K$6)*$K$12</f>
        <v>498.6</v>
      </c>
      <c r="H15" s="146">
        <f>'ex sav'!C8*(1-STANDARD!$K$6)+'ex sav'!C8*(1-STANDARD!$K$6)*$K$12</f>
        <v>449.5</v>
      </c>
      <c r="I15" s="128"/>
      <c r="J15" s="146">
        <f>'ex sav'!D8*(1-STANDARD!$K$8)+'ex sav'!D8*(1-STANDARD!$K$8)*$M$12</f>
        <v>449.5</v>
      </c>
      <c r="K15" s="146">
        <f>'ex sav'!K8*(1-STANDARD!$K$8)+'ex sav'!K8*(1-STANDARD!$K$8)*$M$12</f>
        <v>490.2</v>
      </c>
      <c r="L15" s="146">
        <f>'ex sav'!L8*(1-STANDARD!$K$8)+'ex sav'!L8*(1-STANDARD!$K$8)*$M$12</f>
        <v>513.04999999999995</v>
      </c>
      <c r="M15" s="146">
        <f>'ex sav'!M8*(1-STANDARD!$K$8)+'ex sav'!M8*(1-STANDARD!$K$8)*$M$12</f>
        <v>537.95000000000005</v>
      </c>
      <c r="N15" s="146">
        <f>'ex sav'!N8*(1-STANDARD!$K$8)+'ex sav'!N8*(1-STANDARD!$K$8)*$M$12</f>
        <v>558.54999999999995</v>
      </c>
      <c r="O15" s="146">
        <f>'ex sav'!O8*(1-STANDARD!$K$8)+'ex sav'!O8*(1-STANDARD!$K$8)*$M$12</f>
        <v>582.95000000000005</v>
      </c>
      <c r="P15" s="146">
        <f>'ex sav'!P8*(1-STANDARD!$K$8)+'ex sav'!P8*(1-STANDARD!$K$8)*$M$12</f>
        <v>651.65</v>
      </c>
      <c r="Q15" s="146">
        <f>'ex sav'!Q8*(1-STANDARD!$K$8)+'ex sav'!Q8*(1-STANDARD!$K$8)*$M$12</f>
        <v>659.5</v>
      </c>
      <c r="R15" s="130"/>
      <c r="S15" s="143"/>
      <c r="T15" s="266"/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8"/>
      <c r="AG15" s="132"/>
      <c r="AH15" s="135"/>
      <c r="AI15" s="214" t="s">
        <v>12</v>
      </c>
      <c r="AJ15" s="215"/>
      <c r="AK15" s="214" t="s">
        <v>29</v>
      </c>
      <c r="AL15" s="216"/>
      <c r="AM15" s="216"/>
      <c r="AN15" s="215"/>
      <c r="AO15" s="132">
        <f>COUNTIF(AL16:AN16,"Y")</f>
        <v>0</v>
      </c>
      <c r="AP15" s="132"/>
    </row>
    <row r="16" spans="2:42" ht="11.25" customHeight="1" x14ac:dyDescent="0.2">
      <c r="B16" s="58"/>
      <c r="C16" s="60"/>
      <c r="D16" s="256"/>
      <c r="E16" s="256"/>
      <c r="F16" s="256"/>
      <c r="G16" s="256"/>
      <c r="H16" s="256"/>
      <c r="I16" s="128"/>
      <c r="J16" s="256"/>
      <c r="K16" s="256"/>
      <c r="L16" s="256"/>
      <c r="M16" s="256"/>
      <c r="N16" s="256"/>
      <c r="O16" s="256"/>
      <c r="P16" s="256"/>
      <c r="Q16" s="256"/>
      <c r="R16" s="130"/>
      <c r="S16" s="143"/>
      <c r="T16" s="269" t="s">
        <v>12</v>
      </c>
      <c r="U16" s="270"/>
      <c r="V16" s="271"/>
      <c r="W16" s="275" t="s">
        <v>30</v>
      </c>
      <c r="X16" s="276"/>
      <c r="Y16" s="276"/>
      <c r="Z16" s="277"/>
      <c r="AA16" s="275" t="s">
        <v>31</v>
      </c>
      <c r="AB16" s="276"/>
      <c r="AC16" s="277"/>
      <c r="AD16" s="275" t="s">
        <v>32</v>
      </c>
      <c r="AE16" s="276"/>
      <c r="AF16" s="278"/>
      <c r="AG16" s="132"/>
      <c r="AH16" s="135"/>
      <c r="AI16" s="136" t="s">
        <v>33</v>
      </c>
      <c r="AJ16" s="137" t="str">
        <f>IF(AND($T$18&gt;25,$T$18&lt;=70),"Y","N")</f>
        <v>N</v>
      </c>
      <c r="AK16" s="137" t="s">
        <v>34</v>
      </c>
      <c r="AL16" s="132" t="str">
        <f>IF($W$18&gt;100,"Y","N")</f>
        <v>N</v>
      </c>
      <c r="AM16" s="132" t="str">
        <f>IF($AA$18&gt;100,"Y","N")</f>
        <v>N</v>
      </c>
      <c r="AN16" s="136" t="str">
        <f>IF($AD$18&gt;100,"Y","N")</f>
        <v>N</v>
      </c>
      <c r="AO16" s="138">
        <f>COUNTIF(AM17:AN17,"Y")</f>
        <v>0</v>
      </c>
      <c r="AP16" s="132">
        <f>IF(AL16="Y",1,0)</f>
        <v>0</v>
      </c>
    </row>
    <row r="17" spans="2:42" ht="12.75" customHeight="1" x14ac:dyDescent="0.2">
      <c r="B17" s="58" t="s">
        <v>35</v>
      </c>
      <c r="C17" s="59">
        <v>0.5</v>
      </c>
      <c r="D17" s="146">
        <f>'ex sav'!G9*(1-STANDARD!$K$7)+'ex sav'!G9*(1-STANDARD!$K$7)*$K$12</f>
        <v>564.25</v>
      </c>
      <c r="E17" s="146">
        <f>'ex sav'!H9*(1-STANDARD!$K$7)+'ex sav'!H9*(1-STANDARD!$K$7)*$K$12</f>
        <v>597.15</v>
      </c>
      <c r="F17" s="146">
        <f>'ex sav'!I9*(1-STANDARD!$K$7)+'ex sav'!I9*(1-STANDARD!$K$7)*$K$12</f>
        <v>645.20000000000005</v>
      </c>
      <c r="G17" s="146">
        <f>'ex sav'!J9*(1-STANDARD!$K$7)+'ex sav'!J9*(1-STANDARD!$K$7)*$K$12</f>
        <v>645.25</v>
      </c>
      <c r="H17" s="146">
        <f>'ex sav'!C9*(1-STANDARD!$K$7)+'ex sav'!C9*(1-STANDARD!$K$7)*$K$12</f>
        <v>595.9</v>
      </c>
      <c r="I17" s="128"/>
      <c r="J17" s="146">
        <f>'ex sav'!D9*(1-STANDARD!$K$9)+'ex sav'!D9*(1-STANDARD!$K$9)*$M$12</f>
        <v>595.9</v>
      </c>
      <c r="K17" s="146">
        <f>'ex sav'!K9*(1-STANDARD!$K$9)+'ex sav'!K9*(1-STANDARD!$K$9)*$M$12</f>
        <v>603.35</v>
      </c>
      <c r="L17" s="146">
        <f>'ex sav'!L9*(1-STANDARD!$K$9)+'ex sav'!L9*(1-STANDARD!$K$9)*$M$12</f>
        <v>611.54999999999995</v>
      </c>
      <c r="M17" s="146">
        <f>'ex sav'!M9*(1-STANDARD!$K$9)+'ex sav'!M9*(1-STANDARD!$K$9)*$M$12</f>
        <v>627.20000000000005</v>
      </c>
      <c r="N17" s="146">
        <f>'ex sav'!N9*(1-STANDARD!$K$9)+'ex sav'!N9*(1-STANDARD!$K$9)*$M$12</f>
        <v>669.1</v>
      </c>
      <c r="O17" s="146">
        <f>'ex sav'!O9*(1-STANDARD!$K$9)+'ex sav'!O9*(1-STANDARD!$K$9)*$M$12</f>
        <v>672.15</v>
      </c>
      <c r="P17" s="146">
        <f>'ex sav'!P9*(1-STANDARD!$K$9)+'ex sav'!P9*(1-STANDARD!$K$9)*$M$12</f>
        <v>735</v>
      </c>
      <c r="Q17" s="146">
        <f>'ex sav'!Q9*(1-STANDARD!$K$9)+'ex sav'!Q9*(1-STANDARD!$K$9)*$M$12</f>
        <v>748.6</v>
      </c>
      <c r="R17" s="130"/>
      <c r="S17" s="143"/>
      <c r="T17" s="170"/>
      <c r="U17" s="130"/>
      <c r="V17" s="130"/>
      <c r="W17" s="167"/>
      <c r="X17" s="167"/>
      <c r="Y17" s="167"/>
      <c r="Z17" s="167"/>
      <c r="AA17" s="167"/>
      <c r="AB17" s="167"/>
      <c r="AC17" s="167"/>
      <c r="AD17" s="167"/>
      <c r="AE17" s="167"/>
      <c r="AF17" s="173"/>
      <c r="AG17" s="132"/>
      <c r="AH17" s="135"/>
      <c r="AI17" s="139" t="s">
        <v>36</v>
      </c>
      <c r="AJ17" s="139" t="str">
        <f>IF($T$18&gt;70,"Y","N")</f>
        <v>N</v>
      </c>
      <c r="AK17" s="139" t="s">
        <v>37</v>
      </c>
      <c r="AL17" s="134" t="str">
        <f>IF($W$18&gt;76,"Y","N")</f>
        <v>N</v>
      </c>
      <c r="AM17" s="134" t="str">
        <f>IF($AA$18&gt;76,"Y","N")</f>
        <v>N</v>
      </c>
      <c r="AN17" s="134" t="str">
        <f>IF($AD$18&gt;76,"Y","N")</f>
        <v>N</v>
      </c>
      <c r="AO17" s="140">
        <f>SUM(AO16,AP16)</f>
        <v>0</v>
      </c>
      <c r="AP17" s="138"/>
    </row>
    <row r="18" spans="2:42" ht="12.75" customHeight="1" x14ac:dyDescent="0.2">
      <c r="B18" s="58"/>
      <c r="C18" s="59">
        <v>1</v>
      </c>
      <c r="D18" s="146">
        <f>'ex sav'!G10*(1-STANDARD!$K$7)+'ex sav'!G10*(1-STANDARD!$K$7)*$K$12</f>
        <v>683.85</v>
      </c>
      <c r="E18" s="146">
        <f>'ex sav'!H10*(1-STANDARD!$K$7)+'ex sav'!H10*(1-STANDARD!$K$7)*$K$12</f>
        <v>722.45</v>
      </c>
      <c r="F18" s="146">
        <f>'ex sav'!I10*(1-STANDARD!$K$7)+'ex sav'!I10*(1-STANDARD!$K$7)*$K$12</f>
        <v>768.9</v>
      </c>
      <c r="G18" s="146">
        <f>'ex sav'!J10*(1-STANDARD!$K$7)+'ex sav'!J10*(1-STANDARD!$K$7)*$K$12</f>
        <v>778.75</v>
      </c>
      <c r="H18" s="146">
        <f>'ex sav'!C10*(1-STANDARD!$K$7)+'ex sav'!C10*(1-STANDARD!$K$7)*$K$12</f>
        <v>721.1</v>
      </c>
      <c r="I18" s="128"/>
      <c r="J18" s="146">
        <f>'ex sav'!D10*(1-STANDARD!$K$9)+'ex sav'!D10*(1-STANDARD!$K$9)*$M$12</f>
        <v>721.1</v>
      </c>
      <c r="K18" s="146">
        <f>'ex sav'!K10*(1-STANDARD!$K$9)+'ex sav'!K10*(1-STANDARD!$K$9)*$M$12</f>
        <v>726.35</v>
      </c>
      <c r="L18" s="146">
        <f>'ex sav'!L10*(1-STANDARD!$K$9)+'ex sav'!L10*(1-STANDARD!$K$9)*$M$12</f>
        <v>736.25</v>
      </c>
      <c r="M18" s="146">
        <f>'ex sav'!M10*(1-STANDARD!$K$9)+'ex sav'!M10*(1-STANDARD!$K$9)*$M$12</f>
        <v>764.75</v>
      </c>
      <c r="N18" s="146">
        <f>'ex sav'!N10*(1-STANDARD!$K$9)+'ex sav'!N10*(1-STANDARD!$K$9)*$M$12</f>
        <v>802.7</v>
      </c>
      <c r="O18" s="146">
        <f>'ex sav'!O10*(1-STANDARD!$K$9)+'ex sav'!O10*(1-STANDARD!$K$9)*$M$12</f>
        <v>831.65</v>
      </c>
      <c r="P18" s="146">
        <f>'ex sav'!P10*(1-STANDARD!$K$9)+'ex sav'!P10*(1-STANDARD!$K$9)*$M$12</f>
        <v>913.15</v>
      </c>
      <c r="Q18" s="146">
        <f>'ex sav'!Q10*(1-STANDARD!$K$9)+'ex sav'!Q10*(1-STANDARD!$K$9)*$M$12</f>
        <v>938.35</v>
      </c>
      <c r="R18" s="130"/>
      <c r="S18" s="143"/>
      <c r="T18" s="272">
        <v>0</v>
      </c>
      <c r="U18" s="273"/>
      <c r="V18" s="274"/>
      <c r="W18" s="279">
        <v>0</v>
      </c>
      <c r="X18" s="273"/>
      <c r="Y18" s="273"/>
      <c r="Z18" s="274"/>
      <c r="AA18" s="279">
        <v>0</v>
      </c>
      <c r="AB18" s="273"/>
      <c r="AC18" s="274"/>
      <c r="AD18" s="279">
        <v>0</v>
      </c>
      <c r="AE18" s="273"/>
      <c r="AF18" s="280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</row>
    <row r="19" spans="2:42" ht="12.75" customHeight="1" x14ac:dyDescent="0.2">
      <c r="B19" s="58"/>
      <c r="C19" s="59">
        <v>1.5</v>
      </c>
      <c r="D19" s="146">
        <f>'ex sav'!G11*(1-STANDARD!$K$7)+'ex sav'!G11*(1-STANDARD!$K$7)*$K$12</f>
        <v>780.4</v>
      </c>
      <c r="E19" s="146">
        <f>'ex sav'!H11*(1-STANDARD!$K$7)+'ex sav'!H11*(1-STANDARD!$K$7)*$K$12</f>
        <v>836.5</v>
      </c>
      <c r="F19" s="146">
        <f>'ex sav'!I11*(1-STANDARD!$K$7)+'ex sav'!I11*(1-STANDARD!$K$7)*$K$12</f>
        <v>892.65</v>
      </c>
      <c r="G19" s="146">
        <f>'ex sav'!J11*(1-STANDARD!$K$7)+'ex sav'!J11*(1-STANDARD!$K$7)*$K$12</f>
        <v>911.75</v>
      </c>
      <c r="H19" s="146">
        <f>'ex sav'!C11*(1-STANDARD!$K$7)+'ex sav'!C11*(1-STANDARD!$K$7)*$K$12</f>
        <v>834.9</v>
      </c>
      <c r="I19" s="128"/>
      <c r="J19" s="146">
        <f>'ex sav'!D11*(1-STANDARD!$K$9)+'ex sav'!D11*(1-STANDARD!$K$9)*$M$12</f>
        <v>834.9</v>
      </c>
      <c r="K19" s="146">
        <f>'ex sav'!K11*(1-STANDARD!$K$9)+'ex sav'!K11*(1-STANDARD!$K$9)*$M$12</f>
        <v>839.35</v>
      </c>
      <c r="L19" s="146">
        <f>'ex sav'!L11*(1-STANDARD!$K$9)+'ex sav'!L11*(1-STANDARD!$K$9)*$M$12</f>
        <v>862.6</v>
      </c>
      <c r="M19" s="146">
        <f>'ex sav'!M11*(1-STANDARD!$K$9)+'ex sav'!M11*(1-STANDARD!$K$9)*$M$12</f>
        <v>900.4</v>
      </c>
      <c r="N19" s="146">
        <f>'ex sav'!N11*(1-STANDARD!$K$9)+'ex sav'!N11*(1-STANDARD!$K$9)*$M$12</f>
        <v>938.35</v>
      </c>
      <c r="O19" s="146">
        <f>'ex sav'!O11*(1-STANDARD!$K$9)+'ex sav'!O11*(1-STANDARD!$K$9)*$M$12</f>
        <v>994.55</v>
      </c>
      <c r="P19" s="146">
        <f>'ex sav'!P11*(1-STANDARD!$K$9)+'ex sav'!P11*(1-STANDARD!$K$9)*$M$12</f>
        <v>1091.55</v>
      </c>
      <c r="Q19" s="146">
        <f>'ex sav'!Q11*(1-STANDARD!$K$9)+'ex sav'!Q11*(1-STANDARD!$K$9)*$M$12</f>
        <v>1128.25</v>
      </c>
      <c r="R19" s="130"/>
      <c r="S19" s="143"/>
      <c r="T19" s="283" t="s">
        <v>38</v>
      </c>
      <c r="U19" s="284"/>
      <c r="V19" s="284"/>
      <c r="W19" s="168"/>
      <c r="X19" s="285" t="s">
        <v>39</v>
      </c>
      <c r="Y19" s="285"/>
      <c r="Z19" s="285"/>
      <c r="AA19" s="285" t="s">
        <v>39</v>
      </c>
      <c r="AB19" s="285"/>
      <c r="AC19" s="285"/>
      <c r="AD19" s="285" t="s">
        <v>40</v>
      </c>
      <c r="AE19" s="285"/>
      <c r="AF19" s="286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</row>
    <row r="20" spans="2:42" ht="12.75" customHeight="1" x14ac:dyDescent="0.2">
      <c r="B20" s="58"/>
      <c r="C20" s="59">
        <v>2</v>
      </c>
      <c r="D20" s="146">
        <f>'ex sav'!G12*(1-STANDARD!$K$7)+'ex sav'!G12*(1-STANDARD!$K$7)*$K$12</f>
        <v>878.85</v>
      </c>
      <c r="E20" s="146">
        <f>'ex sav'!H12*(1-STANDARD!$K$7)+'ex sav'!H12*(1-STANDARD!$K$7)*$K$12</f>
        <v>950.35</v>
      </c>
      <c r="F20" s="146">
        <f>'ex sav'!I12*(1-STANDARD!$K$7)+'ex sav'!I12*(1-STANDARD!$K$7)*$K$12</f>
        <v>1015.95</v>
      </c>
      <c r="G20" s="146">
        <f>'ex sav'!J12*(1-STANDARD!$K$7)+'ex sav'!J12*(1-STANDARD!$K$7)*$K$12</f>
        <v>1048.95</v>
      </c>
      <c r="H20" s="146">
        <f>'ex sav'!C12*(1-STANDARD!$K$7)+'ex sav'!C12*(1-STANDARD!$K$7)*$K$12</f>
        <v>948.5</v>
      </c>
      <c r="I20" s="128"/>
      <c r="J20" s="146">
        <f>'ex sav'!D12*(1-STANDARD!$K$9)+'ex sav'!D12*(1-STANDARD!$K$9)*$M$12</f>
        <v>948.5</v>
      </c>
      <c r="K20" s="146">
        <f>'ex sav'!K12*(1-STANDARD!$K$9)+'ex sav'!K12*(1-STANDARD!$K$9)*$M$12</f>
        <v>952.5</v>
      </c>
      <c r="L20" s="146">
        <f>'ex sav'!L12*(1-STANDARD!$K$9)+'ex sav'!L12*(1-STANDARD!$K$9)*$M$12</f>
        <v>988.25</v>
      </c>
      <c r="M20" s="146">
        <f>'ex sav'!M12*(1-STANDARD!$K$9)+'ex sav'!M12*(1-STANDARD!$K$9)*$M$12</f>
        <v>1036.3</v>
      </c>
      <c r="N20" s="146">
        <f>'ex sav'!N12*(1-STANDARD!$K$9)+'ex sav'!N12*(1-STANDARD!$K$9)*$M$12</f>
        <v>1072.25</v>
      </c>
      <c r="O20" s="146">
        <f>'ex sav'!O12*(1-STANDARD!$K$9)+'ex sav'!O12*(1-STANDARD!$K$9)*$M$12</f>
        <v>1153.75</v>
      </c>
      <c r="P20" s="146">
        <f>'ex sav'!P12*(1-STANDARD!$K$9)+'ex sav'!P12*(1-STANDARD!$K$9)*$M$12</f>
        <v>1269.7</v>
      </c>
      <c r="Q20" s="146">
        <f>'ex sav'!Q12*(1-STANDARD!$K$9)+'ex sav'!Q12*(1-STANDARD!$K$9)*$M$12</f>
        <v>1318.05</v>
      </c>
      <c r="R20" s="130"/>
      <c r="S20" s="143"/>
      <c r="T20" s="287" t="s">
        <v>41</v>
      </c>
      <c r="U20" s="288"/>
      <c r="V20" s="288"/>
      <c r="W20" s="288"/>
      <c r="X20" s="288"/>
      <c r="Y20" s="288"/>
      <c r="Z20" s="288"/>
      <c r="AA20" s="288"/>
      <c r="AB20" s="288"/>
      <c r="AC20" s="304">
        <f>(W18*AA18*AD18)/5000</f>
        <v>0</v>
      </c>
      <c r="AD20" s="304"/>
      <c r="AE20" s="304"/>
      <c r="AF20" s="172" t="s">
        <v>42</v>
      </c>
      <c r="AG20" s="132"/>
      <c r="AH20" s="132"/>
      <c r="AI20" s="132"/>
      <c r="AJ20" s="141"/>
      <c r="AK20" s="132"/>
      <c r="AL20" s="132"/>
      <c r="AM20" s="132"/>
      <c r="AN20" s="132"/>
      <c r="AO20" s="132"/>
      <c r="AP20" s="132"/>
    </row>
    <row r="21" spans="2:42" ht="12.75" customHeight="1" x14ac:dyDescent="0.2">
      <c r="B21" s="58"/>
      <c r="C21" s="59">
        <v>2.5</v>
      </c>
      <c r="D21" s="146">
        <f>'ex sav'!G13*(1-STANDARD!$K$7)+'ex sav'!G13*(1-STANDARD!$K$7)*$K$12</f>
        <v>977.45</v>
      </c>
      <c r="E21" s="146">
        <f>'ex sav'!H13*(1-STANDARD!$K$7)+'ex sav'!H13*(1-STANDARD!$K$7)*$K$12</f>
        <v>1066.1500000000001</v>
      </c>
      <c r="F21" s="146">
        <f>'ex sav'!I13*(1-STANDARD!$K$7)+'ex sav'!I13*(1-STANDARD!$K$7)*$K$12</f>
        <v>1139.5</v>
      </c>
      <c r="G21" s="146">
        <f>'ex sav'!J13*(1-STANDARD!$K$7)+'ex sav'!J13*(1-STANDARD!$K$7)*$K$12</f>
        <v>1182.05</v>
      </c>
      <c r="H21" s="146">
        <f>'ex sav'!C13*(1-STANDARD!$K$7)+'ex sav'!C13*(1-STANDARD!$K$7)*$K$12</f>
        <v>1064.1500000000001</v>
      </c>
      <c r="I21" s="128"/>
      <c r="J21" s="146">
        <f>'ex sav'!D13*(1-STANDARD!$K$9)+'ex sav'!D13*(1-STANDARD!$K$9)*$M$12</f>
        <v>1064.1500000000001</v>
      </c>
      <c r="K21" s="146">
        <f>'ex sav'!K13*(1-STANDARD!$K$9)+'ex sav'!K13*(1-STANDARD!$K$9)*$M$12</f>
        <v>1065.6500000000001</v>
      </c>
      <c r="L21" s="146">
        <f>'ex sav'!L13*(1-STANDARD!$K$9)+'ex sav'!L13*(1-STANDARD!$K$9)*$M$12</f>
        <v>1113.8</v>
      </c>
      <c r="M21" s="146">
        <f>'ex sav'!M13*(1-STANDARD!$K$9)+'ex sav'!M13*(1-STANDARD!$K$9)*$M$12</f>
        <v>1172.1500000000001</v>
      </c>
      <c r="N21" s="146">
        <f>'ex sav'!N13*(1-STANDARD!$K$9)+'ex sav'!N13*(1-STANDARD!$K$9)*$M$12</f>
        <v>1205.8</v>
      </c>
      <c r="O21" s="146">
        <f>'ex sav'!O13*(1-STANDARD!$K$9)+'ex sav'!O13*(1-STANDARD!$K$9)*$M$12</f>
        <v>1313.05</v>
      </c>
      <c r="P21" s="146">
        <f>'ex sav'!P13*(1-STANDARD!$K$9)+'ex sav'!P13*(1-STANDARD!$K$9)*$M$12</f>
        <v>1447.95</v>
      </c>
      <c r="Q21" s="146">
        <f>'ex sav'!Q13*(1-STANDARD!$K$9)+'ex sav'!Q13*(1-STANDARD!$K$9)*$M$12</f>
        <v>1506.15</v>
      </c>
      <c r="R21" s="130"/>
      <c r="S21" s="143"/>
      <c r="T21" s="281" t="s">
        <v>43</v>
      </c>
      <c r="U21" s="282"/>
      <c r="V21" s="282"/>
      <c r="W21" s="282"/>
      <c r="X21" s="282"/>
      <c r="Y21" s="282"/>
      <c r="Z21" s="282"/>
      <c r="AA21" s="282"/>
      <c r="AB21" s="282"/>
      <c r="AC21" s="303">
        <f>W18+(2*AA18)+(2*AD18)</f>
        <v>0</v>
      </c>
      <c r="AD21" s="303"/>
      <c r="AE21" s="303"/>
      <c r="AF21" s="171" t="s">
        <v>40</v>
      </c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</row>
    <row r="22" spans="2:42" ht="12.75" customHeight="1" x14ac:dyDescent="0.2">
      <c r="B22" s="58"/>
      <c r="C22" s="60"/>
      <c r="D22" s="256"/>
      <c r="E22" s="256"/>
      <c r="F22" s="256"/>
      <c r="G22" s="256"/>
      <c r="H22" s="256"/>
      <c r="I22" s="128"/>
      <c r="J22" s="256"/>
      <c r="K22" s="256"/>
      <c r="L22" s="256"/>
      <c r="M22" s="256"/>
      <c r="N22" s="256"/>
      <c r="O22" s="256"/>
      <c r="P22" s="256"/>
      <c r="Q22" s="256"/>
      <c r="R22" s="130"/>
      <c r="S22" s="143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  <c r="AE22" s="130"/>
      <c r="AF2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</row>
    <row r="23" spans="2:42" ht="13.15" customHeight="1" x14ac:dyDescent="0.2">
      <c r="B23" s="58" t="s">
        <v>44</v>
      </c>
      <c r="C23" s="59">
        <v>0.5</v>
      </c>
      <c r="D23" s="146">
        <f>'ex sav'!G16*(1-STANDARD!$K$7)+'ex sav'!G16*(1-STANDARD!$K$7)*$K$12</f>
        <v>564.25</v>
      </c>
      <c r="E23" s="146">
        <f>'ex sav'!H16*(1-STANDARD!$K$7)+'ex sav'!H16*(1-STANDARD!$K$7)*$K$12</f>
        <v>597.15</v>
      </c>
      <c r="F23" s="146">
        <f>'ex sav'!I16*(1-STANDARD!$K$7)+'ex sav'!I16*(1-STANDARD!$K$7)*$K$12</f>
        <v>645.20000000000005</v>
      </c>
      <c r="G23" s="146">
        <f>'ex sav'!J16*(1-STANDARD!$K$7)+'ex sav'!J16*(1-STANDARD!$K$7)*$K$12</f>
        <v>645.25</v>
      </c>
      <c r="H23" s="146">
        <f>'ex sav'!C16*(1-STANDARD!$K$7)+'ex sav'!C16*(1-STANDARD!$K$7)*$K$12</f>
        <v>748.25</v>
      </c>
      <c r="I23" s="128"/>
      <c r="J23" s="146">
        <f>'ex sav'!D16*(1-STANDARD!$K$10)+'ex sav'!D16*(1-STANDARD!$K$10)*$M$12</f>
        <v>809.2</v>
      </c>
      <c r="K23" s="146">
        <f>'ex sav'!K16*(1-STANDARD!$K$10)+'ex sav'!K16*(1-STANDARD!$K$10)*$M$12</f>
        <v>742.2</v>
      </c>
      <c r="L23" s="146">
        <f>'ex sav'!L16*(1-STANDARD!$K$10)+'ex sav'!L16*(1-STANDARD!$K$10)*$M$12</f>
        <v>775.9</v>
      </c>
      <c r="M23" s="146">
        <f>'ex sav'!M16*(1-STANDARD!$K$10)+'ex sav'!M16*(1-STANDARD!$K$10)*$M$12</f>
        <v>801.9</v>
      </c>
      <c r="N23" s="146">
        <f>'ex sav'!N16*(1-STANDARD!$K$10)+'ex sav'!N16*(1-STANDARD!$K$10)*$M$12</f>
        <v>814.55</v>
      </c>
      <c r="O23" s="146">
        <f>'ex sav'!O16*(1-STANDARD!$K$10)+'ex sav'!O16*(1-STANDARD!$K$10)*$M$12</f>
        <v>850.95</v>
      </c>
      <c r="P23" s="146">
        <f>'ex sav'!P16*(1-STANDARD!$K$10)+'ex sav'!P16*(1-STANDARD!$K$10)*$M$12</f>
        <v>905.75</v>
      </c>
      <c r="Q23" s="146">
        <f>'ex sav'!Q16*(1-STANDARD!$K$10)+'ex sav'!Q16*(1-STANDARD!$K$10)*$M$12</f>
        <v>952.3</v>
      </c>
      <c r="R23" s="130"/>
      <c r="S23" s="143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</row>
    <row r="24" spans="2:42" ht="13.15" customHeight="1" x14ac:dyDescent="0.2">
      <c r="B24" s="61"/>
      <c r="C24" s="59">
        <v>1</v>
      </c>
      <c r="D24" s="146">
        <f>'ex sav'!G17*(1-STANDARD!$K$7)+'ex sav'!G17*(1-STANDARD!$K$7)*$K$12</f>
        <v>683.85</v>
      </c>
      <c r="E24" s="146">
        <f>'ex sav'!H17*(1-STANDARD!$K$7)+'ex sav'!H17*(1-STANDARD!$K$7)*$K$12</f>
        <v>722.45</v>
      </c>
      <c r="F24" s="146">
        <f>'ex sav'!I17*(1-STANDARD!$K$7)+'ex sav'!I17*(1-STANDARD!$K$7)*$K$12</f>
        <v>768.9</v>
      </c>
      <c r="G24" s="146">
        <f>'ex sav'!J17*(1-STANDARD!$K$7)+'ex sav'!J17*(1-STANDARD!$K$7)*$K$12</f>
        <v>778.75</v>
      </c>
      <c r="H24" s="146">
        <f>'ex sav'!C17*(1-STANDARD!$K$7)+'ex sav'!C17*(1-STANDARD!$K$7)*$K$12</f>
        <v>875.6</v>
      </c>
      <c r="I24" s="128"/>
      <c r="J24" s="146">
        <f>'ex sav'!D17*(1-STANDARD!$K$10)+'ex sav'!D17*(1-STANDARD!$K$10)*$M$12</f>
        <v>934.3</v>
      </c>
      <c r="K24" s="146">
        <f>'ex sav'!K17*(1-STANDARD!$K$10)+'ex sav'!K17*(1-STANDARD!$K$10)*$M$12</f>
        <v>861.15</v>
      </c>
      <c r="L24" s="146">
        <f>'ex sav'!L17*(1-STANDARD!$K$10)+'ex sav'!L17*(1-STANDARD!$K$10)*$M$12</f>
        <v>891.8</v>
      </c>
      <c r="M24" s="146">
        <f>'ex sav'!M17*(1-STANDARD!$K$10)+'ex sav'!M17*(1-STANDARD!$K$10)*$M$12</f>
        <v>935.55</v>
      </c>
      <c r="N24" s="146">
        <f>'ex sav'!N17*(1-STANDARD!$K$10)+'ex sav'!N17*(1-STANDARD!$K$10)*$M$12</f>
        <v>950.35</v>
      </c>
      <c r="O24" s="146">
        <f>'ex sav'!O17*(1-STANDARD!$K$10)+'ex sav'!O17*(1-STANDARD!$K$10)*$M$12</f>
        <v>1014.3</v>
      </c>
      <c r="P24" s="146">
        <f>'ex sav'!P17*(1-STANDARD!$K$10)+'ex sav'!P17*(1-STANDARD!$K$10)*$M$12</f>
        <v>1076.1500000000001</v>
      </c>
      <c r="Q24" s="146">
        <f>'ex sav'!Q17*(1-STANDARD!$K$10)+'ex sav'!Q17*(1-STANDARD!$K$10)*$M$12</f>
        <v>1140.0999999999999</v>
      </c>
      <c r="R24" s="130"/>
      <c r="S24" s="143"/>
      <c r="T24" s="292" t="str">
        <f>IF(ISERROR($AI$1),"",$AI$1)</f>
        <v/>
      </c>
      <c r="U24" s="292"/>
      <c r="V24" s="292"/>
      <c r="W24" s="292"/>
      <c r="X24" s="292"/>
      <c r="Y24" s="292"/>
      <c r="Z24" s="292"/>
      <c r="AA24" s="292"/>
      <c r="AB24" s="292"/>
      <c r="AC24" s="292"/>
      <c r="AD24" s="292"/>
      <c r="AE24" s="292"/>
      <c r="AF24" s="29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</row>
    <row r="25" spans="2:42" ht="13.15" customHeight="1" x14ac:dyDescent="0.2">
      <c r="B25" s="61"/>
      <c r="C25" s="59">
        <v>1.5</v>
      </c>
      <c r="D25" s="146">
        <f>'ex sav'!G18*(1-STANDARD!$K$7)+'ex sav'!G18*(1-STANDARD!$K$7)*$K$12</f>
        <v>780.4</v>
      </c>
      <c r="E25" s="146">
        <f>'ex sav'!H18*(1-STANDARD!$K$7)+'ex sav'!H18*(1-STANDARD!$K$7)*$K$12</f>
        <v>836.5</v>
      </c>
      <c r="F25" s="146">
        <f>'ex sav'!I18*(1-STANDARD!$K$7)+'ex sav'!I18*(1-STANDARD!$K$7)*$K$12</f>
        <v>892.65</v>
      </c>
      <c r="G25" s="146">
        <f>'ex sav'!J18*(1-STANDARD!$K$7)+'ex sav'!J18*(1-STANDARD!$K$7)*$K$12</f>
        <v>911.75</v>
      </c>
      <c r="H25" s="146">
        <f>'ex sav'!C18*(1-STANDARD!$K$7)+'ex sav'!C18*(1-STANDARD!$K$7)*$K$12</f>
        <v>991.35</v>
      </c>
      <c r="I25" s="128"/>
      <c r="J25" s="146">
        <f>'ex sav'!D18*(1-STANDARD!$K$10)+'ex sav'!D18*(1-STANDARD!$K$10)*$M$12</f>
        <v>1048.1500000000001</v>
      </c>
      <c r="K25" s="146">
        <f>'ex sav'!K18*(1-STANDARD!$K$10)+'ex sav'!K18*(1-STANDARD!$K$10)*$M$12</f>
        <v>980.2</v>
      </c>
      <c r="L25" s="146">
        <f>'ex sav'!L18*(1-STANDARD!$K$10)+'ex sav'!L18*(1-STANDARD!$K$10)*$M$12</f>
        <v>1020.05</v>
      </c>
      <c r="M25" s="146">
        <f>'ex sav'!M18*(1-STANDARD!$K$10)+'ex sav'!M18*(1-STANDARD!$K$10)*$M$12</f>
        <v>1069.3499999999999</v>
      </c>
      <c r="N25" s="146">
        <f>'ex sav'!N18*(1-STANDARD!$K$10)+'ex sav'!N18*(1-STANDARD!$K$10)*$M$12</f>
        <v>1091.5999999999999</v>
      </c>
      <c r="O25" s="146">
        <f>'ex sav'!O18*(1-STANDARD!$K$10)+'ex sav'!O18*(1-STANDARD!$K$10)*$M$12</f>
        <v>1163.6500000000001</v>
      </c>
      <c r="P25" s="146">
        <f>'ex sav'!P18*(1-STANDARD!$K$10)+'ex sav'!P18*(1-STANDARD!$K$10)*$M$12</f>
        <v>1244.8499999999999</v>
      </c>
      <c r="Q25" s="146">
        <f>'ex sav'!Q18*(1-STANDARD!$K$10)+'ex sav'!Q18*(1-STANDARD!$K$10)*$M$12</f>
        <v>1312.75</v>
      </c>
      <c r="R25" s="130"/>
      <c r="S25" s="143"/>
      <c r="T25" s="292"/>
      <c r="U25" s="292"/>
      <c r="V25" s="292"/>
      <c r="W25" s="292"/>
      <c r="X25" s="292"/>
      <c r="Y25" s="292"/>
      <c r="Z25" s="292"/>
      <c r="AA25" s="292"/>
      <c r="AB25" s="292"/>
      <c r="AC25" s="292"/>
      <c r="AD25" s="292"/>
      <c r="AE25" s="292"/>
      <c r="AF25" s="292"/>
      <c r="AG25" s="132">
        <v>4</v>
      </c>
      <c r="AH25" s="132" t="b">
        <f>IF(AC21&gt;400,TRUE,FALSE)</f>
        <v>0</v>
      </c>
      <c r="AI25" s="132"/>
      <c r="AJ25" s="133" t="s">
        <v>45</v>
      </c>
      <c r="AK25" s="133"/>
      <c r="AL25" s="132"/>
      <c r="AM25" s="132"/>
      <c r="AN25" s="132"/>
      <c r="AO25" s="132"/>
      <c r="AP25" s="132"/>
    </row>
    <row r="26" spans="2:42" ht="13.15" customHeight="1" x14ac:dyDescent="0.2">
      <c r="B26" s="61"/>
      <c r="C26" s="59">
        <v>2</v>
      </c>
      <c r="D26" s="146">
        <f>'ex sav'!G19*(1-STANDARD!$K$7)+'ex sav'!G19*(1-STANDARD!$K$7)*$K$12</f>
        <v>878.85</v>
      </c>
      <c r="E26" s="146">
        <f>'ex sav'!H19*(1-STANDARD!$K$7)+'ex sav'!H19*(1-STANDARD!$K$7)*$K$12</f>
        <v>950.35</v>
      </c>
      <c r="F26" s="146">
        <f>'ex sav'!I19*(1-STANDARD!$K$7)+'ex sav'!I19*(1-STANDARD!$K$7)*$K$12</f>
        <v>1015.95</v>
      </c>
      <c r="G26" s="146">
        <f>'ex sav'!J19*(1-STANDARD!$K$7)+'ex sav'!J19*(1-STANDARD!$K$7)*$K$12</f>
        <v>1048.95</v>
      </c>
      <c r="H26" s="146">
        <f>'ex sav'!C19*(1-STANDARD!$K$7)+'ex sav'!C19*(1-STANDARD!$K$7)*$K$12</f>
        <v>1106.9000000000001</v>
      </c>
      <c r="I26" s="128"/>
      <c r="J26" s="146">
        <f>'ex sav'!D19*(1-STANDARD!$K$10)+'ex sav'!D19*(1-STANDARD!$K$10)*$M$12</f>
        <v>1161.8</v>
      </c>
      <c r="K26" s="146">
        <f>'ex sav'!K19*(1-STANDARD!$K$10)+'ex sav'!K19*(1-STANDARD!$K$10)*$M$12</f>
        <v>1097.0999999999999</v>
      </c>
      <c r="L26" s="146">
        <f>'ex sav'!L19*(1-STANDARD!$K$10)+'ex sav'!L19*(1-STANDARD!$K$10)*$M$12</f>
        <v>1145.5999999999999</v>
      </c>
      <c r="M26" s="146">
        <f>'ex sav'!M19*(1-STANDARD!$K$10)+'ex sav'!M19*(1-STANDARD!$K$10)*$M$12</f>
        <v>1205.0999999999999</v>
      </c>
      <c r="N26" s="146">
        <f>'ex sav'!N19*(1-STANDARD!$K$10)+'ex sav'!N19*(1-STANDARD!$K$10)*$M$12</f>
        <v>1235.0999999999999</v>
      </c>
      <c r="O26" s="146">
        <f>'ex sav'!O19*(1-STANDARD!$K$10)+'ex sav'!O19*(1-STANDARD!$K$10)*$M$12</f>
        <v>1313.25</v>
      </c>
      <c r="P26" s="146">
        <f>'ex sav'!P19*(1-STANDARD!$K$10)+'ex sav'!P19*(1-STANDARD!$K$10)*$M$12</f>
        <v>1415.35</v>
      </c>
      <c r="Q26" s="146">
        <f>'ex sav'!Q19*(1-STANDARD!$K$10)+'ex sav'!Q19*(1-STANDARD!$K$10)*$M$12</f>
        <v>1482.95</v>
      </c>
      <c r="R26" s="130"/>
      <c r="S26" s="143"/>
      <c r="T26" s="293" t="str">
        <f>IF(ISERROR($AI$2),"",$AI$2)</f>
        <v/>
      </c>
      <c r="U26" s="293"/>
      <c r="V26" s="293"/>
      <c r="W26" s="293"/>
      <c r="X26" s="293"/>
      <c r="Y26" s="293"/>
      <c r="Z26" s="293"/>
      <c r="AA26" s="293"/>
      <c r="AB26" s="293"/>
      <c r="AC26" s="293"/>
      <c r="AD26" s="293"/>
      <c r="AE26" s="293"/>
      <c r="AF26" s="293"/>
      <c r="AG26" s="132">
        <v>3</v>
      </c>
      <c r="AH26" s="132" t="b">
        <f>IF(AC21&gt;274,TRUE,FALSE)</f>
        <v>0</v>
      </c>
      <c r="AI26" s="132"/>
      <c r="AJ26" s="132" t="s">
        <v>46</v>
      </c>
      <c r="AK26" s="132"/>
      <c r="AL26" s="132"/>
      <c r="AM26" s="132"/>
      <c r="AN26" s="132"/>
      <c r="AO26" s="132"/>
      <c r="AP26" s="132"/>
    </row>
    <row r="27" spans="2:42" ht="13.15" customHeight="1" x14ac:dyDescent="0.2">
      <c r="B27" s="61"/>
      <c r="C27" s="59">
        <v>2.5</v>
      </c>
      <c r="D27" s="146">
        <f>'ex sav'!G20*(1-STANDARD!$K$7)+'ex sav'!G20*(1-STANDARD!$K$7)*$K$12</f>
        <v>977.45</v>
      </c>
      <c r="E27" s="146">
        <f>'ex sav'!H20*(1-STANDARD!$K$7)+'ex sav'!H20*(1-STANDARD!$K$7)*$K$12</f>
        <v>1066.1500000000001</v>
      </c>
      <c r="F27" s="146">
        <f>'ex sav'!I20*(1-STANDARD!$K$7)+'ex sav'!I20*(1-STANDARD!$K$7)*$K$12</f>
        <v>1139.5</v>
      </c>
      <c r="G27" s="146">
        <f>'ex sav'!J20*(1-STANDARD!$K$7)+'ex sav'!J20*(1-STANDARD!$K$7)*$K$12</f>
        <v>1182.05</v>
      </c>
      <c r="H27" s="146">
        <f>'ex sav'!C20*(1-STANDARD!$K$7)+'ex sav'!C20*(1-STANDARD!$K$7)*$K$12</f>
        <v>1224.45</v>
      </c>
      <c r="I27" s="128"/>
      <c r="J27" s="146">
        <f>'ex sav'!D20*(1-STANDARD!$K$10)+'ex sav'!D20*(1-STANDARD!$K$10)*$M$12</f>
        <v>1277.4000000000001</v>
      </c>
      <c r="K27" s="146">
        <f>'ex sav'!K20*(1-STANDARD!$K$10)+'ex sav'!K20*(1-STANDARD!$K$10)*$M$12</f>
        <v>1214.05</v>
      </c>
      <c r="L27" s="146">
        <f>'ex sav'!L20*(1-STANDARD!$K$10)+'ex sav'!L20*(1-STANDARD!$K$10)*$M$12</f>
        <v>1271</v>
      </c>
      <c r="M27" s="146">
        <f>'ex sav'!M20*(1-STANDARD!$K$10)+'ex sav'!M20*(1-STANDARD!$K$10)*$M$12</f>
        <v>1340.85</v>
      </c>
      <c r="N27" s="146">
        <f>'ex sav'!N20*(1-STANDARD!$K$10)+'ex sav'!N20*(1-STANDARD!$K$10)*$M$12</f>
        <v>1376.35</v>
      </c>
      <c r="O27" s="146">
        <f>'ex sav'!O20*(1-STANDARD!$K$10)+'ex sav'!O20*(1-STANDARD!$K$10)*$M$12</f>
        <v>1462.7</v>
      </c>
      <c r="P27" s="146">
        <f>'ex sav'!P20*(1-STANDARD!$K$10)+'ex sav'!P20*(1-STANDARD!$K$10)*$M$12</f>
        <v>1585.65</v>
      </c>
      <c r="Q27" s="146">
        <f>'ex sav'!Q20*(1-STANDARD!$K$10)+'ex sav'!Q20*(1-STANDARD!$K$10)*$M$12</f>
        <v>1653.55</v>
      </c>
      <c r="R27" s="130"/>
      <c r="S27" s="143"/>
      <c r="T27" s="289" t="str">
        <f>IF(ISERROR($AI$3),"",$AI$3)</f>
        <v/>
      </c>
      <c r="U27" s="289"/>
      <c r="V27" s="289"/>
      <c r="W27" s="289"/>
      <c r="X27" s="289"/>
      <c r="Y27" s="289"/>
      <c r="Z27" s="289"/>
      <c r="AA27" s="289"/>
      <c r="AB27" s="289"/>
      <c r="AC27" s="289"/>
      <c r="AD27" s="289"/>
      <c r="AE27" s="289"/>
      <c r="AF27" s="289"/>
      <c r="AG27" s="132"/>
      <c r="AH27" s="132"/>
      <c r="AI27" s="132"/>
      <c r="AJ27" s="132" t="s">
        <v>47</v>
      </c>
      <c r="AK27" s="132"/>
      <c r="AL27" s="132"/>
      <c r="AM27" s="132"/>
      <c r="AN27" s="132"/>
      <c r="AO27" s="132"/>
      <c r="AP27" s="132"/>
    </row>
    <row r="28" spans="2:42" ht="13.15" customHeight="1" x14ac:dyDescent="0.2">
      <c r="B28" s="61"/>
      <c r="C28" s="59">
        <v>3</v>
      </c>
      <c r="D28" s="146">
        <f>'ex sav'!G21*(1-STANDARD!$K$7)+'ex sav'!G21*(1-STANDARD!$K$7)*$K$12</f>
        <v>1066.1500000000001</v>
      </c>
      <c r="E28" s="146">
        <f>'ex sav'!H21*(1-STANDARD!$K$7)+'ex sav'!H21*(1-STANDARD!$K$7)*$K$12</f>
        <v>1180.05</v>
      </c>
      <c r="F28" s="146">
        <f>'ex sav'!I21*(1-STANDARD!$K$7)+'ex sav'!I21*(1-STANDARD!$K$7)*$K$12</f>
        <v>1251.45</v>
      </c>
      <c r="G28" s="146">
        <f>'ex sav'!J21*(1-STANDARD!$K$7)+'ex sav'!J21*(1-STANDARD!$K$7)*$K$12</f>
        <v>1303.6500000000001</v>
      </c>
      <c r="H28" s="146">
        <f>'ex sav'!C21*(1-STANDARD!$K$7)+'ex sav'!C21*(1-STANDARD!$K$7)*$K$12</f>
        <v>1340</v>
      </c>
      <c r="I28" s="128"/>
      <c r="J28" s="146">
        <f>'ex sav'!D21*(1-STANDARD!$K$10)+'ex sav'!D21*(1-STANDARD!$K$10)*$M$12</f>
        <v>1391</v>
      </c>
      <c r="K28" s="146">
        <f>'ex sav'!K21*(1-STANDARD!$K$10)+'ex sav'!K21*(1-STANDARD!$K$10)*$M$12</f>
        <v>1309.75</v>
      </c>
      <c r="L28" s="146">
        <f>'ex sav'!L21*(1-STANDARD!$K$10)+'ex sav'!L21*(1-STANDARD!$K$10)*$M$12</f>
        <v>1365.15</v>
      </c>
      <c r="M28" s="146">
        <f>'ex sav'!M21*(1-STANDARD!$K$10)+'ex sav'!M21*(1-STANDARD!$K$10)*$M$12</f>
        <v>1468.65</v>
      </c>
      <c r="N28" s="146">
        <f>'ex sav'!N21*(1-STANDARD!$K$10)+'ex sav'!N21*(1-STANDARD!$K$10)*$M$12</f>
        <v>1529.45</v>
      </c>
      <c r="O28" s="146">
        <f>'ex sav'!O21*(1-STANDARD!$K$10)+'ex sav'!O21*(1-STANDARD!$K$10)*$M$12</f>
        <v>1627.3</v>
      </c>
      <c r="P28" s="146">
        <f>'ex sav'!P21*(1-STANDARD!$K$10)+'ex sav'!P21*(1-STANDARD!$K$10)*$M$12</f>
        <v>1750.3</v>
      </c>
      <c r="Q28" s="146">
        <f>'ex sav'!Q21*(1-STANDARD!$K$10)+'ex sav'!Q21*(1-STANDARD!$K$10)*$M$12</f>
        <v>1816.1</v>
      </c>
      <c r="R28" s="130"/>
      <c r="S28" s="143"/>
      <c r="T28" s="289" t="str">
        <f>IF(ISERROR($AI$4),"",$AI$4)</f>
        <v/>
      </c>
      <c r="U28" s="289"/>
      <c r="V28" s="289"/>
      <c r="W28" s="289"/>
      <c r="X28" s="289"/>
      <c r="Y28" s="289"/>
      <c r="Z28" s="289"/>
      <c r="AA28" s="289"/>
      <c r="AB28" s="289"/>
      <c r="AC28" s="289"/>
      <c r="AD28" s="289"/>
      <c r="AE28" s="289"/>
      <c r="AF28" s="289"/>
      <c r="AG28" s="132"/>
      <c r="AH28" s="132"/>
      <c r="AI28" s="132"/>
      <c r="AJ28" s="132" t="s">
        <v>48</v>
      </c>
      <c r="AK28" s="132"/>
      <c r="AL28" s="132"/>
      <c r="AM28" s="132"/>
      <c r="AN28" s="132"/>
      <c r="AO28" s="132"/>
      <c r="AP28" s="132"/>
    </row>
    <row r="29" spans="2:42" ht="13.15" customHeight="1" x14ac:dyDescent="0.2">
      <c r="B29" s="61"/>
      <c r="C29" s="59">
        <v>3.5</v>
      </c>
      <c r="D29" s="146">
        <f>'ex sav'!G22*(1-STANDARD!$K$7)+'ex sav'!G22*(1-STANDARD!$K$7)*$K$12</f>
        <v>1158.8499999999999</v>
      </c>
      <c r="E29" s="146">
        <f>'ex sav'!H22*(1-STANDARD!$K$7)+'ex sav'!H22*(1-STANDARD!$K$7)*$K$12</f>
        <v>1286.25</v>
      </c>
      <c r="F29" s="146">
        <f>'ex sav'!I22*(1-STANDARD!$K$7)+'ex sav'!I22*(1-STANDARD!$K$7)*$K$12</f>
        <v>1363.6</v>
      </c>
      <c r="G29" s="146">
        <f>'ex sav'!J22*(1-STANDARD!$K$7)+'ex sav'!J22*(1-STANDARD!$K$7)*$K$12</f>
        <v>1427.15</v>
      </c>
      <c r="H29" s="146">
        <f>'ex sav'!C22*(1-STANDARD!$K$7)+'ex sav'!C22*(1-STANDARD!$K$7)*$K$12</f>
        <v>1447.65</v>
      </c>
      <c r="I29" s="128"/>
      <c r="J29" s="146">
        <f>'ex sav'!D22*(1-STANDARD!$K$10)+'ex sav'!D22*(1-STANDARD!$K$10)*$M$12</f>
        <v>1497</v>
      </c>
      <c r="K29" s="146">
        <f>'ex sav'!K22*(1-STANDARD!$K$10)+'ex sav'!K22*(1-STANDARD!$K$10)*$M$12</f>
        <v>1432.6</v>
      </c>
      <c r="L29" s="146">
        <f>'ex sav'!L22*(1-STANDARD!$K$10)+'ex sav'!L22*(1-STANDARD!$K$10)*$M$12</f>
        <v>1475.15</v>
      </c>
      <c r="M29" s="146">
        <f>'ex sav'!M22*(1-STANDARD!$K$10)+'ex sav'!M22*(1-STANDARD!$K$10)*$M$12</f>
        <v>1589.05</v>
      </c>
      <c r="N29" s="146">
        <f>'ex sav'!N22*(1-STANDARD!$K$10)+'ex sav'!N22*(1-STANDARD!$K$10)*$M$12</f>
        <v>1659.35</v>
      </c>
      <c r="O29" s="146">
        <f>'ex sav'!O22*(1-STANDARD!$K$10)+'ex sav'!O22*(1-STANDARD!$K$10)*$M$12</f>
        <v>1771.05</v>
      </c>
      <c r="P29" s="146">
        <f>'ex sav'!P22*(1-STANDARD!$K$10)+'ex sav'!P22*(1-STANDARD!$K$10)*$M$12</f>
        <v>1909.1</v>
      </c>
      <c r="Q29" s="146">
        <f>'ex sav'!Q22*(1-STANDARD!$K$10)+'ex sav'!Q22*(1-STANDARD!$K$10)*$M$12</f>
        <v>1977</v>
      </c>
      <c r="R29" s="130"/>
      <c r="S29" s="143"/>
      <c r="T29" s="299" t="str">
        <f>IF(ISERROR($AI$5),"",$AI$5)</f>
        <v/>
      </c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132"/>
      <c r="AH29" s="132"/>
      <c r="AI29" s="132"/>
      <c r="AJ29" s="133" t="s">
        <v>49</v>
      </c>
      <c r="AK29" s="132"/>
      <c r="AL29" s="132"/>
      <c r="AM29" s="132"/>
      <c r="AN29" s="132"/>
      <c r="AO29" s="132"/>
      <c r="AP29" s="132"/>
    </row>
    <row r="30" spans="2:42" ht="13.15" customHeight="1" x14ac:dyDescent="0.2">
      <c r="B30" s="61"/>
      <c r="C30" s="59">
        <v>4</v>
      </c>
      <c r="D30" s="146">
        <f>'ex sav'!G23*(1-STANDARD!$K$7)+'ex sav'!G23*(1-STANDARD!$K$7)*$K$12</f>
        <v>1253.4000000000001</v>
      </c>
      <c r="E30" s="146">
        <f>'ex sav'!H23*(1-STANDARD!$K$7)+'ex sav'!H23*(1-STANDARD!$K$7)*$K$12</f>
        <v>1390.4</v>
      </c>
      <c r="F30" s="146">
        <f>'ex sav'!I23*(1-STANDARD!$K$7)+'ex sav'!I23*(1-STANDARD!$K$7)*$K$12</f>
        <v>1475.3</v>
      </c>
      <c r="G30" s="146">
        <f>'ex sav'!J23*(1-STANDARD!$K$7)+'ex sav'!J23*(1-STANDARD!$K$7)*$K$12</f>
        <v>1550.8</v>
      </c>
      <c r="H30" s="146">
        <f>'ex sav'!C23*(1-STANDARD!$K$7)+'ex sav'!C23*(1-STANDARD!$K$7)*$K$12</f>
        <v>1553.35</v>
      </c>
      <c r="I30" s="128"/>
      <c r="J30" s="146">
        <f>'ex sav'!D23*(1-STANDARD!$K$10)+'ex sav'!D23*(1-STANDARD!$K$10)*$M$12</f>
        <v>1601</v>
      </c>
      <c r="K30" s="146">
        <f>'ex sav'!K23*(1-STANDARD!$K$10)+'ex sav'!K23*(1-STANDARD!$K$10)*$M$12</f>
        <v>1541.6</v>
      </c>
      <c r="L30" s="146">
        <f>'ex sav'!L23*(1-STANDARD!$K$10)+'ex sav'!L23*(1-STANDARD!$K$10)*$M$12</f>
        <v>1587.15</v>
      </c>
      <c r="M30" s="146">
        <f>'ex sav'!M23*(1-STANDARD!$K$10)+'ex sav'!M23*(1-STANDARD!$K$10)*$M$12</f>
        <v>1707.45</v>
      </c>
      <c r="N30" s="146">
        <f>'ex sav'!N23*(1-STANDARD!$K$10)+'ex sav'!N23*(1-STANDARD!$K$10)*$M$12</f>
        <v>1790.95</v>
      </c>
      <c r="O30" s="146">
        <f>'ex sav'!O23*(1-STANDARD!$K$10)+'ex sav'!O23*(1-STANDARD!$K$10)*$M$12</f>
        <v>1914.8</v>
      </c>
      <c r="P30" s="146">
        <f>'ex sav'!P23*(1-STANDARD!$K$10)+'ex sav'!P23*(1-STANDARD!$K$10)*$M$12</f>
        <v>2068.1</v>
      </c>
      <c r="Q30" s="146">
        <f>'ex sav'!Q23*(1-STANDARD!$K$10)+'ex sav'!Q23*(1-STANDARD!$K$10)*$M$12</f>
        <v>2137.9</v>
      </c>
      <c r="R30" s="130"/>
      <c r="S30" s="143"/>
      <c r="T30" s="218"/>
      <c r="U30" s="290"/>
      <c r="V30" s="290"/>
      <c r="W30" s="290"/>
      <c r="X30" s="290"/>
      <c r="Y30" s="290"/>
      <c r="Z30" s="290"/>
      <c r="AA30" s="290"/>
      <c r="AB30" s="290"/>
      <c r="AC30" s="290"/>
      <c r="AD30" s="290"/>
      <c r="AE30" s="290"/>
      <c r="AF30" s="290"/>
      <c r="AG30" s="132"/>
      <c r="AH30" s="132"/>
      <c r="AI30" s="132"/>
      <c r="AJ30" s="132" t="e">
        <f>"Możliwy koszt dodatkowy: Opłata dodatkowa za dużą paczkę - "&amp;#REF!&amp;" PLN netto*"</f>
        <v>#REF!</v>
      </c>
      <c r="AK30" s="132"/>
      <c r="AL30" s="132"/>
      <c r="AM30" s="132"/>
      <c r="AN30" s="132"/>
      <c r="AO30" s="132"/>
      <c r="AP30" s="132"/>
    </row>
    <row r="31" spans="2:42" ht="13.15" customHeight="1" x14ac:dyDescent="0.2">
      <c r="B31" s="61"/>
      <c r="C31" s="59">
        <v>4.5</v>
      </c>
      <c r="D31" s="146">
        <f>'ex sav'!G24*(1-STANDARD!$K$7)+'ex sav'!G24*(1-STANDARD!$K$7)*$K$12</f>
        <v>1348.05</v>
      </c>
      <c r="E31" s="146">
        <f>'ex sav'!H24*(1-STANDARD!$K$7)+'ex sav'!H24*(1-STANDARD!$K$7)*$K$12</f>
        <v>1494.7</v>
      </c>
      <c r="F31" s="146">
        <f>'ex sav'!I24*(1-STANDARD!$K$7)+'ex sav'!I24*(1-STANDARD!$K$7)*$K$12</f>
        <v>1587.4</v>
      </c>
      <c r="G31" s="146">
        <f>'ex sav'!J24*(1-STANDARD!$K$7)+'ex sav'!J24*(1-STANDARD!$K$7)*$K$12</f>
        <v>1674.15</v>
      </c>
      <c r="H31" s="146">
        <f>'ex sav'!C24*(1-STANDARD!$K$7)+'ex sav'!C24*(1-STANDARD!$K$7)*$K$12</f>
        <v>1659.2</v>
      </c>
      <c r="I31" s="128"/>
      <c r="J31" s="146">
        <f>'ex sav'!D24*(1-STANDARD!$K$10)+'ex sav'!D24*(1-STANDARD!$K$10)*$M$12</f>
        <v>1705.2</v>
      </c>
      <c r="K31" s="146">
        <f>'ex sav'!K24*(1-STANDARD!$K$10)+'ex sav'!K24*(1-STANDARD!$K$10)*$M$12</f>
        <v>1651.05</v>
      </c>
      <c r="L31" s="146">
        <f>'ex sav'!L24*(1-STANDARD!$K$10)+'ex sav'!L24*(1-STANDARD!$K$10)*$M$12</f>
        <v>1697.05</v>
      </c>
      <c r="M31" s="146">
        <f>'ex sav'!M24*(1-STANDARD!$K$10)+'ex sav'!M24*(1-STANDARD!$K$10)*$M$12</f>
        <v>1825.65</v>
      </c>
      <c r="N31" s="146">
        <f>'ex sav'!N24*(1-STANDARD!$K$10)+'ex sav'!N24*(1-STANDARD!$K$10)*$M$12</f>
        <v>1920.8</v>
      </c>
      <c r="O31" s="146">
        <f>'ex sav'!O24*(1-STANDARD!$K$10)+'ex sav'!O24*(1-STANDARD!$K$10)*$M$12</f>
        <v>2058.5500000000002</v>
      </c>
      <c r="P31" s="146">
        <f>'ex sav'!P24*(1-STANDARD!$K$10)+'ex sav'!P24*(1-STANDARD!$K$10)*$M$12</f>
        <v>2225</v>
      </c>
      <c r="Q31" s="146">
        <f>'ex sav'!Q24*(1-STANDARD!$K$10)+'ex sav'!Q24*(1-STANDARD!$K$10)*$M$12</f>
        <v>2298.6</v>
      </c>
      <c r="R31" s="130"/>
      <c r="S31" s="143"/>
      <c r="T31" s="290" t="str">
        <f>IF(ISERROR($AH$7),"",$AH$7)</f>
        <v/>
      </c>
      <c r="U31" s="290"/>
      <c r="V31" s="290"/>
      <c r="W31" s="290"/>
      <c r="X31" s="290"/>
      <c r="Y31" s="290"/>
      <c r="Z31" s="290"/>
      <c r="AA31" s="290"/>
      <c r="AB31" s="290"/>
      <c r="AC31" s="290"/>
      <c r="AD31" s="290"/>
      <c r="AE31" s="290"/>
      <c r="AF31" s="290"/>
      <c r="AG31" s="132"/>
      <c r="AH31" s="132"/>
      <c r="AI31" s="132"/>
      <c r="AJ31" s="132" t="str">
        <f>"Możliwy koszt dodatkowy: Rozmiary przekraczające dozwolone limity - "&amp;ud!B37&amp;" PLN netto."</f>
        <v>Możliwy koszt dodatkowy: Rozmiary przekraczające dozwolone limity - 2042 PLN netto.</v>
      </c>
      <c r="AK31" s="132"/>
      <c r="AL31" s="132"/>
      <c r="AM31" s="132"/>
      <c r="AN31" s="132"/>
      <c r="AO31" s="132"/>
      <c r="AP31" s="132"/>
    </row>
    <row r="32" spans="2:42" ht="13.15" customHeight="1" x14ac:dyDescent="0.2">
      <c r="B32" s="61"/>
      <c r="C32" s="59">
        <v>5</v>
      </c>
      <c r="D32" s="146">
        <f>'ex sav'!G25*(1-STANDARD!$K$7)+'ex sav'!G25*(1-STANDARD!$K$7)*$K$12</f>
        <v>1442.65</v>
      </c>
      <c r="E32" s="146">
        <f>'ex sav'!H25*(1-STANDARD!$K$7)+'ex sav'!H25*(1-STANDARD!$K$7)*$K$12</f>
        <v>1598.8</v>
      </c>
      <c r="F32" s="146">
        <f>'ex sav'!I25*(1-STANDARD!$K$7)+'ex sav'!I25*(1-STANDARD!$K$7)*$K$12</f>
        <v>1699.35</v>
      </c>
      <c r="G32" s="146">
        <f>'ex sav'!J25*(1-STANDARD!$K$7)+'ex sav'!J25*(1-STANDARD!$K$7)*$K$12</f>
        <v>1797.8</v>
      </c>
      <c r="H32" s="146">
        <f>'ex sav'!C25*(1-STANDARD!$K$7)+'ex sav'!C25*(1-STANDARD!$K$7)*$K$12</f>
        <v>1764.75</v>
      </c>
      <c r="I32" s="128"/>
      <c r="J32" s="146">
        <f>'ex sav'!D25*(1-STANDARD!$K$10)+'ex sav'!D25*(1-STANDARD!$K$10)*$M$12</f>
        <v>1809.05</v>
      </c>
      <c r="K32" s="146">
        <f>'ex sav'!K25*(1-STANDARD!$K$10)+'ex sav'!K25*(1-STANDARD!$K$10)*$M$12</f>
        <v>1760.2</v>
      </c>
      <c r="L32" s="146">
        <f>'ex sav'!L25*(1-STANDARD!$K$10)+'ex sav'!L25*(1-STANDARD!$K$10)*$M$12</f>
        <v>1808.8</v>
      </c>
      <c r="M32" s="146">
        <f>'ex sav'!M25*(1-STANDARD!$K$10)+'ex sav'!M25*(1-STANDARD!$K$10)*$M$12</f>
        <v>1943.95</v>
      </c>
      <c r="N32" s="146">
        <f>'ex sav'!N25*(1-STANDARD!$K$10)+'ex sav'!N25*(1-STANDARD!$K$10)*$M$12</f>
        <v>2050.6</v>
      </c>
      <c r="O32" s="146">
        <f>'ex sav'!O25*(1-STANDARD!$K$10)+'ex sav'!O25*(1-STANDARD!$K$10)*$M$12</f>
        <v>2202.0500000000002</v>
      </c>
      <c r="P32" s="146">
        <f>'ex sav'!P25*(1-STANDARD!$K$10)+'ex sav'!P25*(1-STANDARD!$K$10)*$M$12</f>
        <v>2383.9499999999998</v>
      </c>
      <c r="Q32" s="146">
        <f>'ex sav'!Q25*(1-STANDARD!$K$10)+'ex sav'!Q25*(1-STANDARD!$K$10)*$M$12</f>
        <v>2459.6</v>
      </c>
      <c r="R32" s="130"/>
      <c r="S32" s="143"/>
      <c r="T32" s="290"/>
      <c r="U32" s="290"/>
      <c r="V32" s="290"/>
      <c r="W32" s="290"/>
      <c r="X32" s="290"/>
      <c r="Y32" s="290"/>
      <c r="Z32" s="290"/>
      <c r="AA32" s="290"/>
      <c r="AB32" s="290"/>
      <c r="AC32" s="290"/>
      <c r="AD32" s="290"/>
      <c r="AE32" s="290"/>
      <c r="AF32" s="290"/>
      <c r="AG32" s="132"/>
      <c r="AH32" s="132"/>
      <c r="AI32" s="132"/>
      <c r="AJ32" s="132" t="e">
        <f>"Możliwy koszt dodatkowy: Opłata za dodatkową obsługę nietypowych przesyłek - "&amp;#REF!&amp;" PLN netto."</f>
        <v>#REF!</v>
      </c>
      <c r="AK32" s="132"/>
      <c r="AL32" s="132"/>
      <c r="AM32" s="132"/>
      <c r="AN32" s="132"/>
      <c r="AO32" s="132"/>
      <c r="AP32" s="132"/>
    </row>
    <row r="33" spans="2:42" ht="13.15" customHeight="1" x14ac:dyDescent="0.2">
      <c r="B33" s="61"/>
      <c r="C33" s="59">
        <v>5.5</v>
      </c>
      <c r="D33" s="146">
        <f>'ex sav'!G26*(1-STANDARD!$K$7)+'ex sav'!G26*(1-STANDARD!$K$7)*$K$12</f>
        <v>1485.05</v>
      </c>
      <c r="E33" s="146">
        <f>'ex sav'!H26*(1-STANDARD!$K$7)+'ex sav'!H26*(1-STANDARD!$K$7)*$K$12</f>
        <v>1658.75</v>
      </c>
      <c r="F33" s="146">
        <f>'ex sav'!I26*(1-STANDARD!$K$7)+'ex sav'!I26*(1-STANDARD!$K$7)*$K$12</f>
        <v>1768.85</v>
      </c>
      <c r="G33" s="146">
        <f>'ex sav'!J26*(1-STANDARD!$K$7)+'ex sav'!J26*(1-STANDARD!$K$7)*$K$12</f>
        <v>1967.6</v>
      </c>
      <c r="H33" s="146">
        <f>'ex sav'!C26*(1-STANDARD!$K$7)+'ex sav'!C26*(1-STANDARD!$K$7)*$K$12</f>
        <v>1825.5</v>
      </c>
      <c r="I33" s="128"/>
      <c r="J33" s="146">
        <f>'ex sav'!D26*(1-STANDARD!$K$10)+'ex sav'!D26*(1-STANDARD!$K$10)*$M$12</f>
        <v>1868.85</v>
      </c>
      <c r="K33" s="146">
        <f>'ex sav'!K26*(1-STANDARD!$K$10)+'ex sav'!K26*(1-STANDARD!$K$10)*$M$12</f>
        <v>1820.65</v>
      </c>
      <c r="L33" s="146">
        <f>'ex sav'!L26*(1-STANDARD!$K$10)+'ex sav'!L26*(1-STANDARD!$K$10)*$M$12</f>
        <v>1873.85</v>
      </c>
      <c r="M33" s="146">
        <f>'ex sav'!M26*(1-STANDARD!$K$10)+'ex sav'!M26*(1-STANDARD!$K$10)*$M$12</f>
        <v>2021.55</v>
      </c>
      <c r="N33" s="146">
        <f>'ex sav'!N26*(1-STANDARD!$K$10)+'ex sav'!N26*(1-STANDARD!$K$10)*$M$12</f>
        <v>2139.75</v>
      </c>
      <c r="O33" s="146">
        <f>'ex sav'!O26*(1-STANDARD!$K$10)+'ex sav'!O26*(1-STANDARD!$K$10)*$M$12</f>
        <v>2297.35</v>
      </c>
      <c r="P33" s="146">
        <f>'ex sav'!P26*(1-STANDARD!$K$10)+'ex sav'!P26*(1-STANDARD!$K$10)*$M$12</f>
        <v>2480.75</v>
      </c>
      <c r="Q33" s="146">
        <f>'ex sav'!Q26*(1-STANDARD!$K$10)+'ex sav'!Q26*(1-STANDARD!$K$10)*$M$12</f>
        <v>2560.3000000000002</v>
      </c>
      <c r="R33" s="130"/>
      <c r="S33" s="143"/>
      <c r="T33" s="219"/>
      <c r="U33" s="291"/>
      <c r="V33" s="291"/>
      <c r="W33" s="291"/>
      <c r="X33" s="291"/>
      <c r="Y33" s="291"/>
      <c r="Z33" s="291"/>
      <c r="AA33" s="291"/>
      <c r="AB33" s="291"/>
      <c r="AC33" s="291"/>
      <c r="AD33" s="291"/>
      <c r="AE33" s="291"/>
      <c r="AF33" s="291"/>
      <c r="AG33" s="132">
        <v>1</v>
      </c>
      <c r="AH33" s="132" t="b">
        <f>AND(T18&gt;25,T18&lt;70)</f>
        <v>0</v>
      </c>
      <c r="AI33" s="132"/>
      <c r="AJ33" s="132" t="s">
        <v>50</v>
      </c>
      <c r="AK33" s="132"/>
      <c r="AL33" s="132"/>
      <c r="AM33" s="132"/>
      <c r="AN33" s="132"/>
      <c r="AO33" s="132"/>
      <c r="AP33" s="132"/>
    </row>
    <row r="34" spans="2:42" ht="13.15" customHeight="1" x14ac:dyDescent="0.2">
      <c r="B34" s="61"/>
      <c r="C34" s="59">
        <v>6</v>
      </c>
      <c r="D34" s="146">
        <f>'ex sav'!G27*(1-STANDARD!$K$7)+'ex sav'!G27*(1-STANDARD!$K$7)*$K$12</f>
        <v>1527.4</v>
      </c>
      <c r="E34" s="146">
        <f>'ex sav'!H27*(1-STANDARD!$K$7)+'ex sav'!H27*(1-STANDARD!$K$7)*$K$12</f>
        <v>1720.55</v>
      </c>
      <c r="F34" s="146">
        <f>'ex sav'!I27*(1-STANDARD!$K$7)+'ex sav'!I27*(1-STANDARD!$K$7)*$K$12</f>
        <v>1838.3</v>
      </c>
      <c r="G34" s="146">
        <f>'ex sav'!J27*(1-STANDARD!$K$7)+'ex sav'!J27*(1-STANDARD!$K$7)*$K$12</f>
        <v>2037.15</v>
      </c>
      <c r="H34" s="146">
        <f>'ex sav'!C27*(1-STANDARD!$K$7)+'ex sav'!C27*(1-STANDARD!$K$7)*$K$12</f>
        <v>1888.15</v>
      </c>
      <c r="I34" s="128"/>
      <c r="J34" s="146">
        <f>'ex sav'!D27*(1-STANDARD!$K$10)+'ex sav'!D27*(1-STANDARD!$K$10)*$M$12</f>
        <v>1930.45</v>
      </c>
      <c r="K34" s="146">
        <f>'ex sav'!K27*(1-STANDARD!$K$10)+'ex sav'!K27*(1-STANDARD!$K$10)*$M$12</f>
        <v>1881.2</v>
      </c>
      <c r="L34" s="146">
        <f>'ex sav'!L27*(1-STANDARD!$K$10)+'ex sav'!L27*(1-STANDARD!$K$10)*$M$12</f>
        <v>1936.6</v>
      </c>
      <c r="M34" s="146">
        <f>'ex sav'!M27*(1-STANDARD!$K$10)+'ex sav'!M27*(1-STANDARD!$K$10)*$M$12</f>
        <v>2097.15</v>
      </c>
      <c r="N34" s="146">
        <f>'ex sav'!N27*(1-STANDARD!$K$10)+'ex sav'!N27*(1-STANDARD!$K$10)*$M$12</f>
        <v>2227.0500000000002</v>
      </c>
      <c r="O34" s="146">
        <f>'ex sav'!O27*(1-STANDARD!$K$10)+'ex sav'!O27*(1-STANDARD!$K$10)*$M$12</f>
        <v>2390.6</v>
      </c>
      <c r="P34" s="146">
        <f>'ex sav'!P27*(1-STANDARD!$K$10)+'ex sav'!P27*(1-STANDARD!$K$10)*$M$12</f>
        <v>2577.6</v>
      </c>
      <c r="Q34" s="146">
        <f>'ex sav'!Q27*(1-STANDARD!$K$10)+'ex sav'!Q27*(1-STANDARD!$K$10)*$M$12</f>
        <v>2661.15</v>
      </c>
      <c r="R34" s="130"/>
      <c r="S34" s="143"/>
      <c r="T34" s="292" t="str">
        <f>IF(ISERROR($AI$8),"",$AI$8)</f>
        <v/>
      </c>
      <c r="U34" s="292"/>
      <c r="V34" s="292"/>
      <c r="W34" s="292"/>
      <c r="X34" s="292"/>
      <c r="Y34" s="292"/>
      <c r="Z34" s="292"/>
      <c r="AA34" s="292"/>
      <c r="AB34" s="292"/>
      <c r="AC34" s="292"/>
      <c r="AD34" s="292"/>
      <c r="AE34" s="292"/>
      <c r="AF34" s="292"/>
      <c r="AG34" s="132">
        <v>2</v>
      </c>
      <c r="AH34" s="132" t="b">
        <f>IF(T18&gt;70,TRUE,FALSE)</f>
        <v>0</v>
      </c>
      <c r="AI34" s="132"/>
      <c r="AJ34" s="132" t="s">
        <v>51</v>
      </c>
      <c r="AK34" s="132"/>
      <c r="AL34" s="132"/>
      <c r="AM34" s="132"/>
      <c r="AN34" s="132"/>
      <c r="AO34" s="132"/>
      <c r="AP34" s="132"/>
    </row>
    <row r="35" spans="2:42" ht="13.15" customHeight="1" x14ac:dyDescent="0.2">
      <c r="B35" s="61"/>
      <c r="C35" s="59">
        <v>6.5</v>
      </c>
      <c r="D35" s="146">
        <f>'ex sav'!G28*(1-STANDARD!$K$7)+'ex sav'!G28*(1-STANDARD!$K$7)*$K$12</f>
        <v>1570</v>
      </c>
      <c r="E35" s="146">
        <f>'ex sav'!H28*(1-STANDARD!$K$7)+'ex sav'!H28*(1-STANDARD!$K$7)*$K$12</f>
        <v>1778.55</v>
      </c>
      <c r="F35" s="146">
        <f>'ex sav'!I28*(1-STANDARD!$K$7)+'ex sav'!I28*(1-STANDARD!$K$7)*$K$12</f>
        <v>1909.85</v>
      </c>
      <c r="G35" s="146">
        <f>'ex sav'!J28*(1-STANDARD!$K$7)+'ex sav'!J28*(1-STANDARD!$K$7)*$K$12</f>
        <v>2108.6</v>
      </c>
      <c r="H35" s="146">
        <f>'ex sav'!C28*(1-STANDARD!$K$7)+'ex sav'!C28*(1-STANDARD!$K$7)*$K$12</f>
        <v>1947</v>
      </c>
      <c r="I35" s="128"/>
      <c r="J35" s="146">
        <f>'ex sav'!D28*(1-STANDARD!$K$10)+'ex sav'!D28*(1-STANDARD!$K$10)*$M$12</f>
        <v>1988.4</v>
      </c>
      <c r="K35" s="146">
        <f>'ex sav'!K28*(1-STANDARD!$K$10)+'ex sav'!K28*(1-STANDARD!$K$10)*$M$12</f>
        <v>1941.6</v>
      </c>
      <c r="L35" s="146">
        <f>'ex sav'!L28*(1-STANDARD!$K$10)+'ex sav'!L28*(1-STANDARD!$K$10)*$M$12</f>
        <v>2001.5</v>
      </c>
      <c r="M35" s="146">
        <f>'ex sav'!M28*(1-STANDARD!$K$10)+'ex sav'!M28*(1-STANDARD!$K$10)*$M$12</f>
        <v>2172.9</v>
      </c>
      <c r="N35" s="146">
        <f>'ex sav'!N28*(1-STANDARD!$K$10)+'ex sav'!N28*(1-STANDARD!$K$10)*$M$12</f>
        <v>2316.0500000000002</v>
      </c>
      <c r="O35" s="146">
        <f>'ex sav'!O28*(1-STANDARD!$K$10)+'ex sav'!O28*(1-STANDARD!$K$10)*$M$12</f>
        <v>2483.6</v>
      </c>
      <c r="P35" s="146">
        <f>'ex sav'!P28*(1-STANDARD!$K$10)+'ex sav'!P28*(1-STANDARD!$K$10)*$M$12</f>
        <v>2672.85</v>
      </c>
      <c r="Q35" s="146">
        <f>'ex sav'!Q28*(1-STANDARD!$K$10)+'ex sav'!Q28*(1-STANDARD!$K$10)*$M$12</f>
        <v>2761.85</v>
      </c>
      <c r="R35" s="130"/>
      <c r="S35" s="143"/>
      <c r="T35" s="292"/>
      <c r="U35" s="292"/>
      <c r="V35" s="292"/>
      <c r="W35" s="292"/>
      <c r="X35" s="292"/>
      <c r="Y35" s="292"/>
      <c r="Z35" s="292"/>
      <c r="AA35" s="292"/>
      <c r="AB35" s="292"/>
      <c r="AC35" s="292"/>
      <c r="AD35" s="292"/>
      <c r="AE35" s="292"/>
      <c r="AF35" s="292"/>
      <c r="AG35" s="132">
        <v>5</v>
      </c>
      <c r="AH35" s="132" t="b">
        <f>IF(AO17=2,TRUE,FALSE)</f>
        <v>0</v>
      </c>
      <c r="AI35" s="132"/>
      <c r="AJ35" s="132" t="s">
        <v>52</v>
      </c>
      <c r="AK35" s="132"/>
      <c r="AL35" s="132"/>
      <c r="AM35" s="132"/>
      <c r="AN35" s="132"/>
      <c r="AO35" s="132"/>
      <c r="AP35" s="132"/>
    </row>
    <row r="36" spans="2:42" ht="13.15" customHeight="1" x14ac:dyDescent="0.2">
      <c r="B36" s="61"/>
      <c r="C36" s="59">
        <v>7</v>
      </c>
      <c r="D36" s="146">
        <f>'ex sav'!G29*(1-STANDARD!$K$7)+'ex sav'!G29*(1-STANDARD!$K$7)*$K$12</f>
        <v>1614.45</v>
      </c>
      <c r="E36" s="146">
        <f>'ex sav'!H29*(1-STANDARD!$K$7)+'ex sav'!H29*(1-STANDARD!$K$7)*$K$12</f>
        <v>1840.3</v>
      </c>
      <c r="F36" s="146">
        <f>'ex sav'!I29*(1-STANDARD!$K$7)+'ex sav'!I29*(1-STANDARD!$K$7)*$K$12</f>
        <v>1981.2</v>
      </c>
      <c r="G36" s="146">
        <f>'ex sav'!J29*(1-STANDARD!$K$7)+'ex sav'!J29*(1-STANDARD!$K$7)*$K$12</f>
        <v>2177.9</v>
      </c>
      <c r="H36" s="146">
        <f>'ex sav'!C29*(1-STANDARD!$K$7)+'ex sav'!C29*(1-STANDARD!$K$7)*$K$12</f>
        <v>2009.6</v>
      </c>
      <c r="I36" s="128"/>
      <c r="J36" s="146">
        <f>'ex sav'!D29*(1-STANDARD!$K$10)+'ex sav'!D29*(1-STANDARD!$K$10)*$M$12</f>
        <v>2050.0500000000002</v>
      </c>
      <c r="K36" s="146">
        <f>'ex sav'!K29*(1-STANDARD!$K$10)+'ex sav'!K29*(1-STANDARD!$K$10)*$M$12</f>
        <v>2002.15</v>
      </c>
      <c r="L36" s="146">
        <f>'ex sav'!L29*(1-STANDARD!$K$10)+'ex sav'!L29*(1-STANDARD!$K$10)*$M$12</f>
        <v>2066.15</v>
      </c>
      <c r="M36" s="146">
        <f>'ex sav'!M29*(1-STANDARD!$K$10)+'ex sav'!M29*(1-STANDARD!$K$10)*$M$12</f>
        <v>2250.4</v>
      </c>
      <c r="N36" s="146">
        <f>'ex sav'!N29*(1-STANDARD!$K$10)+'ex sav'!N29*(1-STANDARD!$K$10)*$M$12</f>
        <v>2405.1999999999998</v>
      </c>
      <c r="O36" s="146">
        <f>'ex sav'!O29*(1-STANDARD!$K$10)+'ex sav'!O29*(1-STANDARD!$K$10)*$M$12</f>
        <v>2578.75</v>
      </c>
      <c r="P36" s="146">
        <f>'ex sav'!P29*(1-STANDARD!$K$10)+'ex sav'!P29*(1-STANDARD!$K$10)*$M$12</f>
        <v>2769.55</v>
      </c>
      <c r="Q36" s="146">
        <f>'ex sav'!Q29*(1-STANDARD!$K$10)+'ex sav'!Q29*(1-STANDARD!$K$10)*$M$12</f>
        <v>2864.6</v>
      </c>
      <c r="R36" s="130"/>
      <c r="S36" s="143"/>
      <c r="T36" s="290" t="str">
        <f>IF(T37="",IF(ISERROR($AI$9),"",$AI$9),"")</f>
        <v/>
      </c>
      <c r="U36" s="290"/>
      <c r="V36" s="290"/>
      <c r="W36" s="290"/>
      <c r="X36" s="290"/>
      <c r="Y36" s="290"/>
      <c r="Z36" s="290"/>
      <c r="AA36" s="290"/>
      <c r="AB36" s="290"/>
      <c r="AC36" s="290"/>
      <c r="AD36" s="290"/>
      <c r="AE36" s="290"/>
      <c r="AF36" s="290"/>
      <c r="AG36" s="132">
        <v>6</v>
      </c>
      <c r="AH36" s="132" t="b">
        <f>IF(AND(AC21&gt;300,AC21&lt;=400),TRUE,FALSE)</f>
        <v>0</v>
      </c>
      <c r="AI36" s="132"/>
      <c r="AJ36" s="132" t="s">
        <v>53</v>
      </c>
      <c r="AK36" s="132"/>
      <c r="AL36" s="132"/>
      <c r="AM36" s="132"/>
      <c r="AN36" s="132"/>
      <c r="AO36" s="132"/>
      <c r="AP36" s="132"/>
    </row>
    <row r="37" spans="2:42" ht="13.15" customHeight="1" x14ac:dyDescent="0.2">
      <c r="B37" s="61"/>
      <c r="C37" s="59">
        <v>7.5</v>
      </c>
      <c r="D37" s="146">
        <f>'ex sav'!G30*(1-STANDARD!$K$7)+'ex sav'!G30*(1-STANDARD!$K$7)*$K$12</f>
        <v>1656.85</v>
      </c>
      <c r="E37" s="146">
        <f>'ex sav'!H30*(1-STANDARD!$K$7)+'ex sav'!H30*(1-STANDARD!$K$7)*$K$12</f>
        <v>1900.05</v>
      </c>
      <c r="F37" s="146">
        <f>'ex sav'!I30*(1-STANDARD!$K$7)+'ex sav'!I30*(1-STANDARD!$K$7)*$K$12</f>
        <v>2048.6999999999998</v>
      </c>
      <c r="G37" s="146">
        <f>'ex sav'!J30*(1-STANDARD!$K$7)+'ex sav'!J30*(1-STANDARD!$K$7)*$K$12</f>
        <v>2247.5500000000002</v>
      </c>
      <c r="H37" s="146">
        <f>'ex sav'!C30*(1-STANDARD!$K$7)+'ex sav'!C30*(1-STANDARD!$K$7)*$K$12</f>
        <v>2070.1999999999998</v>
      </c>
      <c r="I37" s="128"/>
      <c r="J37" s="146">
        <f>'ex sav'!D30*(1-STANDARD!$K$10)+'ex sav'!D30*(1-STANDARD!$K$10)*$M$12</f>
        <v>2109.65</v>
      </c>
      <c r="K37" s="146">
        <f>'ex sav'!K30*(1-STANDARD!$K$10)+'ex sav'!K30*(1-STANDARD!$K$10)*$M$12</f>
        <v>2062.6</v>
      </c>
      <c r="L37" s="146">
        <f>'ex sav'!L30*(1-STANDARD!$K$10)+'ex sav'!L30*(1-STANDARD!$K$10)*$M$12</f>
        <v>2133</v>
      </c>
      <c r="M37" s="146">
        <f>'ex sav'!M30*(1-STANDARD!$K$10)+'ex sav'!M30*(1-STANDARD!$K$10)*$M$12</f>
        <v>2325.9499999999998</v>
      </c>
      <c r="N37" s="146">
        <f>'ex sav'!N30*(1-STANDARD!$K$10)+'ex sav'!N30*(1-STANDARD!$K$10)*$M$12</f>
        <v>2492.5500000000002</v>
      </c>
      <c r="O37" s="146">
        <f>'ex sav'!O30*(1-STANDARD!$K$10)+'ex sav'!O30*(1-STANDARD!$K$10)*$M$12</f>
        <v>2672</v>
      </c>
      <c r="P37" s="146">
        <f>'ex sav'!P30*(1-STANDARD!$K$10)+'ex sav'!P30*(1-STANDARD!$K$10)*$M$12</f>
        <v>2866.6</v>
      </c>
      <c r="Q37" s="146">
        <f>'ex sav'!Q30*(1-STANDARD!$K$10)+'ex sav'!Q30*(1-STANDARD!$K$10)*$M$12</f>
        <v>2965.2</v>
      </c>
      <c r="R37" s="130"/>
      <c r="S37" s="143"/>
      <c r="T37" s="301" t="str">
        <f>IF(ISERROR($AI$10),"",$AI$10)</f>
        <v/>
      </c>
      <c r="U37" s="301"/>
      <c r="V37" s="301"/>
      <c r="W37" s="301"/>
      <c r="X37" s="301"/>
      <c r="Y37" s="301"/>
      <c r="Z37" s="301"/>
      <c r="AA37" s="301"/>
      <c r="AB37" s="301"/>
      <c r="AC37" s="301"/>
      <c r="AD37" s="301"/>
      <c r="AE37" s="301"/>
      <c r="AF37" s="301"/>
      <c r="AG37" s="132"/>
      <c r="AH37" s="132"/>
      <c r="AI37" s="132"/>
      <c r="AJ37" s="132" t="s">
        <v>54</v>
      </c>
      <c r="AK37" s="132"/>
      <c r="AL37" s="132"/>
      <c r="AM37" s="132"/>
      <c r="AN37" s="132"/>
      <c r="AO37" s="132"/>
      <c r="AP37" s="132"/>
    </row>
    <row r="38" spans="2:42" ht="13.15" customHeight="1" x14ac:dyDescent="0.2">
      <c r="B38" s="61"/>
      <c r="C38" s="59">
        <v>8</v>
      </c>
      <c r="D38" s="146">
        <f>'ex sav'!G31*(1-STANDARD!$K$7)+'ex sav'!G31*(1-STANDARD!$K$7)*$K$12</f>
        <v>1699.35</v>
      </c>
      <c r="E38" s="146">
        <f>'ex sav'!H31*(1-STANDARD!$K$7)+'ex sav'!H31*(1-STANDARD!$K$7)*$K$12</f>
        <v>1961.8</v>
      </c>
      <c r="F38" s="146">
        <f>'ex sav'!I31*(1-STANDARD!$K$7)+'ex sav'!I31*(1-STANDARD!$K$7)*$K$12</f>
        <v>2120.15</v>
      </c>
      <c r="G38" s="146">
        <f>'ex sav'!J31*(1-STANDARD!$K$7)+'ex sav'!J31*(1-STANDARD!$K$7)*$K$12</f>
        <v>2318.9</v>
      </c>
      <c r="H38" s="146">
        <f>'ex sav'!C31*(1-STANDARD!$K$7)+'ex sav'!C31*(1-STANDARD!$K$7)*$K$12</f>
        <v>2132.85</v>
      </c>
      <c r="I38" s="128"/>
      <c r="J38" s="146">
        <f>'ex sav'!D31*(1-STANDARD!$K$10)+'ex sav'!D31*(1-STANDARD!$K$10)*$M$12</f>
        <v>2171.35</v>
      </c>
      <c r="K38" s="146">
        <f>'ex sav'!K31*(1-STANDARD!$K$10)+'ex sav'!K31*(1-STANDARD!$K$10)*$M$12</f>
        <v>2124.85</v>
      </c>
      <c r="L38" s="146">
        <f>'ex sav'!L31*(1-STANDARD!$K$10)+'ex sav'!L31*(1-STANDARD!$K$10)*$M$12</f>
        <v>2199.65</v>
      </c>
      <c r="M38" s="146">
        <f>'ex sav'!M31*(1-STANDARD!$K$10)+'ex sav'!M31*(1-STANDARD!$K$10)*$M$12</f>
        <v>2403.6999999999998</v>
      </c>
      <c r="N38" s="146">
        <f>'ex sav'!N31*(1-STANDARD!$K$10)+'ex sav'!N31*(1-STANDARD!$K$10)*$M$12</f>
        <v>2581.5500000000002</v>
      </c>
      <c r="O38" s="146">
        <f>'ex sav'!O31*(1-STANDARD!$K$10)+'ex sav'!O31*(1-STANDARD!$K$10)*$M$12</f>
        <v>2767.05</v>
      </c>
      <c r="P38" s="146">
        <f>'ex sav'!P31*(1-STANDARD!$K$10)+'ex sav'!P31*(1-STANDARD!$K$10)*$M$12</f>
        <v>2965.2</v>
      </c>
      <c r="Q38" s="146">
        <f>'ex sav'!Q31*(1-STANDARD!$K$10)+'ex sav'!Q31*(1-STANDARD!$K$10)*$M$12</f>
        <v>3066</v>
      </c>
      <c r="R38" s="130"/>
      <c r="S38" s="143"/>
      <c r="T38" s="301" t="str">
        <f>IF(ISERROR($AI$11),"",$AI$11)</f>
        <v/>
      </c>
      <c r="U38" s="301"/>
      <c r="V38" s="301"/>
      <c r="W38" s="301"/>
      <c r="X38" s="301"/>
      <c r="Y38" s="301"/>
      <c r="Z38" s="301"/>
      <c r="AA38" s="301"/>
      <c r="AB38" s="301"/>
      <c r="AC38" s="301"/>
      <c r="AD38" s="301"/>
      <c r="AE38" s="301"/>
      <c r="AF38" s="301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</row>
    <row r="39" spans="2:42" ht="13.15" customHeight="1" x14ac:dyDescent="0.2">
      <c r="B39" s="61"/>
      <c r="C39" s="59">
        <v>8.5</v>
      </c>
      <c r="D39" s="146">
        <f>'ex sav'!G32*(1-STANDARD!$K$7)+'ex sav'!G32*(1-STANDARD!$K$7)*$K$12</f>
        <v>1741.75</v>
      </c>
      <c r="E39" s="146">
        <f>'ex sav'!H32*(1-STANDARD!$K$7)+'ex sav'!H32*(1-STANDARD!$K$7)*$K$12</f>
        <v>2021.5</v>
      </c>
      <c r="F39" s="146">
        <f>'ex sav'!I32*(1-STANDARD!$K$7)+'ex sav'!I32*(1-STANDARD!$K$7)*$K$12</f>
        <v>2191.5</v>
      </c>
      <c r="G39" s="146">
        <f>'ex sav'!J32*(1-STANDARD!$K$7)+'ex sav'!J32*(1-STANDARD!$K$7)*$K$12</f>
        <v>2386.4499999999998</v>
      </c>
      <c r="H39" s="146">
        <f>'ex sav'!C32*(1-STANDARD!$K$7)+'ex sav'!C32*(1-STANDARD!$K$7)*$K$12</f>
        <v>2193.35</v>
      </c>
      <c r="I39" s="128"/>
      <c r="J39" s="146">
        <f>'ex sav'!D32*(1-STANDARD!$K$10)+'ex sav'!D32*(1-STANDARD!$K$10)*$M$12</f>
        <v>2230.9499999999998</v>
      </c>
      <c r="K39" s="146">
        <f>'ex sav'!K32*(1-STANDARD!$K$10)+'ex sav'!K32*(1-STANDARD!$K$10)*$M$12</f>
        <v>2187.3000000000002</v>
      </c>
      <c r="L39" s="146">
        <f>'ex sav'!L32*(1-STANDARD!$K$10)+'ex sav'!L32*(1-STANDARD!$K$10)*$M$12</f>
        <v>2264.75</v>
      </c>
      <c r="M39" s="146">
        <f>'ex sav'!M32*(1-STANDARD!$K$10)+'ex sav'!M32*(1-STANDARD!$K$10)*$M$12</f>
        <v>2479.3000000000002</v>
      </c>
      <c r="N39" s="146">
        <f>'ex sav'!N32*(1-STANDARD!$K$10)+'ex sav'!N32*(1-STANDARD!$K$10)*$M$12</f>
        <v>2668.7</v>
      </c>
      <c r="O39" s="146">
        <f>'ex sav'!O32*(1-STANDARD!$K$10)+'ex sav'!O32*(1-STANDARD!$K$10)*$M$12</f>
        <v>2860.35</v>
      </c>
      <c r="P39" s="146">
        <f>'ex sav'!P32*(1-STANDARD!$K$10)+'ex sav'!P32*(1-STANDARD!$K$10)*$M$12</f>
        <v>3061.9</v>
      </c>
      <c r="Q39" s="146">
        <f>'ex sav'!Q32*(1-STANDARD!$K$10)+'ex sav'!Q32*(1-STANDARD!$K$10)*$M$12</f>
        <v>3166.9</v>
      </c>
      <c r="R39" s="130"/>
      <c r="S39" s="143"/>
      <c r="T39" s="220"/>
      <c r="U39" s="220"/>
      <c r="V39" s="220"/>
      <c r="W39" s="220"/>
      <c r="X39" s="220"/>
      <c r="Y39" s="220"/>
      <c r="Z39" s="220"/>
      <c r="AA39" s="220"/>
      <c r="AB39" s="220"/>
      <c r="AC39" s="220"/>
      <c r="AD39" s="220"/>
      <c r="AE39" s="220"/>
      <c r="AF39" s="220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</row>
    <row r="40" spans="2:42" ht="13.15" customHeight="1" x14ac:dyDescent="0.2">
      <c r="B40" s="61"/>
      <c r="C40" s="59">
        <v>9</v>
      </c>
      <c r="D40" s="146">
        <f>'ex sav'!G33*(1-STANDARD!$K$7)+'ex sav'!G33*(1-STANDARD!$K$7)*$K$12</f>
        <v>1784.05</v>
      </c>
      <c r="E40" s="146">
        <f>'ex sav'!H33*(1-STANDARD!$K$7)+'ex sav'!H33*(1-STANDARD!$K$7)*$K$12</f>
        <v>2081.5</v>
      </c>
      <c r="F40" s="146">
        <f>'ex sav'!I33*(1-STANDARD!$K$7)+'ex sav'!I33*(1-STANDARD!$K$7)*$K$12</f>
        <v>2261.0500000000002</v>
      </c>
      <c r="G40" s="146">
        <f>'ex sav'!J33*(1-STANDARD!$K$7)+'ex sav'!J33*(1-STANDARD!$K$7)*$K$12</f>
        <v>2458</v>
      </c>
      <c r="H40" s="146">
        <f>'ex sav'!C33*(1-STANDARD!$K$7)+'ex sav'!C33*(1-STANDARD!$K$7)*$K$12</f>
        <v>2254.1999999999998</v>
      </c>
      <c r="I40" s="128"/>
      <c r="J40" s="146">
        <f>'ex sav'!D33*(1-STANDARD!$K$10)+'ex sav'!D33*(1-STANDARD!$K$10)*$M$12</f>
        <v>2290.75</v>
      </c>
      <c r="K40" s="146">
        <f>'ex sav'!K33*(1-STANDARD!$K$10)+'ex sav'!K33*(1-STANDARD!$K$10)*$M$12</f>
        <v>2252</v>
      </c>
      <c r="L40" s="146">
        <f>'ex sav'!L33*(1-STANDARD!$K$10)+'ex sav'!L33*(1-STANDARD!$K$10)*$M$12</f>
        <v>2331.4</v>
      </c>
      <c r="M40" s="146">
        <f>'ex sav'!M33*(1-STANDARD!$K$10)+'ex sav'!M33*(1-STANDARD!$K$10)*$M$12</f>
        <v>2554.9</v>
      </c>
      <c r="N40" s="146">
        <f>'ex sav'!N33*(1-STANDARD!$K$10)+'ex sav'!N33*(1-STANDARD!$K$10)*$M$12</f>
        <v>2758.05</v>
      </c>
      <c r="O40" s="146">
        <f>'ex sav'!O33*(1-STANDARD!$K$10)+'ex sav'!O33*(1-STANDARD!$K$10)*$M$12</f>
        <v>2953.55</v>
      </c>
      <c r="P40" s="146">
        <f>'ex sav'!P33*(1-STANDARD!$K$10)+'ex sav'!P33*(1-STANDARD!$K$10)*$M$12</f>
        <v>3161</v>
      </c>
      <c r="Q40" s="146">
        <f>'ex sav'!Q33*(1-STANDARD!$K$10)+'ex sav'!Q33*(1-STANDARD!$K$10)*$M$12</f>
        <v>3267.6</v>
      </c>
      <c r="R40" s="130"/>
      <c r="S40" s="143"/>
      <c r="T40" s="302" t="e">
        <f>IF(T36=AJ30,AJ37,IF(T37=AJ30,AJ37,IF(T38=AJ30,AJ37,"")))</f>
        <v>#REF!</v>
      </c>
      <c r="U40" s="302"/>
      <c r="V40" s="302"/>
      <c r="W40" s="302"/>
      <c r="X40" s="302"/>
      <c r="Y40" s="302"/>
      <c r="Z40" s="302"/>
      <c r="AA40" s="302"/>
      <c r="AB40" s="302"/>
      <c r="AC40" s="302"/>
      <c r="AD40" s="302"/>
      <c r="AE40" s="302"/>
      <c r="AF40" s="30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</row>
    <row r="41" spans="2:42" ht="13.15" customHeight="1" x14ac:dyDescent="0.2">
      <c r="B41" s="61"/>
      <c r="C41" s="59">
        <v>9.5</v>
      </c>
      <c r="D41" s="146">
        <f>'ex sav'!G34*(1-STANDARD!$K$7)+'ex sav'!G34*(1-STANDARD!$K$7)*$K$12</f>
        <v>1826.8</v>
      </c>
      <c r="E41" s="146">
        <f>'ex sav'!H34*(1-STANDARD!$K$7)+'ex sav'!H34*(1-STANDARD!$K$7)*$K$12</f>
        <v>2141.4499999999998</v>
      </c>
      <c r="F41" s="146">
        <f>'ex sav'!I34*(1-STANDARD!$K$7)+'ex sav'!I34*(1-STANDARD!$K$7)*$K$12</f>
        <v>2332.5500000000002</v>
      </c>
      <c r="G41" s="146">
        <f>'ex sav'!J34*(1-STANDARD!$K$7)+'ex sav'!J34*(1-STANDARD!$K$7)*$K$12</f>
        <v>2529.3000000000002</v>
      </c>
      <c r="H41" s="146">
        <f>'ex sav'!C34*(1-STANDARD!$K$7)+'ex sav'!C34*(1-STANDARD!$K$7)*$K$12</f>
        <v>2315</v>
      </c>
      <c r="I41" s="128"/>
      <c r="J41" s="146">
        <f>'ex sav'!D34*(1-STANDARD!$K$10)+'ex sav'!D34*(1-STANDARD!$K$10)*$M$12</f>
        <v>2350.5500000000002</v>
      </c>
      <c r="K41" s="146">
        <f>'ex sav'!K34*(1-STANDARD!$K$10)+'ex sav'!K34*(1-STANDARD!$K$10)*$M$12</f>
        <v>2314.25</v>
      </c>
      <c r="L41" s="146">
        <f>'ex sav'!L34*(1-STANDARD!$K$10)+'ex sav'!L34*(1-STANDARD!$K$10)*$M$12</f>
        <v>2398.1999999999998</v>
      </c>
      <c r="M41" s="146">
        <f>'ex sav'!M34*(1-STANDARD!$K$10)+'ex sav'!M34*(1-STANDARD!$K$10)*$M$12</f>
        <v>2632.45</v>
      </c>
      <c r="N41" s="146">
        <f>'ex sav'!N34*(1-STANDARD!$K$10)+'ex sav'!N34*(1-STANDARD!$K$10)*$M$12</f>
        <v>2847.1</v>
      </c>
      <c r="O41" s="146">
        <f>'ex sav'!O34*(1-STANDARD!$K$10)+'ex sav'!O34*(1-STANDARD!$K$10)*$M$12</f>
        <v>3048.5</v>
      </c>
      <c r="P41" s="146">
        <f>'ex sav'!P34*(1-STANDARD!$K$10)+'ex sav'!P34*(1-STANDARD!$K$10)*$M$12</f>
        <v>3259.8</v>
      </c>
      <c r="Q41" s="146">
        <f>'ex sav'!Q34*(1-STANDARD!$K$10)+'ex sav'!Q34*(1-STANDARD!$K$10)*$M$12</f>
        <v>3370.4</v>
      </c>
      <c r="R41" s="130"/>
      <c r="S41" s="143"/>
      <c r="T41" s="300"/>
      <c r="U41" s="300"/>
      <c r="V41" s="300"/>
      <c r="W41" s="300"/>
      <c r="X41" s="300"/>
      <c r="Y41" s="300"/>
      <c r="Z41" s="300"/>
      <c r="AA41" s="300"/>
      <c r="AB41" s="300"/>
      <c r="AC41" s="300"/>
      <c r="AD41" s="300"/>
      <c r="AE41" s="300"/>
      <c r="AF41" s="300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</row>
    <row r="42" spans="2:42" ht="13.15" customHeight="1" x14ac:dyDescent="0.2">
      <c r="B42" s="61"/>
      <c r="C42" s="59">
        <v>10</v>
      </c>
      <c r="D42" s="146">
        <f>'ex sav'!G35*(1-STANDARD!$K$7)+'ex sav'!G35*(1-STANDARD!$K$7)*$K$12</f>
        <v>1872.8</v>
      </c>
      <c r="E42" s="146">
        <f>'ex sav'!H35*(1-STANDARD!$K$7)+'ex sav'!H35*(1-STANDARD!$K$7)*$K$12</f>
        <v>2203.25</v>
      </c>
      <c r="F42" s="146">
        <f>'ex sav'!I35*(1-STANDARD!$K$7)+'ex sav'!I35*(1-STANDARD!$K$7)*$K$12</f>
        <v>2402.0500000000002</v>
      </c>
      <c r="G42" s="146">
        <f>'ex sav'!J35*(1-STANDARD!$K$7)+'ex sav'!J35*(1-STANDARD!$K$7)*$K$12</f>
        <v>2598.85</v>
      </c>
      <c r="H42" s="146">
        <f>'ex sav'!C35*(1-STANDARD!$K$7)+'ex sav'!C35*(1-STANDARD!$K$7)*$K$12</f>
        <v>2377.65</v>
      </c>
      <c r="I42" s="128"/>
      <c r="J42" s="146">
        <f>'ex sav'!D35*(1-STANDARD!$K$10)+'ex sav'!D35*(1-STANDARD!$K$10)*$M$12</f>
        <v>2412.25</v>
      </c>
      <c r="K42" s="146">
        <f>'ex sav'!K35*(1-STANDARD!$K$10)+'ex sav'!K35*(1-STANDARD!$K$10)*$M$12</f>
        <v>2376.65</v>
      </c>
      <c r="L42" s="146">
        <f>'ex sav'!L35*(1-STANDARD!$K$10)+'ex sav'!L35*(1-STANDARD!$K$10)*$M$12</f>
        <v>2462.85</v>
      </c>
      <c r="M42" s="146">
        <f>'ex sav'!M35*(1-STANDARD!$K$10)+'ex sav'!M35*(1-STANDARD!$K$10)*$M$12</f>
        <v>2708.3</v>
      </c>
      <c r="N42" s="146">
        <f>'ex sav'!N35*(1-STANDARD!$K$10)+'ex sav'!N35*(1-STANDARD!$K$10)*$M$12</f>
        <v>2934.15</v>
      </c>
      <c r="O42" s="146">
        <f>'ex sav'!O35*(1-STANDARD!$K$10)+'ex sav'!O35*(1-STANDARD!$K$10)*$M$12</f>
        <v>3141.85</v>
      </c>
      <c r="P42" s="146">
        <f>'ex sav'!P35*(1-STANDARD!$K$10)+'ex sav'!P35*(1-STANDARD!$K$10)*$M$12</f>
        <v>3358.65</v>
      </c>
      <c r="Q42" s="146">
        <f>'ex sav'!Q35*(1-STANDARD!$K$10)+'ex sav'!Q35*(1-STANDARD!$K$10)*$M$12</f>
        <v>3471.05</v>
      </c>
      <c r="R42" s="130"/>
      <c r="S42" s="143"/>
      <c r="T42" s="300" t="s">
        <v>55</v>
      </c>
      <c r="U42" s="300"/>
      <c r="V42" s="300"/>
      <c r="W42" s="300"/>
      <c r="X42" s="300"/>
      <c r="Y42" s="300"/>
      <c r="Z42" s="300"/>
      <c r="AA42" s="300"/>
      <c r="AB42" s="300"/>
      <c r="AC42" s="300"/>
      <c r="AD42" s="300"/>
      <c r="AE42" s="300"/>
      <c r="AF42" s="300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</row>
    <row r="43" spans="2:42" ht="13.15" customHeight="1" x14ac:dyDescent="0.2">
      <c r="B43" s="61"/>
      <c r="C43" s="59">
        <v>11</v>
      </c>
      <c r="D43" s="146">
        <f>'ex sav'!G36*(1-STANDARD!$K$7)+'ex sav'!G36*(1-STANDARD!$K$7)*$K$12</f>
        <v>1932.8</v>
      </c>
      <c r="E43" s="146">
        <f>'ex sav'!H36*(1-STANDARD!$K$7)+'ex sav'!H36*(1-STANDARD!$K$7)*$K$12</f>
        <v>2272.85</v>
      </c>
      <c r="F43" s="146">
        <f>'ex sav'!I36*(1-STANDARD!$K$7)+'ex sav'!I36*(1-STANDARD!$K$7)*$K$12</f>
        <v>2488.9</v>
      </c>
      <c r="G43" s="146">
        <f>'ex sav'!J36*(1-STANDARD!$K$7)+'ex sav'!J36*(1-STANDARD!$K$7)*$K$12</f>
        <v>2679.95</v>
      </c>
      <c r="H43" s="146">
        <f>'ex sav'!C36*(1-STANDARD!$K$7)+'ex sav'!C36*(1-STANDARD!$K$7)*$K$12</f>
        <v>2448.25</v>
      </c>
      <c r="I43" s="128"/>
      <c r="J43" s="146">
        <f>'ex sav'!D36*(1-STANDARD!$K$10)+'ex sav'!D36*(1-STANDARD!$K$10)*$M$12</f>
        <v>2481.75</v>
      </c>
      <c r="K43" s="146">
        <f>'ex sav'!K36*(1-STANDARD!$K$10)+'ex sav'!K36*(1-STANDARD!$K$10)*$M$12</f>
        <v>2444.9499999999998</v>
      </c>
      <c r="L43" s="146">
        <f>'ex sav'!L36*(1-STANDARD!$K$10)+'ex sav'!L36*(1-STANDARD!$K$10)*$M$12</f>
        <v>2537.3000000000002</v>
      </c>
      <c r="M43" s="146">
        <f>'ex sav'!M36*(1-STANDARD!$K$10)+'ex sav'!M36*(1-STANDARD!$K$10)*$M$12</f>
        <v>2764.45</v>
      </c>
      <c r="N43" s="146">
        <f>'ex sav'!N36*(1-STANDARD!$K$10)+'ex sav'!N36*(1-STANDARD!$K$10)*$M$12</f>
        <v>3041.05</v>
      </c>
      <c r="O43" s="146">
        <f>'ex sav'!O36*(1-STANDARD!$K$10)+'ex sav'!O36*(1-STANDARD!$K$10)*$M$12</f>
        <v>3221.45</v>
      </c>
      <c r="P43" s="146">
        <f>'ex sav'!P36*(1-STANDARD!$K$10)+'ex sav'!P36*(1-STANDARD!$K$10)*$M$12</f>
        <v>3486.65</v>
      </c>
      <c r="Q43" s="146">
        <f>'ex sav'!Q36*(1-STANDARD!$K$10)+'ex sav'!Q36*(1-STANDARD!$K$10)*$M$12</f>
        <v>3618.15</v>
      </c>
      <c r="R43" s="130"/>
      <c r="S43" s="143"/>
      <c r="T43" s="300" t="s">
        <v>56</v>
      </c>
      <c r="U43" s="300"/>
      <c r="V43" s="300"/>
      <c r="W43" s="300"/>
      <c r="X43" s="300"/>
      <c r="Y43" s="300"/>
      <c r="Z43" s="300"/>
      <c r="AA43" s="300"/>
      <c r="AB43" s="300"/>
      <c r="AC43" s="300"/>
      <c r="AD43" s="300"/>
      <c r="AE43" s="300"/>
      <c r="AF43" s="300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</row>
    <row r="44" spans="2:42" ht="13.15" customHeight="1" x14ac:dyDescent="0.2">
      <c r="B44" s="61"/>
      <c r="C44" s="59">
        <v>12</v>
      </c>
      <c r="D44" s="146">
        <f>'ex sav'!G37*(1-STANDARD!$K$7)+'ex sav'!G37*(1-STANDARD!$K$7)*$K$12</f>
        <v>1977.25</v>
      </c>
      <c r="E44" s="146">
        <f>'ex sav'!H37*(1-STANDARD!$K$7)+'ex sav'!H37*(1-STANDARD!$K$7)*$K$12</f>
        <v>2334.5500000000002</v>
      </c>
      <c r="F44" s="146">
        <f>'ex sav'!I37*(1-STANDARD!$K$7)+'ex sav'!I37*(1-STANDARD!$K$7)*$K$12</f>
        <v>2560.35</v>
      </c>
      <c r="G44" s="146">
        <f>'ex sav'!J37*(1-STANDARD!$K$7)+'ex sav'!J37*(1-STANDARD!$K$7)*$K$12</f>
        <v>2761.05</v>
      </c>
      <c r="H44" s="146">
        <f>'ex sav'!C37*(1-STANDARD!$K$7)+'ex sav'!C37*(1-STANDARD!$K$7)*$K$12</f>
        <v>2510.8000000000002</v>
      </c>
      <c r="I44" s="128"/>
      <c r="J44" s="146">
        <f>'ex sav'!D37*(1-STANDARD!$K$10)+'ex sav'!D37*(1-STANDARD!$K$10)*$M$12</f>
        <v>2543.35</v>
      </c>
      <c r="K44" s="146">
        <f>'ex sav'!K37*(1-STANDARD!$K$10)+'ex sav'!K37*(1-STANDARD!$K$10)*$M$12</f>
        <v>2513.15</v>
      </c>
      <c r="L44" s="146">
        <f>'ex sav'!L37*(1-STANDARD!$K$10)+'ex sav'!L37*(1-STANDARD!$K$10)*$M$12</f>
        <v>2612.0500000000002</v>
      </c>
      <c r="M44" s="146">
        <f>'ex sav'!M37*(1-STANDARD!$K$10)+'ex sav'!M37*(1-STANDARD!$K$10)*$M$12</f>
        <v>2840.1</v>
      </c>
      <c r="N44" s="146">
        <f>'ex sav'!N37*(1-STANDARD!$K$10)+'ex sav'!N37*(1-STANDARD!$K$10)*$M$12</f>
        <v>3147.35</v>
      </c>
      <c r="O44" s="146">
        <f>'ex sav'!O37*(1-STANDARD!$K$10)+'ex sav'!O37*(1-STANDARD!$K$10)*$M$12</f>
        <v>3343.75</v>
      </c>
      <c r="P44" s="146">
        <f>'ex sav'!P37*(1-STANDARD!$K$10)+'ex sav'!P37*(1-STANDARD!$K$10)*$M$12</f>
        <v>3618.15</v>
      </c>
      <c r="Q44" s="146">
        <f>'ex sav'!Q37*(1-STANDARD!$K$10)+'ex sav'!Q37*(1-STANDARD!$K$10)*$M$12</f>
        <v>3767.4</v>
      </c>
      <c r="R44" s="130"/>
      <c r="S44" s="143"/>
      <c r="T44" s="300" t="s">
        <v>57</v>
      </c>
      <c r="U44" s="300"/>
      <c r="V44" s="300"/>
      <c r="W44" s="300"/>
      <c r="X44" s="300"/>
      <c r="Y44" s="300"/>
      <c r="Z44" s="300"/>
      <c r="AA44" s="300"/>
      <c r="AB44" s="300"/>
      <c r="AC44" s="300"/>
      <c r="AD44" s="300"/>
      <c r="AE44" s="300"/>
      <c r="AF44" s="300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</row>
    <row r="45" spans="2:42" ht="13.15" customHeight="1" x14ac:dyDescent="0.2">
      <c r="B45" s="61"/>
      <c r="C45" s="59">
        <v>13</v>
      </c>
      <c r="D45" s="146">
        <f>'ex sav'!G38*(1-STANDARD!$K$7)+'ex sav'!G38*(1-STANDARD!$K$7)*$K$12</f>
        <v>2019.8</v>
      </c>
      <c r="E45" s="146">
        <f>'ex sav'!H38*(1-STANDARD!$K$7)+'ex sav'!H38*(1-STANDARD!$K$7)*$K$12</f>
        <v>2394.35</v>
      </c>
      <c r="F45" s="146">
        <f>'ex sav'!I38*(1-STANDARD!$K$7)+'ex sav'!I38*(1-STANDARD!$K$7)*$K$12</f>
        <v>2631.8</v>
      </c>
      <c r="G45" s="146">
        <f>'ex sav'!J38*(1-STANDARD!$K$7)+'ex sav'!J38*(1-STANDARD!$K$7)*$K$12</f>
        <v>2842.15</v>
      </c>
      <c r="H45" s="146">
        <f>'ex sav'!C38*(1-STANDARD!$K$7)+'ex sav'!C38*(1-STANDARD!$K$7)*$K$12</f>
        <v>2571.4499999999998</v>
      </c>
      <c r="I45" s="128"/>
      <c r="J45" s="146">
        <f>'ex sav'!D38*(1-STANDARD!$K$10)+'ex sav'!D38*(1-STANDARD!$K$10)*$M$12</f>
        <v>2603</v>
      </c>
      <c r="K45" s="146">
        <f>'ex sav'!K38*(1-STANDARD!$K$10)+'ex sav'!K38*(1-STANDARD!$K$10)*$M$12</f>
        <v>2581.5</v>
      </c>
      <c r="L45" s="146">
        <f>'ex sav'!L38*(1-STANDARD!$K$10)+'ex sav'!L38*(1-STANDARD!$K$10)*$M$12</f>
        <v>2688.75</v>
      </c>
      <c r="M45" s="146">
        <f>'ex sav'!M38*(1-STANDARD!$K$10)+'ex sav'!M38*(1-STANDARD!$K$10)*$M$12</f>
        <v>2915.65</v>
      </c>
      <c r="N45" s="146">
        <f>'ex sav'!N38*(1-STANDARD!$K$10)+'ex sav'!N38*(1-STANDARD!$K$10)*$M$12</f>
        <v>3254</v>
      </c>
      <c r="O45" s="146">
        <f>'ex sav'!O38*(1-STANDARD!$K$10)+'ex sav'!O38*(1-STANDARD!$K$10)*$M$12</f>
        <v>3466</v>
      </c>
      <c r="P45" s="146">
        <f>'ex sav'!P38*(1-STANDARD!$K$10)+'ex sav'!P38*(1-STANDARD!$K$10)*$M$12</f>
        <v>3752</v>
      </c>
      <c r="Q45" s="146">
        <f>'ex sav'!Q38*(1-STANDARD!$K$10)+'ex sav'!Q38*(1-STANDARD!$K$10)*$M$12</f>
        <v>3916.75</v>
      </c>
      <c r="R45" s="130"/>
      <c r="S45" s="143"/>
      <c r="T45" s="300" t="s">
        <v>58</v>
      </c>
      <c r="U45" s="300"/>
      <c r="V45" s="300"/>
      <c r="W45" s="300"/>
      <c r="X45" s="300"/>
      <c r="Y45" s="300"/>
      <c r="Z45" s="300"/>
      <c r="AA45" s="300"/>
      <c r="AB45" s="300"/>
      <c r="AC45" s="300"/>
      <c r="AD45" s="300"/>
      <c r="AE45" s="300"/>
      <c r="AF45" s="300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</row>
    <row r="46" spans="2:42" ht="13.15" customHeight="1" x14ac:dyDescent="0.2">
      <c r="B46" s="61"/>
      <c r="C46" s="59">
        <v>14</v>
      </c>
      <c r="D46" s="146">
        <f>'ex sav'!G39*(1-STANDARD!$K$7)+'ex sav'!G39*(1-STANDARD!$K$7)*$K$12</f>
        <v>2062.25</v>
      </c>
      <c r="E46" s="146">
        <f>'ex sav'!H39*(1-STANDARD!$K$7)+'ex sav'!H39*(1-STANDARD!$K$7)*$K$12</f>
        <v>2456.15</v>
      </c>
      <c r="F46" s="146">
        <f>'ex sav'!I39*(1-STANDARD!$K$7)+'ex sav'!I39*(1-STANDARD!$K$7)*$K$12</f>
        <v>2701.1</v>
      </c>
      <c r="G46" s="146">
        <f>'ex sav'!J39*(1-STANDARD!$K$7)+'ex sav'!J39*(1-STANDARD!$K$7)*$K$12</f>
        <v>2923.2</v>
      </c>
      <c r="H46" s="146">
        <f>'ex sav'!C39*(1-STANDARD!$K$7)+'ex sav'!C39*(1-STANDARD!$K$7)*$K$12</f>
        <v>2634.15</v>
      </c>
      <c r="I46" s="128"/>
      <c r="J46" s="146">
        <f>'ex sav'!D39*(1-STANDARD!$K$10)+'ex sav'!D39*(1-STANDARD!$K$10)*$M$12</f>
        <v>2664.8</v>
      </c>
      <c r="K46" s="146">
        <f>'ex sav'!K39*(1-STANDARD!$K$10)+'ex sav'!K39*(1-STANDARD!$K$10)*$M$12</f>
        <v>2651.7</v>
      </c>
      <c r="L46" s="146">
        <f>'ex sav'!L39*(1-STANDARD!$K$10)+'ex sav'!L39*(1-STANDARD!$K$10)*$M$12</f>
        <v>2767.2</v>
      </c>
      <c r="M46" s="146">
        <f>'ex sav'!M39*(1-STANDARD!$K$10)+'ex sav'!M39*(1-STANDARD!$K$10)*$M$12</f>
        <v>2991.4</v>
      </c>
      <c r="N46" s="146">
        <f>'ex sav'!N39*(1-STANDARD!$K$10)+'ex sav'!N39*(1-STANDARD!$K$10)*$M$12</f>
        <v>3360.45</v>
      </c>
      <c r="O46" s="146">
        <f>'ex sav'!O39*(1-STANDARD!$K$10)+'ex sav'!O39*(1-STANDARD!$K$10)*$M$12</f>
        <v>3588.35</v>
      </c>
      <c r="P46" s="146">
        <f>'ex sav'!P39*(1-STANDARD!$K$10)+'ex sav'!P39*(1-STANDARD!$K$10)*$M$12</f>
        <v>3883.7</v>
      </c>
      <c r="Q46" s="146">
        <f>'ex sav'!Q39*(1-STANDARD!$K$10)+'ex sav'!Q39*(1-STANDARD!$K$10)*$M$12</f>
        <v>4063.95</v>
      </c>
      <c r="R46" s="130"/>
      <c r="S46" s="143"/>
      <c r="T46" s="296" t="s">
        <v>59</v>
      </c>
      <c r="U46" s="296"/>
      <c r="V46" s="296"/>
      <c r="W46" s="296"/>
      <c r="X46" s="296"/>
      <c r="Y46" s="296"/>
      <c r="Z46" s="296"/>
      <c r="AA46" s="296"/>
      <c r="AB46" s="296"/>
      <c r="AC46" s="296"/>
      <c r="AD46" s="296"/>
      <c r="AE46" s="296"/>
      <c r="AF46" s="296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</row>
    <row r="47" spans="2:42" ht="13.15" customHeight="1" x14ac:dyDescent="0.2">
      <c r="B47" s="61"/>
      <c r="C47" s="59">
        <v>15</v>
      </c>
      <c r="D47" s="146">
        <f>'ex sav'!G40*(1-STANDARD!$K$7)+'ex sav'!G40*(1-STANDARD!$K$7)*$K$12</f>
        <v>2106.6</v>
      </c>
      <c r="E47" s="146">
        <f>'ex sav'!H40*(1-STANDARD!$K$7)+'ex sav'!H40*(1-STANDARD!$K$7)*$K$12</f>
        <v>2515.9499999999998</v>
      </c>
      <c r="F47" s="146">
        <f>'ex sav'!I40*(1-STANDARD!$K$7)+'ex sav'!I40*(1-STANDARD!$K$7)*$K$12</f>
        <v>2772.65</v>
      </c>
      <c r="G47" s="146">
        <f>'ex sav'!J40*(1-STANDARD!$K$7)+'ex sav'!J40*(1-STANDARD!$K$7)*$K$12</f>
        <v>3002.3</v>
      </c>
      <c r="H47" s="146">
        <f>'ex sav'!C40*(1-STANDARD!$K$7)+'ex sav'!C40*(1-STANDARD!$K$7)*$K$12</f>
        <v>2694.8</v>
      </c>
      <c r="I47" s="128"/>
      <c r="J47" s="146">
        <f>'ex sav'!D40*(1-STANDARD!$K$10)+'ex sav'!D40*(1-STANDARD!$K$10)*$M$12</f>
        <v>2724.45</v>
      </c>
      <c r="K47" s="146">
        <f>'ex sav'!K40*(1-STANDARD!$K$10)+'ex sav'!K40*(1-STANDARD!$K$10)*$M$12</f>
        <v>2719.9</v>
      </c>
      <c r="L47" s="146">
        <f>'ex sav'!L40*(1-STANDARD!$K$10)+'ex sav'!L40*(1-STANDARD!$K$10)*$M$12</f>
        <v>2843.8</v>
      </c>
      <c r="M47" s="146">
        <f>'ex sav'!M40*(1-STANDARD!$K$10)+'ex sav'!M40*(1-STANDARD!$K$10)*$M$12</f>
        <v>3067.2</v>
      </c>
      <c r="N47" s="146">
        <f>'ex sav'!N40*(1-STANDARD!$K$10)+'ex sav'!N40*(1-STANDARD!$K$10)*$M$12</f>
        <v>3467.1</v>
      </c>
      <c r="O47" s="146">
        <f>'ex sav'!O40*(1-STANDARD!$K$10)+'ex sav'!O40*(1-STANDARD!$K$10)*$M$12</f>
        <v>3710.65</v>
      </c>
      <c r="P47" s="146">
        <f>'ex sav'!P40*(1-STANDARD!$K$10)+'ex sav'!P40*(1-STANDARD!$K$10)*$M$12</f>
        <v>4015.4</v>
      </c>
      <c r="Q47" s="146">
        <f>'ex sav'!Q40*(1-STANDARD!$K$10)+'ex sav'!Q40*(1-STANDARD!$K$10)*$M$12</f>
        <v>4213.3</v>
      </c>
      <c r="R47" s="130"/>
      <c r="S47" s="143"/>
      <c r="T47" s="296"/>
      <c r="U47" s="296"/>
      <c r="V47" s="296"/>
      <c r="W47" s="296"/>
      <c r="X47" s="296"/>
      <c r="Y47" s="296"/>
      <c r="Z47" s="296"/>
      <c r="AA47" s="296"/>
      <c r="AB47" s="296"/>
      <c r="AC47" s="296"/>
      <c r="AD47" s="296"/>
      <c r="AE47" s="296"/>
      <c r="AF47" s="296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</row>
    <row r="48" spans="2:42" ht="13.15" customHeight="1" x14ac:dyDescent="0.2">
      <c r="B48" s="61"/>
      <c r="C48" s="59">
        <v>16</v>
      </c>
      <c r="D48" s="146">
        <f>'ex sav'!G41*(1-STANDARD!$K$7)+'ex sav'!G41*(1-STANDARD!$K$7)*$K$12</f>
        <v>2149.1</v>
      </c>
      <c r="E48" s="146">
        <f>'ex sav'!H41*(1-STANDARD!$K$7)+'ex sav'!H41*(1-STANDARD!$K$7)*$K$12</f>
        <v>2577.6</v>
      </c>
      <c r="F48" s="146">
        <f>'ex sav'!I41*(1-STANDARD!$K$7)+'ex sav'!I41*(1-STANDARD!$K$7)*$K$12</f>
        <v>2844.2</v>
      </c>
      <c r="G48" s="146">
        <f>'ex sav'!J41*(1-STANDARD!$K$7)+'ex sav'!J41*(1-STANDARD!$K$7)*$K$12</f>
        <v>3081.5</v>
      </c>
      <c r="H48" s="146">
        <f>'ex sav'!C41*(1-STANDARD!$K$7)+'ex sav'!C41*(1-STANDARD!$K$7)*$K$12</f>
        <v>2757.2</v>
      </c>
      <c r="I48" s="128"/>
      <c r="J48" s="146">
        <f>'ex sav'!D41*(1-STANDARD!$K$10)+'ex sav'!D41*(1-STANDARD!$K$10)*$M$12</f>
        <v>2785.9</v>
      </c>
      <c r="K48" s="146">
        <f>'ex sav'!K41*(1-STANDARD!$K$10)+'ex sav'!K41*(1-STANDARD!$K$10)*$M$12</f>
        <v>2788.25</v>
      </c>
      <c r="L48" s="146">
        <f>'ex sav'!L41*(1-STANDARD!$K$10)+'ex sav'!L41*(1-STANDARD!$K$10)*$M$12</f>
        <v>2922.35</v>
      </c>
      <c r="M48" s="146">
        <f>'ex sav'!M41*(1-STANDARD!$K$10)+'ex sav'!M41*(1-STANDARD!$K$10)*$M$12</f>
        <v>3142.7</v>
      </c>
      <c r="N48" s="146">
        <f>'ex sav'!N41*(1-STANDARD!$K$10)+'ex sav'!N41*(1-STANDARD!$K$10)*$M$12</f>
        <v>3573.65</v>
      </c>
      <c r="O48" s="146">
        <f>'ex sav'!O41*(1-STANDARD!$K$10)+'ex sav'!O41*(1-STANDARD!$K$10)*$M$12</f>
        <v>3833</v>
      </c>
      <c r="P48" s="146">
        <f>'ex sav'!P41*(1-STANDARD!$K$10)+'ex sav'!P41*(1-STANDARD!$K$10)*$M$12</f>
        <v>4149.2</v>
      </c>
      <c r="Q48" s="146">
        <f>'ex sav'!Q41*(1-STANDARD!$K$10)+'ex sav'!Q41*(1-STANDARD!$K$10)*$M$12</f>
        <v>4362.3999999999996</v>
      </c>
      <c r="R48" s="130"/>
      <c r="S48" s="143"/>
      <c r="T48" s="221"/>
      <c r="U48" s="221"/>
      <c r="V48" s="221"/>
      <c r="W48" s="221"/>
      <c r="X48" s="221"/>
      <c r="Y48" s="221"/>
      <c r="Z48" s="221"/>
      <c r="AA48" s="221"/>
      <c r="AB48" s="221"/>
      <c r="AC48" s="221"/>
      <c r="AD48" s="221"/>
      <c r="AE48" s="221"/>
      <c r="AF48" s="221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</row>
    <row r="49" spans="2:42" ht="13.15" customHeight="1" x14ac:dyDescent="0.2">
      <c r="B49" s="61"/>
      <c r="C49" s="59">
        <v>17</v>
      </c>
      <c r="D49" s="146">
        <f>'ex sav'!G42*(1-STANDARD!$K$7)+'ex sav'!G42*(1-STANDARD!$K$7)*$K$12</f>
        <v>2191.5</v>
      </c>
      <c r="E49" s="146">
        <f>'ex sav'!H42*(1-STANDARD!$K$7)+'ex sav'!H42*(1-STANDARD!$K$7)*$K$12</f>
        <v>2637.55</v>
      </c>
      <c r="F49" s="146">
        <f>'ex sav'!I42*(1-STANDARD!$K$7)+'ex sav'!I42*(1-STANDARD!$K$7)*$K$12</f>
        <v>2915.4</v>
      </c>
      <c r="G49" s="146">
        <f>'ex sav'!J42*(1-STANDARD!$K$7)+'ex sav'!J42*(1-STANDARD!$K$7)*$K$12</f>
        <v>3162.8</v>
      </c>
      <c r="H49" s="146">
        <f>'ex sav'!C42*(1-STANDARD!$K$7)+'ex sav'!C42*(1-STANDARD!$K$7)*$K$12</f>
        <v>2818</v>
      </c>
      <c r="I49" s="128"/>
      <c r="J49" s="146">
        <f>'ex sav'!D42*(1-STANDARD!$K$10)+'ex sav'!D42*(1-STANDARD!$K$10)*$M$12</f>
        <v>2845.75</v>
      </c>
      <c r="K49" s="146">
        <f>'ex sav'!K42*(1-STANDARD!$K$10)+'ex sav'!K42*(1-STANDARD!$K$10)*$M$12</f>
        <v>2856.65</v>
      </c>
      <c r="L49" s="146">
        <f>'ex sav'!L42*(1-STANDARD!$K$10)+'ex sav'!L42*(1-STANDARD!$K$10)*$M$12</f>
        <v>3000.75</v>
      </c>
      <c r="M49" s="146">
        <f>'ex sav'!M42*(1-STANDARD!$K$10)+'ex sav'!M42*(1-STANDARD!$K$10)*$M$12</f>
        <v>3218.5</v>
      </c>
      <c r="N49" s="146">
        <f>'ex sav'!N42*(1-STANDARD!$K$10)+'ex sav'!N42*(1-STANDARD!$K$10)*$M$12</f>
        <v>3678.25</v>
      </c>
      <c r="O49" s="146">
        <f>'ex sav'!O42*(1-STANDARD!$K$10)+'ex sav'!O42*(1-STANDARD!$K$10)*$M$12</f>
        <v>3955.3</v>
      </c>
      <c r="P49" s="146">
        <f>'ex sav'!P42*(1-STANDARD!$K$10)+'ex sav'!P42*(1-STANDARD!$K$10)*$M$12</f>
        <v>4281.05</v>
      </c>
      <c r="Q49" s="146">
        <f>'ex sav'!Q42*(1-STANDARD!$K$10)+'ex sav'!Q42*(1-STANDARD!$K$10)*$M$12</f>
        <v>4509.55</v>
      </c>
      <c r="R49" s="130"/>
      <c r="S49" s="143"/>
      <c r="T49" s="297"/>
      <c r="U49" s="297"/>
      <c r="V49" s="297"/>
      <c r="W49" s="297"/>
      <c r="X49" s="297"/>
      <c r="Y49" s="297"/>
      <c r="Z49" s="297"/>
      <c r="AA49" s="297"/>
      <c r="AB49" s="297"/>
      <c r="AC49" s="297"/>
      <c r="AD49" s="297"/>
      <c r="AE49" s="297"/>
      <c r="AF49" s="297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</row>
    <row r="50" spans="2:42" ht="13.15" customHeight="1" x14ac:dyDescent="0.2">
      <c r="B50" s="61"/>
      <c r="C50" s="59">
        <v>18</v>
      </c>
      <c r="D50" s="146">
        <f>'ex sav'!G43*(1-STANDARD!$K$7)+'ex sav'!G43*(1-STANDARD!$K$7)*$K$12</f>
        <v>2235.8000000000002</v>
      </c>
      <c r="E50" s="146">
        <f>'ex sav'!H43*(1-STANDARD!$K$7)+'ex sav'!H43*(1-STANDARD!$K$7)*$K$12</f>
        <v>2699.25</v>
      </c>
      <c r="F50" s="146">
        <f>'ex sav'!I43*(1-STANDARD!$K$7)+'ex sav'!I43*(1-STANDARD!$K$7)*$K$12</f>
        <v>2983</v>
      </c>
      <c r="G50" s="146">
        <f>'ex sav'!J43*(1-STANDARD!$K$7)+'ex sav'!J43*(1-STANDARD!$K$7)*$K$12</f>
        <v>3243.65</v>
      </c>
      <c r="H50" s="146">
        <f>'ex sav'!C43*(1-STANDARD!$K$7)+'ex sav'!C43*(1-STANDARD!$K$7)*$K$12</f>
        <v>2880.6</v>
      </c>
      <c r="I50" s="128"/>
      <c r="J50" s="146">
        <f>'ex sav'!D43*(1-STANDARD!$K$10)+'ex sav'!D43*(1-STANDARD!$K$10)*$M$12</f>
        <v>2907.4</v>
      </c>
      <c r="K50" s="146">
        <f>'ex sav'!K43*(1-STANDARD!$K$10)+'ex sav'!K43*(1-STANDARD!$K$10)*$M$12</f>
        <v>2926.8</v>
      </c>
      <c r="L50" s="146">
        <f>'ex sav'!L43*(1-STANDARD!$K$10)+'ex sav'!L43*(1-STANDARD!$K$10)*$M$12</f>
        <v>3079.5</v>
      </c>
      <c r="M50" s="146">
        <f>'ex sav'!M43*(1-STANDARD!$K$10)+'ex sav'!M43*(1-STANDARD!$K$10)*$M$12</f>
        <v>3294</v>
      </c>
      <c r="N50" s="146">
        <f>'ex sav'!N43*(1-STANDARD!$K$10)+'ex sav'!N43*(1-STANDARD!$K$10)*$M$12</f>
        <v>3784.85</v>
      </c>
      <c r="O50" s="146">
        <f>'ex sav'!O43*(1-STANDARD!$K$10)+'ex sav'!O43*(1-STANDARD!$K$10)*$M$12</f>
        <v>4077.45</v>
      </c>
      <c r="P50" s="146">
        <f>'ex sav'!P43*(1-STANDARD!$K$10)+'ex sav'!P43*(1-STANDARD!$K$10)*$M$12</f>
        <v>4412.75</v>
      </c>
      <c r="Q50" s="146">
        <f>'ex sav'!Q43*(1-STANDARD!$K$10)+'ex sav'!Q43*(1-STANDARD!$K$10)*$M$12</f>
        <v>4658.8</v>
      </c>
      <c r="R50" s="130"/>
      <c r="S50" s="143"/>
      <c r="T50" s="298" t="s">
        <v>651</v>
      </c>
      <c r="U50" s="298"/>
      <c r="V50" s="298"/>
      <c r="W50" s="298"/>
      <c r="X50" s="298"/>
      <c r="Y50" s="298"/>
      <c r="Z50" s="298"/>
      <c r="AA50" s="298"/>
      <c r="AB50" s="298"/>
      <c r="AC50" s="298"/>
      <c r="AD50" s="298"/>
      <c r="AE50" s="298"/>
      <c r="AF50" s="298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</row>
    <row r="51" spans="2:42" ht="13.15" customHeight="1" x14ac:dyDescent="0.2">
      <c r="B51" s="61"/>
      <c r="C51" s="59">
        <v>19</v>
      </c>
      <c r="D51" s="146">
        <f>'ex sav'!G44*(1-STANDARD!$K$7)+'ex sav'!G44*(1-STANDARD!$K$7)*$K$12</f>
        <v>2278.5500000000002</v>
      </c>
      <c r="E51" s="146">
        <f>'ex sav'!H44*(1-STANDARD!$K$7)+'ex sav'!H44*(1-STANDARD!$K$7)*$K$12</f>
        <v>2759.15</v>
      </c>
      <c r="F51" s="146">
        <f>'ex sav'!I44*(1-STANDARD!$K$7)+'ex sav'!I44*(1-STANDARD!$K$7)*$K$12</f>
        <v>3054.6</v>
      </c>
      <c r="G51" s="146">
        <f>'ex sav'!J44*(1-STANDARD!$K$7)+'ex sav'!J44*(1-STANDARD!$K$7)*$K$12</f>
        <v>3324.8</v>
      </c>
      <c r="H51" s="146">
        <f>'ex sav'!C44*(1-STANDARD!$K$7)+'ex sav'!C44*(1-STANDARD!$K$7)*$K$12</f>
        <v>2941.35</v>
      </c>
      <c r="I51" s="128"/>
      <c r="J51" s="146">
        <f>'ex sav'!D44*(1-STANDARD!$K$10)+'ex sav'!D44*(1-STANDARD!$K$10)*$M$12</f>
        <v>2967.15</v>
      </c>
      <c r="K51" s="146">
        <f>'ex sav'!K44*(1-STANDARD!$K$10)+'ex sav'!K44*(1-STANDARD!$K$10)*$M$12</f>
        <v>2995.15</v>
      </c>
      <c r="L51" s="146">
        <f>'ex sav'!L44*(1-STANDARD!$K$10)+'ex sav'!L44*(1-STANDARD!$K$10)*$M$12</f>
        <v>3155.9</v>
      </c>
      <c r="M51" s="146">
        <f>'ex sav'!M44*(1-STANDARD!$K$10)+'ex sav'!M44*(1-STANDARD!$K$10)*$M$12</f>
        <v>3369.5</v>
      </c>
      <c r="N51" s="146">
        <f>'ex sav'!N44*(1-STANDARD!$K$10)+'ex sav'!N44*(1-STANDARD!$K$10)*$M$12</f>
        <v>3891.5</v>
      </c>
      <c r="O51" s="146">
        <f>'ex sav'!O44*(1-STANDARD!$K$10)+'ex sav'!O44*(1-STANDARD!$K$10)*$M$12</f>
        <v>4199.95</v>
      </c>
      <c r="P51" s="146">
        <f>'ex sav'!P44*(1-STANDARD!$K$10)+'ex sav'!P44*(1-STANDARD!$K$10)*$M$12</f>
        <v>4544.3999999999996</v>
      </c>
      <c r="Q51" s="146">
        <f>'ex sav'!Q44*(1-STANDARD!$K$10)+'ex sav'!Q44*(1-STANDARD!$K$10)*$M$12</f>
        <v>4808.1000000000004</v>
      </c>
      <c r="R51" s="130"/>
      <c r="S51" s="143"/>
      <c r="T51" s="298"/>
      <c r="U51" s="298"/>
      <c r="V51" s="298"/>
      <c r="W51" s="298"/>
      <c r="X51" s="298"/>
      <c r="Y51" s="298"/>
      <c r="Z51" s="298"/>
      <c r="AA51" s="298"/>
      <c r="AB51" s="298"/>
      <c r="AC51" s="298"/>
      <c r="AD51" s="298"/>
      <c r="AE51" s="298"/>
      <c r="AF51" s="298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</row>
    <row r="52" spans="2:42" ht="13.15" customHeight="1" x14ac:dyDescent="0.2">
      <c r="B52" s="61"/>
      <c r="C52" s="59">
        <v>20</v>
      </c>
      <c r="D52" s="146">
        <f>'ex sav'!G45*(1-STANDARD!$K$7)+'ex sav'!G45*(1-STANDARD!$K$7)*$K$12</f>
        <v>2322.85</v>
      </c>
      <c r="E52" s="146">
        <f>'ex sav'!H45*(1-STANDARD!$K$7)+'ex sav'!H45*(1-STANDARD!$K$7)*$K$12</f>
        <v>2820.8</v>
      </c>
      <c r="F52" s="146">
        <f>'ex sav'!I45*(1-STANDARD!$K$7)+'ex sav'!I45*(1-STANDARD!$K$7)*$K$12</f>
        <v>3125.85</v>
      </c>
      <c r="G52" s="146">
        <f>'ex sav'!J45*(1-STANDARD!$K$7)+'ex sav'!J45*(1-STANDARD!$K$7)*$K$12</f>
        <v>3405.85</v>
      </c>
      <c r="H52" s="146">
        <f>'ex sav'!C45*(1-STANDARD!$K$7)+'ex sav'!C45*(1-STANDARD!$K$7)*$K$12</f>
        <v>3003.85</v>
      </c>
      <c r="I52" s="128"/>
      <c r="J52" s="146">
        <f>'ex sav'!D45*(1-STANDARD!$K$10)+'ex sav'!D45*(1-STANDARD!$K$10)*$M$12</f>
        <v>3028.65</v>
      </c>
      <c r="K52" s="146">
        <f>'ex sav'!K45*(1-STANDARD!$K$10)+'ex sav'!K45*(1-STANDARD!$K$10)*$M$12</f>
        <v>3063.4</v>
      </c>
      <c r="L52" s="146">
        <f>'ex sav'!L45*(1-STANDARD!$K$10)+'ex sav'!L45*(1-STANDARD!$K$10)*$M$12</f>
        <v>3234.5</v>
      </c>
      <c r="M52" s="146">
        <f>'ex sav'!M45*(1-STANDARD!$K$10)+'ex sav'!M45*(1-STANDARD!$K$10)*$M$12</f>
        <v>3445.3</v>
      </c>
      <c r="N52" s="146">
        <f>'ex sav'!N45*(1-STANDARD!$K$10)+'ex sav'!N45*(1-STANDARD!$K$10)*$M$12</f>
        <v>3998.25</v>
      </c>
      <c r="O52" s="146">
        <f>'ex sav'!O45*(1-STANDARD!$K$10)+'ex sav'!O45*(1-STANDARD!$K$10)*$M$12</f>
        <v>4322.3500000000004</v>
      </c>
      <c r="P52" s="146">
        <f>'ex sav'!P45*(1-STANDARD!$K$10)+'ex sav'!P45*(1-STANDARD!$K$10)*$M$12</f>
        <v>4678.2</v>
      </c>
      <c r="Q52" s="146">
        <f>'ex sav'!Q45*(1-STANDARD!$K$10)+'ex sav'!Q45*(1-STANDARD!$K$10)*$M$12</f>
        <v>4955.3500000000004</v>
      </c>
      <c r="R52" s="130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  <c r="AF52" s="130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</row>
    <row r="53" spans="2:42" ht="13.15" customHeight="1" x14ac:dyDescent="0.2">
      <c r="B53" s="61"/>
      <c r="C53" s="59">
        <v>21</v>
      </c>
      <c r="D53" s="146">
        <f>'ex sav'!G46*(1-STANDARD!$K$7)+'ex sav'!G46*(1-STANDARD!$K$7)*$K$12</f>
        <v>2361.4</v>
      </c>
      <c r="E53" s="146">
        <f>'ex sav'!H46*(1-STANDARD!$K$7)+'ex sav'!H46*(1-STANDARD!$K$7)*$K$12</f>
        <v>2877.3</v>
      </c>
      <c r="F53" s="146">
        <f>'ex sav'!I46*(1-STANDARD!$K$7)+'ex sav'!I46*(1-STANDARD!$K$7)*$K$12</f>
        <v>3213</v>
      </c>
      <c r="G53" s="146">
        <f>'ex sav'!J46*(1-STANDARD!$K$7)+'ex sav'!J46*(1-STANDARD!$K$7)*$K$12</f>
        <v>3503.95</v>
      </c>
      <c r="H53" s="146">
        <f>'ex sav'!C46*(1-STANDARD!$K$7)+'ex sav'!C46*(1-STANDARD!$K$7)*$K$12</f>
        <v>3061.1</v>
      </c>
      <c r="I53" s="128"/>
      <c r="J53" s="146">
        <f>'ex sav'!D46*(1-STANDARD!$K$10)+'ex sav'!D46*(1-STANDARD!$K$10)*$M$12</f>
        <v>3085.05</v>
      </c>
      <c r="K53" s="146">
        <f>'ex sav'!K46*(1-STANDARD!$K$10)+'ex sav'!K46*(1-STANDARD!$K$10)*$M$12</f>
        <v>3199.9</v>
      </c>
      <c r="L53" s="146">
        <f>'ex sav'!L46*(1-STANDARD!$K$10)+'ex sav'!L46*(1-STANDARD!$K$10)*$M$12</f>
        <v>3390.3</v>
      </c>
      <c r="M53" s="146">
        <f>'ex sav'!M46*(1-STANDARD!$K$10)+'ex sav'!M46*(1-STANDARD!$K$10)*$M$12</f>
        <v>3602.5</v>
      </c>
      <c r="N53" s="146">
        <f>'ex sav'!N46*(1-STANDARD!$K$10)+'ex sav'!N46*(1-STANDARD!$K$10)*$M$12</f>
        <v>4179.1499999999996</v>
      </c>
      <c r="O53" s="146">
        <f>'ex sav'!O46*(1-STANDARD!$K$10)+'ex sav'!O46*(1-STANDARD!$K$10)*$M$12</f>
        <v>4552.05</v>
      </c>
      <c r="P53" s="146">
        <f>'ex sav'!P46*(1-STANDARD!$K$10)+'ex sav'!P46*(1-STANDARD!$K$10)*$M$12</f>
        <v>4919.2</v>
      </c>
      <c r="Q53" s="146">
        <f>'ex sav'!Q46*(1-STANDARD!$K$10)+'ex sav'!Q46*(1-STANDARD!$K$10)*$M$12</f>
        <v>5232.55</v>
      </c>
      <c r="R53" s="130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  <c r="AF53" s="130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</row>
    <row r="54" spans="2:42" ht="13.15" customHeight="1" x14ac:dyDescent="0.2">
      <c r="B54" s="61"/>
      <c r="C54" s="59">
        <v>22</v>
      </c>
      <c r="D54" s="146">
        <f>'ex sav'!G47*(1-STANDARD!$K$7)+'ex sav'!G47*(1-STANDARD!$K$7)*$K$12</f>
        <v>2388.5500000000002</v>
      </c>
      <c r="E54" s="146">
        <f>'ex sav'!H47*(1-STANDARD!$K$7)+'ex sav'!H47*(1-STANDARD!$K$7)*$K$12</f>
        <v>2921.9</v>
      </c>
      <c r="F54" s="146">
        <f>'ex sav'!I47*(1-STANDARD!$K$7)+'ex sav'!I47*(1-STANDARD!$K$7)*$K$12</f>
        <v>3284.8</v>
      </c>
      <c r="G54" s="146">
        <f>'ex sav'!J47*(1-STANDARD!$K$7)+'ex sav'!J47*(1-STANDARD!$K$7)*$K$12</f>
        <v>3585.5</v>
      </c>
      <c r="H54" s="146">
        <f>'ex sav'!C47*(1-STANDARD!$K$7)+'ex sav'!C47*(1-STANDARD!$K$7)*$K$12</f>
        <v>3106.35</v>
      </c>
      <c r="I54" s="128"/>
      <c r="J54" s="146">
        <f>'ex sav'!D47*(1-STANDARD!$K$10)+'ex sav'!D47*(1-STANDARD!$K$10)*$M$12</f>
        <v>3129.6</v>
      </c>
      <c r="K54" s="146">
        <f>'ex sav'!K47*(1-STANDARD!$K$10)+'ex sav'!K47*(1-STANDARD!$K$10)*$M$12</f>
        <v>3272.25</v>
      </c>
      <c r="L54" s="146">
        <f>'ex sav'!L47*(1-STANDARD!$K$10)+'ex sav'!L47*(1-STANDARD!$K$10)*$M$12</f>
        <v>3471.15</v>
      </c>
      <c r="M54" s="146">
        <f>'ex sav'!M47*(1-STANDARD!$K$10)+'ex sav'!M47*(1-STANDARD!$K$10)*$M$12</f>
        <v>3680.3</v>
      </c>
      <c r="N54" s="146">
        <f>'ex sav'!N47*(1-STANDARD!$K$10)+'ex sav'!N47*(1-STANDARD!$K$10)*$M$12</f>
        <v>4259.1000000000004</v>
      </c>
      <c r="O54" s="146">
        <f>'ex sav'!O47*(1-STANDARD!$K$10)+'ex sav'!O47*(1-STANDARD!$K$10)*$M$12</f>
        <v>4641.8</v>
      </c>
      <c r="P54" s="146">
        <f>'ex sav'!P47*(1-STANDARD!$K$10)+'ex sav'!P47*(1-STANDARD!$K$10)*$M$12</f>
        <v>5022.3500000000004</v>
      </c>
      <c r="Q54" s="146">
        <f>'ex sav'!Q47*(1-STANDARD!$K$10)+'ex sav'!Q47*(1-STANDARD!$K$10)*$M$12</f>
        <v>5365.15</v>
      </c>
      <c r="R54" s="130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30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</row>
    <row r="55" spans="2:42" ht="13.15" customHeight="1" x14ac:dyDescent="0.2">
      <c r="B55" s="61"/>
      <c r="C55" s="59">
        <v>23</v>
      </c>
      <c r="D55" s="146">
        <f>'ex sav'!G48*(1-STANDARD!$K$7)+'ex sav'!G48*(1-STANDARD!$K$7)*$K$12</f>
        <v>2413.75</v>
      </c>
      <c r="E55" s="146">
        <f>'ex sav'!H48*(1-STANDARD!$K$7)+'ex sav'!H48*(1-STANDARD!$K$7)*$K$12</f>
        <v>2966.55</v>
      </c>
      <c r="F55" s="146">
        <f>'ex sav'!I48*(1-STANDARD!$K$7)+'ex sav'!I48*(1-STANDARD!$K$7)*$K$12</f>
        <v>3354.55</v>
      </c>
      <c r="G55" s="146">
        <f>'ex sav'!J48*(1-STANDARD!$K$7)+'ex sav'!J48*(1-STANDARD!$K$7)*$K$12</f>
        <v>3664.85</v>
      </c>
      <c r="H55" s="146">
        <f>'ex sav'!C48*(1-STANDARD!$K$7)+'ex sav'!C48*(1-STANDARD!$K$7)*$K$12</f>
        <v>3151.6</v>
      </c>
      <c r="I55" s="128"/>
      <c r="J55" s="146">
        <f>'ex sav'!D48*(1-STANDARD!$K$10)+'ex sav'!D48*(1-STANDARD!$K$10)*$M$12</f>
        <v>3174.1</v>
      </c>
      <c r="K55" s="146">
        <f>'ex sav'!K48*(1-STANDARD!$K$10)+'ex sav'!K48*(1-STANDARD!$K$10)*$M$12</f>
        <v>3346.9</v>
      </c>
      <c r="L55" s="146">
        <f>'ex sav'!L48*(1-STANDARD!$K$10)+'ex sav'!L48*(1-STANDARD!$K$10)*$M$12</f>
        <v>3550.45</v>
      </c>
      <c r="M55" s="146">
        <f>'ex sav'!M48*(1-STANDARD!$K$10)+'ex sav'!M48*(1-STANDARD!$K$10)*$M$12</f>
        <v>3756.3</v>
      </c>
      <c r="N55" s="146">
        <f>'ex sav'!N48*(1-STANDARD!$K$10)+'ex sav'!N48*(1-STANDARD!$K$10)*$M$12</f>
        <v>4340.8</v>
      </c>
      <c r="O55" s="146">
        <f>'ex sav'!O48*(1-STANDARD!$K$10)+'ex sav'!O48*(1-STANDARD!$K$10)*$M$12</f>
        <v>4731.5</v>
      </c>
      <c r="P55" s="146">
        <f>'ex sav'!P48*(1-STANDARD!$K$10)+'ex sav'!P48*(1-STANDARD!$K$10)*$M$12</f>
        <v>5129.45</v>
      </c>
      <c r="Q55" s="146">
        <f>'ex sav'!Q48*(1-STANDARD!$K$10)+'ex sav'!Q48*(1-STANDARD!$K$10)*$M$12</f>
        <v>5499.35</v>
      </c>
      <c r="R55" s="130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30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</row>
    <row r="56" spans="2:42" ht="13.15" customHeight="1" x14ac:dyDescent="0.2">
      <c r="B56" s="61"/>
      <c r="C56" s="59">
        <v>24</v>
      </c>
      <c r="D56" s="146">
        <f>'ex sav'!G49*(1-STANDARD!$K$7)+'ex sav'!G49*(1-STANDARD!$K$7)*$K$12</f>
        <v>2442.8000000000002</v>
      </c>
      <c r="E56" s="146">
        <f>'ex sav'!H49*(1-STANDARD!$K$7)+'ex sav'!H49*(1-STANDARD!$K$7)*$K$12</f>
        <v>3009.15</v>
      </c>
      <c r="F56" s="146">
        <f>'ex sav'!I49*(1-STANDARD!$K$7)+'ex sav'!I49*(1-STANDARD!$K$7)*$K$12</f>
        <v>3426.4</v>
      </c>
      <c r="G56" s="146">
        <f>'ex sav'!J49*(1-STANDARD!$K$7)+'ex sav'!J49*(1-STANDARD!$K$7)*$K$12</f>
        <v>3746.35</v>
      </c>
      <c r="H56" s="146">
        <f>'ex sav'!C49*(1-STANDARD!$K$7)+'ex sav'!C49*(1-STANDARD!$K$7)*$K$12</f>
        <v>3194.85</v>
      </c>
      <c r="I56" s="128"/>
      <c r="J56" s="146">
        <f>'ex sav'!D49*(1-STANDARD!$K$10)+'ex sav'!D49*(1-STANDARD!$K$10)*$M$12</f>
        <v>3216.7</v>
      </c>
      <c r="K56" s="146">
        <f>'ex sav'!K49*(1-STANDARD!$K$10)+'ex sav'!K49*(1-STANDARD!$K$10)*$M$12</f>
        <v>3419.35</v>
      </c>
      <c r="L56" s="146">
        <f>'ex sav'!L49*(1-STANDARD!$K$10)+'ex sav'!L49*(1-STANDARD!$K$10)*$M$12</f>
        <v>3627.15</v>
      </c>
      <c r="M56" s="146">
        <f>'ex sav'!M49*(1-STANDARD!$K$10)+'ex sav'!M49*(1-STANDARD!$K$10)*$M$12</f>
        <v>3832.35</v>
      </c>
      <c r="N56" s="146">
        <f>'ex sav'!N49*(1-STANDARD!$K$10)+'ex sav'!N49*(1-STANDARD!$K$10)*$M$12</f>
        <v>4420.6499999999996</v>
      </c>
      <c r="O56" s="146">
        <f>'ex sav'!O49*(1-STANDARD!$K$10)+'ex sav'!O49*(1-STANDARD!$K$10)*$M$12</f>
        <v>4821.45</v>
      </c>
      <c r="P56" s="146">
        <f>'ex sav'!P49*(1-STANDARD!$K$10)+'ex sav'!P49*(1-STANDARD!$K$10)*$M$12</f>
        <v>5234.75</v>
      </c>
      <c r="Q56" s="146">
        <f>'ex sav'!Q49*(1-STANDARD!$K$10)+'ex sav'!Q49*(1-STANDARD!$K$10)*$M$12</f>
        <v>5629.75</v>
      </c>
      <c r="R56" s="130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30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</row>
    <row r="57" spans="2:42" ht="13.15" customHeight="1" x14ac:dyDescent="0.2">
      <c r="B57" s="61"/>
      <c r="C57" s="59">
        <v>25</v>
      </c>
      <c r="D57" s="146">
        <f>'ex sav'!G50*(1-STANDARD!$K$7)+'ex sav'!G50*(1-STANDARD!$K$7)*$K$12</f>
        <v>2469.9</v>
      </c>
      <c r="E57" s="146">
        <f>'ex sav'!H50*(1-STANDARD!$K$7)+'ex sav'!H50*(1-STANDARD!$K$7)*$K$12</f>
        <v>3053.75</v>
      </c>
      <c r="F57" s="146">
        <f>'ex sav'!I50*(1-STANDARD!$K$7)+'ex sav'!I50*(1-STANDARD!$K$7)*$K$12</f>
        <v>3498.2</v>
      </c>
      <c r="G57" s="146">
        <f>'ex sav'!J50*(1-STANDARD!$K$7)+'ex sav'!J50*(1-STANDARD!$K$7)*$K$12</f>
        <v>3827.95</v>
      </c>
      <c r="H57" s="146">
        <f>'ex sav'!C50*(1-STANDARD!$K$7)+'ex sav'!C50*(1-STANDARD!$K$7)*$K$12</f>
        <v>3240.05</v>
      </c>
      <c r="I57" s="128"/>
      <c r="J57" s="146">
        <f>'ex sav'!D50*(1-STANDARD!$K$10)+'ex sav'!D50*(1-STANDARD!$K$10)*$M$12</f>
        <v>3261.25</v>
      </c>
      <c r="K57" s="146">
        <f>'ex sav'!K50*(1-STANDARD!$K$10)+'ex sav'!K50*(1-STANDARD!$K$10)*$M$12</f>
        <v>3492.05</v>
      </c>
      <c r="L57" s="146">
        <f>'ex sav'!L50*(1-STANDARD!$K$10)+'ex sav'!L50*(1-STANDARD!$K$10)*$M$12</f>
        <v>3706.15</v>
      </c>
      <c r="M57" s="146">
        <f>'ex sav'!M50*(1-STANDARD!$K$10)+'ex sav'!M50*(1-STANDARD!$K$10)*$M$12</f>
        <v>3908.35</v>
      </c>
      <c r="N57" s="146">
        <f>'ex sav'!N50*(1-STANDARD!$K$10)+'ex sav'!N50*(1-STANDARD!$K$10)*$M$12</f>
        <v>4502.3999999999996</v>
      </c>
      <c r="O57" s="146">
        <f>'ex sav'!O50*(1-STANDARD!$K$10)+'ex sav'!O50*(1-STANDARD!$K$10)*$M$12</f>
        <v>4911</v>
      </c>
      <c r="P57" s="146">
        <f>'ex sav'!P50*(1-STANDARD!$K$10)+'ex sav'!P50*(1-STANDARD!$K$10)*$M$12</f>
        <v>5341.75</v>
      </c>
      <c r="Q57" s="146">
        <f>'ex sav'!Q50*(1-STANDARD!$K$10)+'ex sav'!Q50*(1-STANDARD!$K$10)*$M$12</f>
        <v>5762.35</v>
      </c>
      <c r="R57" s="130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  <c r="AF57" s="130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</row>
    <row r="58" spans="2:42" ht="13.15" customHeight="1" x14ac:dyDescent="0.2">
      <c r="B58" s="61"/>
      <c r="C58" s="59">
        <v>26</v>
      </c>
      <c r="D58" s="146">
        <f>'ex sav'!G51*(1-STANDARD!$K$7)+'ex sav'!G51*(1-STANDARD!$K$7)*$K$12</f>
        <v>2568.9499999999998</v>
      </c>
      <c r="E58" s="146">
        <f>'ex sav'!H51*(1-STANDARD!$K$7)+'ex sav'!H51*(1-STANDARD!$K$7)*$K$12</f>
        <v>3147.15</v>
      </c>
      <c r="F58" s="146">
        <f>'ex sav'!I51*(1-STANDARD!$K$7)+'ex sav'!I51*(1-STANDARD!$K$7)*$K$12</f>
        <v>3612.55</v>
      </c>
      <c r="G58" s="146">
        <f>'ex sav'!J51*(1-STANDARD!$K$7)+'ex sav'!J51*(1-STANDARD!$K$7)*$K$12</f>
        <v>3909.4</v>
      </c>
      <c r="H58" s="146">
        <f>'ex sav'!C51*(1-STANDARD!$K$7)+'ex sav'!C51*(1-STANDARD!$K$7)*$K$12</f>
        <v>3334.65</v>
      </c>
      <c r="I58" s="128"/>
      <c r="J58" s="146">
        <f>'ex sav'!D51*(1-STANDARD!$K$10)+'ex sav'!D51*(1-STANDARD!$K$10)*$M$12</f>
        <v>3354.4</v>
      </c>
      <c r="K58" s="146">
        <f>'ex sav'!K51*(1-STANDARD!$K$10)+'ex sav'!K51*(1-STANDARD!$K$10)*$M$12</f>
        <v>3566.4</v>
      </c>
      <c r="L58" s="146">
        <f>'ex sav'!L51*(1-STANDARD!$K$10)+'ex sav'!L51*(1-STANDARD!$K$10)*$M$12</f>
        <v>3765.3</v>
      </c>
      <c r="M58" s="146">
        <f>'ex sav'!M51*(1-STANDARD!$K$10)+'ex sav'!M51*(1-STANDARD!$K$10)*$M$12</f>
        <v>3970.55</v>
      </c>
      <c r="N58" s="146">
        <f>'ex sav'!N51*(1-STANDARD!$K$10)+'ex sav'!N51*(1-STANDARD!$K$10)*$M$12</f>
        <v>4558.95</v>
      </c>
      <c r="O58" s="146">
        <f>'ex sav'!O51*(1-STANDARD!$K$10)+'ex sav'!O51*(1-STANDARD!$K$10)*$M$12</f>
        <v>5000.8999999999996</v>
      </c>
      <c r="P58" s="146">
        <f>'ex sav'!P51*(1-STANDARD!$K$10)+'ex sav'!P51*(1-STANDARD!$K$10)*$M$12</f>
        <v>5437.25</v>
      </c>
      <c r="Q58" s="146">
        <f>'ex sav'!Q51*(1-STANDARD!$K$10)+'ex sav'!Q51*(1-STANDARD!$K$10)*$M$12</f>
        <v>5896.7</v>
      </c>
      <c r="R58" s="130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30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</row>
    <row r="59" spans="2:42" ht="13.15" customHeight="1" x14ac:dyDescent="0.2">
      <c r="B59" s="61"/>
      <c r="C59" s="59">
        <v>27</v>
      </c>
      <c r="D59" s="146">
        <f>'ex sav'!G52*(1-STANDARD!$K$7)+'ex sav'!G52*(1-STANDARD!$K$7)*$K$12</f>
        <v>2595.9499999999998</v>
      </c>
      <c r="E59" s="146">
        <f>'ex sav'!H52*(1-STANDARD!$K$7)+'ex sav'!H52*(1-STANDARD!$K$7)*$K$12</f>
        <v>3191.65</v>
      </c>
      <c r="F59" s="146">
        <f>'ex sav'!I52*(1-STANDARD!$K$7)+'ex sav'!I52*(1-STANDARD!$K$7)*$K$12</f>
        <v>3682.3</v>
      </c>
      <c r="G59" s="146">
        <f>'ex sav'!J52*(1-STANDARD!$K$7)+'ex sav'!J52*(1-STANDARD!$K$7)*$K$12</f>
        <v>3990.9</v>
      </c>
      <c r="H59" s="146">
        <f>'ex sav'!C52*(1-STANDARD!$K$7)+'ex sav'!C52*(1-STANDARD!$K$7)*$K$12</f>
        <v>3379.8</v>
      </c>
      <c r="I59" s="128"/>
      <c r="J59" s="146">
        <f>'ex sav'!D52*(1-STANDARD!$K$10)+'ex sav'!D52*(1-STANDARD!$K$10)*$M$12</f>
        <v>3398.8</v>
      </c>
      <c r="K59" s="146">
        <f>'ex sav'!K52*(1-STANDARD!$K$10)+'ex sav'!K52*(1-STANDARD!$K$10)*$M$12</f>
        <v>3639.05</v>
      </c>
      <c r="L59" s="146">
        <f>'ex sav'!L52*(1-STANDARD!$K$10)+'ex sav'!L52*(1-STANDARD!$K$10)*$M$12</f>
        <v>3844.25</v>
      </c>
      <c r="M59" s="146">
        <f>'ex sav'!M52*(1-STANDARD!$K$10)+'ex sav'!M52*(1-STANDARD!$K$10)*$M$12</f>
        <v>4046.7</v>
      </c>
      <c r="N59" s="146">
        <f>'ex sav'!N52*(1-STANDARD!$K$10)+'ex sav'!N52*(1-STANDARD!$K$10)*$M$12</f>
        <v>4638.8500000000004</v>
      </c>
      <c r="O59" s="146">
        <f>'ex sav'!O52*(1-STANDARD!$K$10)+'ex sav'!O52*(1-STANDARD!$K$10)*$M$12</f>
        <v>5090.6000000000004</v>
      </c>
      <c r="P59" s="146">
        <f>'ex sav'!P52*(1-STANDARD!$K$10)+'ex sav'!P52*(1-STANDARD!$K$10)*$M$12</f>
        <v>5542.3</v>
      </c>
      <c r="Q59" s="146">
        <f>'ex sav'!Q52*(1-STANDARD!$K$10)+'ex sav'!Q52*(1-STANDARD!$K$10)*$M$12</f>
        <v>6029.05</v>
      </c>
      <c r="R59" s="130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  <c r="AF59" s="130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</row>
    <row r="60" spans="2:42" ht="13.15" customHeight="1" x14ac:dyDescent="0.2">
      <c r="B60" s="61"/>
      <c r="C60" s="59">
        <v>28</v>
      </c>
      <c r="D60" s="146">
        <f>'ex sav'!G53*(1-STANDARD!$K$7)+'ex sav'!G53*(1-STANDARD!$K$7)*$K$12</f>
        <v>2623.35</v>
      </c>
      <c r="E60" s="146">
        <f>'ex sav'!H53*(1-STANDARD!$K$7)+'ex sav'!H53*(1-STANDARD!$K$7)*$K$12</f>
        <v>3236.15</v>
      </c>
      <c r="F60" s="146">
        <f>'ex sav'!I53*(1-STANDARD!$K$7)+'ex sav'!I53*(1-STANDARD!$K$7)*$K$12</f>
        <v>3754.1</v>
      </c>
      <c r="G60" s="146">
        <f>'ex sav'!J53*(1-STANDARD!$K$7)+'ex sav'!J53*(1-STANDARD!$K$7)*$K$12</f>
        <v>4072.3</v>
      </c>
      <c r="H60" s="146">
        <f>'ex sav'!C53*(1-STANDARD!$K$7)+'ex sav'!C53*(1-STANDARD!$K$7)*$K$12</f>
        <v>3424.95</v>
      </c>
      <c r="I60" s="128"/>
      <c r="J60" s="146">
        <f>'ex sav'!D53*(1-STANDARD!$K$10)+'ex sav'!D53*(1-STANDARD!$K$10)*$M$12</f>
        <v>3443.2</v>
      </c>
      <c r="K60" s="146">
        <f>'ex sav'!K53*(1-STANDARD!$K$10)+'ex sav'!K53*(1-STANDARD!$K$10)*$M$12</f>
        <v>3711.5</v>
      </c>
      <c r="L60" s="146">
        <f>'ex sav'!L53*(1-STANDARD!$K$10)+'ex sav'!L53*(1-STANDARD!$K$10)*$M$12</f>
        <v>3921.05</v>
      </c>
      <c r="M60" s="146">
        <f>'ex sav'!M53*(1-STANDARD!$K$10)+'ex sav'!M53*(1-STANDARD!$K$10)*$M$12</f>
        <v>4125</v>
      </c>
      <c r="N60" s="146">
        <f>'ex sav'!N53*(1-STANDARD!$K$10)+'ex sav'!N53*(1-STANDARD!$K$10)*$M$12</f>
        <v>4720.6000000000004</v>
      </c>
      <c r="O60" s="146">
        <f>'ex sav'!O53*(1-STANDARD!$K$10)+'ex sav'!O53*(1-STANDARD!$K$10)*$M$12</f>
        <v>5182.45</v>
      </c>
      <c r="P60" s="146">
        <f>'ex sav'!P53*(1-STANDARD!$K$10)+'ex sav'!P53*(1-STANDARD!$K$10)*$M$12</f>
        <v>5647.4</v>
      </c>
      <c r="Q60" s="146">
        <f>'ex sav'!Q53*(1-STANDARD!$K$10)+'ex sav'!Q53*(1-STANDARD!$K$10)*$M$12</f>
        <v>6161.45</v>
      </c>
      <c r="R60" s="130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  <c r="AF60" s="130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</row>
    <row r="61" spans="2:42" ht="13.15" customHeight="1" x14ac:dyDescent="0.2">
      <c r="B61" s="61"/>
      <c r="C61" s="59">
        <v>29</v>
      </c>
      <c r="D61" s="146">
        <f>'ex sav'!G54*(1-STANDARD!$K$7)+'ex sav'!G54*(1-STANDARD!$K$7)*$K$12</f>
        <v>2652.25</v>
      </c>
      <c r="E61" s="146">
        <f>'ex sav'!H54*(1-STANDARD!$K$7)+'ex sav'!H54*(1-STANDARD!$K$7)*$K$12</f>
        <v>3280.75</v>
      </c>
      <c r="F61" s="146">
        <f>'ex sav'!I54*(1-STANDARD!$K$7)+'ex sav'!I54*(1-STANDARD!$K$7)*$K$12</f>
        <v>3827.95</v>
      </c>
      <c r="G61" s="146">
        <f>'ex sav'!J54*(1-STANDARD!$K$7)+'ex sav'!J54*(1-STANDARD!$K$7)*$K$12</f>
        <v>4153.7</v>
      </c>
      <c r="H61" s="146">
        <f>'ex sav'!C54*(1-STANDARD!$K$7)+'ex sav'!C54*(1-STANDARD!$K$7)*$K$12</f>
        <v>3470.1</v>
      </c>
      <c r="I61" s="128"/>
      <c r="J61" s="146">
        <f>'ex sav'!D54*(1-STANDARD!$K$10)+'ex sav'!D54*(1-STANDARD!$K$10)*$M$12</f>
        <v>3487.7</v>
      </c>
      <c r="K61" s="146">
        <f>'ex sav'!K54*(1-STANDARD!$K$10)+'ex sav'!K54*(1-STANDARD!$K$10)*$M$12</f>
        <v>3786</v>
      </c>
      <c r="L61" s="146">
        <f>'ex sav'!L54*(1-STANDARD!$K$10)+'ex sav'!L54*(1-STANDARD!$K$10)*$M$12</f>
        <v>4003</v>
      </c>
      <c r="M61" s="146">
        <f>'ex sav'!M54*(1-STANDARD!$K$10)+'ex sav'!M54*(1-STANDARD!$K$10)*$M$12</f>
        <v>4200.7</v>
      </c>
      <c r="N61" s="146">
        <f>'ex sav'!N54*(1-STANDARD!$K$10)+'ex sav'!N54*(1-STANDARD!$K$10)*$M$12</f>
        <v>4800.25</v>
      </c>
      <c r="O61" s="146">
        <f>'ex sav'!O54*(1-STANDARD!$K$10)+'ex sav'!O54*(1-STANDARD!$K$10)*$M$12</f>
        <v>5270</v>
      </c>
      <c r="P61" s="146">
        <f>'ex sav'!P54*(1-STANDARD!$K$10)+'ex sav'!P54*(1-STANDARD!$K$10)*$M$12</f>
        <v>5754.5</v>
      </c>
      <c r="Q61" s="146">
        <f>'ex sav'!Q54*(1-STANDARD!$K$10)+'ex sav'!Q54*(1-STANDARD!$K$10)*$M$12</f>
        <v>6311</v>
      </c>
      <c r="R61" s="130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  <c r="AF61" s="130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</row>
    <row r="62" spans="2:42" ht="13.15" customHeight="1" x14ac:dyDescent="0.2">
      <c r="B62" s="61"/>
      <c r="C62" s="59">
        <v>30</v>
      </c>
      <c r="D62" s="146">
        <f>'ex sav'!G55*(1-STANDARD!$K$7)+'ex sav'!G55*(1-STANDARD!$K$7)*$K$12</f>
        <v>2700.9</v>
      </c>
      <c r="E62" s="146">
        <f>'ex sav'!H55*(1-STANDARD!$K$7)+'ex sav'!H55*(1-STANDARD!$K$7)*$K$12</f>
        <v>3356.8</v>
      </c>
      <c r="F62" s="146">
        <f>'ex sav'!I55*(1-STANDARD!$K$7)+'ex sav'!I55*(1-STANDARD!$K$7)*$K$12</f>
        <v>3954.85</v>
      </c>
      <c r="G62" s="146">
        <f>'ex sav'!J55*(1-STANDARD!$K$7)+'ex sav'!J55*(1-STANDARD!$K$7)*$K$12</f>
        <v>4294.7</v>
      </c>
      <c r="H62" s="146">
        <f>'ex sav'!C55*(1-STANDARD!$K$7)+'ex sav'!C55*(1-STANDARD!$K$7)*$K$12</f>
        <v>3547.3</v>
      </c>
      <c r="I62" s="128"/>
      <c r="J62" s="146">
        <f>'ex sav'!D55*(1-STANDARD!$K$10)+'ex sav'!D55*(1-STANDARD!$K$10)*$M$12</f>
        <v>3563.65</v>
      </c>
      <c r="K62" s="146">
        <f>'ex sav'!K55*(1-STANDARD!$K$10)+'ex sav'!K55*(1-STANDARD!$K$10)*$M$12</f>
        <v>3914.05</v>
      </c>
      <c r="L62" s="146">
        <f>'ex sav'!L55*(1-STANDARD!$K$10)+'ex sav'!L55*(1-STANDARD!$K$10)*$M$12</f>
        <v>4140.2</v>
      </c>
      <c r="M62" s="146">
        <f>'ex sav'!M55*(1-STANDARD!$K$10)+'ex sav'!M55*(1-STANDARD!$K$10)*$M$12</f>
        <v>4335.8</v>
      </c>
      <c r="N62" s="146">
        <f>'ex sav'!N55*(1-STANDARD!$K$10)+'ex sav'!N55*(1-STANDARD!$K$10)*$M$12</f>
        <v>4943.5</v>
      </c>
      <c r="O62" s="146">
        <f>'ex sav'!O55*(1-STANDARD!$K$10)+'ex sav'!O55*(1-STANDARD!$K$10)*$M$12</f>
        <v>5430.25</v>
      </c>
      <c r="P62" s="146">
        <f>'ex sav'!P55*(1-STANDARD!$K$10)+'ex sav'!P55*(1-STANDARD!$K$10)*$M$12</f>
        <v>5941.65</v>
      </c>
      <c r="Q62" s="146">
        <f>'ex sav'!Q55*(1-STANDARD!$K$10)+'ex sav'!Q55*(1-STANDARD!$K$10)*$M$12</f>
        <v>6528.4</v>
      </c>
      <c r="R62" s="130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  <c r="AF62" s="130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</row>
    <row r="63" spans="2:42" ht="13.15" customHeight="1" x14ac:dyDescent="0.2">
      <c r="B63" s="61"/>
      <c r="C63" s="59">
        <v>31</v>
      </c>
      <c r="D63" s="146">
        <f>'ex sav'!G56*(1-STANDARD!$K$7)+'ex sav'!G56*(1-STANDARD!$K$7)*$K$12</f>
        <v>2790.3</v>
      </c>
      <c r="E63" s="146">
        <f>'ex sav'!H56*(1-STANDARD!$K$7)+'ex sav'!H56*(1-STANDARD!$K$7)*$K$12</f>
        <v>3468.5</v>
      </c>
      <c r="F63" s="146">
        <f>'ex sav'!I56*(1-STANDARD!$K$7)+'ex sav'!I56*(1-STANDARD!$K$7)*$K$12</f>
        <v>4085.85</v>
      </c>
      <c r="G63" s="146">
        <f>'ex sav'!J56*(1-STANDARD!$K$7)+'ex sav'!J56*(1-STANDARD!$K$7)*$K$12</f>
        <v>4437.8</v>
      </c>
      <c r="H63" s="146">
        <f>'ex sav'!C56*(1-STANDARD!$K$7)+'ex sav'!C56*(1-STANDARD!$K$7)*$K$12</f>
        <v>3660.55</v>
      </c>
      <c r="I63" s="128"/>
      <c r="J63" s="146">
        <f>'ex sav'!D56*(1-STANDARD!$K$10)+'ex sav'!D56*(1-STANDARD!$K$10)*$M$12</f>
        <v>3675.15</v>
      </c>
      <c r="K63" s="146">
        <f>'ex sav'!K56*(1-STANDARD!$K$10)+'ex sav'!K56*(1-STANDARD!$K$10)*$M$12</f>
        <v>4044.05</v>
      </c>
      <c r="L63" s="146">
        <f>'ex sav'!L56*(1-STANDARD!$K$10)+'ex sav'!L56*(1-STANDARD!$K$10)*$M$12</f>
        <v>4277.45</v>
      </c>
      <c r="M63" s="146">
        <f>'ex sav'!M56*(1-STANDARD!$K$10)+'ex sav'!M56*(1-STANDARD!$K$10)*$M$12</f>
        <v>4479.8</v>
      </c>
      <c r="N63" s="146">
        <f>'ex sav'!N56*(1-STANDARD!$K$10)+'ex sav'!N56*(1-STANDARD!$K$10)*$M$12</f>
        <v>5107.45</v>
      </c>
      <c r="O63" s="146">
        <f>'ex sav'!O56*(1-STANDARD!$K$10)+'ex sav'!O56*(1-STANDARD!$K$10)*$M$12</f>
        <v>5610.55</v>
      </c>
      <c r="P63" s="146">
        <f>'ex sav'!P56*(1-STANDARD!$K$10)+'ex sav'!P56*(1-STANDARD!$K$10)*$M$12</f>
        <v>6138.85</v>
      </c>
      <c r="Q63" s="146">
        <f>'ex sav'!Q56*(1-STANDARD!$K$10)+'ex sav'!Q56*(1-STANDARD!$K$10)*$M$12</f>
        <v>6745.85</v>
      </c>
      <c r="R63" s="130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  <c r="AF63" s="130"/>
      <c r="AP63" s="142"/>
    </row>
    <row r="64" spans="2:42" ht="13.15" customHeight="1" x14ac:dyDescent="0.2">
      <c r="B64" s="61"/>
      <c r="C64" s="59">
        <v>32</v>
      </c>
      <c r="D64" s="146">
        <f>'ex sav'!G57*(1-STANDARD!$K$7)+'ex sav'!G57*(1-STANDARD!$K$7)*$K$12</f>
        <v>2827.25</v>
      </c>
      <c r="E64" s="146">
        <f>'ex sav'!H57*(1-STANDARD!$K$7)+'ex sav'!H57*(1-STANDARD!$K$7)*$K$12</f>
        <v>3529.05</v>
      </c>
      <c r="F64" s="146">
        <f>'ex sav'!I57*(1-STANDARD!$K$7)+'ex sav'!I57*(1-STANDARD!$K$7)*$K$12</f>
        <v>4178.6000000000004</v>
      </c>
      <c r="G64" s="146">
        <f>'ex sav'!J57*(1-STANDARD!$K$7)+'ex sav'!J57*(1-STANDARD!$K$7)*$K$12</f>
        <v>4543.5</v>
      </c>
      <c r="H64" s="146">
        <f>'ex sav'!C57*(1-STANDARD!$K$7)+'ex sav'!C57*(1-STANDARD!$K$7)*$K$12</f>
        <v>3721.9</v>
      </c>
      <c r="I64" s="128"/>
      <c r="J64" s="146">
        <f>'ex sav'!D57*(1-STANDARD!$K$10)+'ex sav'!D57*(1-STANDARD!$K$10)*$M$12</f>
        <v>3735.6</v>
      </c>
      <c r="K64" s="146">
        <f>'ex sav'!K57*(1-STANDARD!$K$10)+'ex sav'!K57*(1-STANDARD!$K$10)*$M$12</f>
        <v>4137.8999999999996</v>
      </c>
      <c r="L64" s="146">
        <f>'ex sav'!L57*(1-STANDARD!$K$10)+'ex sav'!L57*(1-STANDARD!$K$10)*$M$12</f>
        <v>4380.8500000000004</v>
      </c>
      <c r="M64" s="146">
        <f>'ex sav'!M57*(1-STANDARD!$K$10)+'ex sav'!M57*(1-STANDARD!$K$10)*$M$12</f>
        <v>4577.05</v>
      </c>
      <c r="N64" s="146">
        <f>'ex sav'!N57*(1-STANDARD!$K$10)+'ex sav'!N57*(1-STANDARD!$K$10)*$M$12</f>
        <v>5208.55</v>
      </c>
      <c r="O64" s="146">
        <f>'ex sav'!O57*(1-STANDARD!$K$10)+'ex sav'!O57*(1-STANDARD!$K$10)*$M$12</f>
        <v>5726.85</v>
      </c>
      <c r="P64" s="146">
        <f>'ex sav'!P57*(1-STANDARD!$K$10)+'ex sav'!P57*(1-STANDARD!$K$10)*$M$12</f>
        <v>6273.15</v>
      </c>
      <c r="Q64" s="146">
        <f>'ex sav'!Q57*(1-STANDARD!$K$10)+'ex sav'!Q57*(1-STANDARD!$K$10)*$M$12</f>
        <v>6917.2</v>
      </c>
      <c r="R64" s="130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30"/>
      <c r="AP64" s="142"/>
    </row>
    <row r="65" spans="2:42" ht="13.15" customHeight="1" x14ac:dyDescent="0.2">
      <c r="B65" s="61"/>
      <c r="C65" s="59">
        <v>33</v>
      </c>
      <c r="D65" s="146">
        <f>'ex sav'!G58*(1-STANDARD!$K$7)+'ex sav'!G58*(1-STANDARD!$K$7)*$K$12</f>
        <v>2855.4</v>
      </c>
      <c r="E65" s="146">
        <f>'ex sav'!H58*(1-STANDARD!$K$7)+'ex sav'!H58*(1-STANDARD!$K$7)*$K$12</f>
        <v>3575.1</v>
      </c>
      <c r="F65" s="146">
        <f>'ex sav'!I58*(1-STANDARD!$K$7)+'ex sav'!I58*(1-STANDARD!$K$7)*$K$12</f>
        <v>4252.8</v>
      </c>
      <c r="G65" s="146">
        <f>'ex sav'!J58*(1-STANDARD!$K$7)+'ex sav'!J58*(1-STANDARD!$K$7)*$K$12</f>
        <v>4627.8</v>
      </c>
      <c r="H65" s="146">
        <f>'ex sav'!C58*(1-STANDARD!$K$7)+'ex sav'!C58*(1-STANDARD!$K$7)*$K$12</f>
        <v>3768.65</v>
      </c>
      <c r="I65" s="128"/>
      <c r="J65" s="146">
        <f>'ex sav'!D58*(1-STANDARD!$K$10)+'ex sav'!D58*(1-STANDARD!$K$10)*$M$12</f>
        <v>3781.6</v>
      </c>
      <c r="K65" s="146">
        <f>'ex sav'!K58*(1-STANDARD!$K$10)+'ex sav'!K58*(1-STANDARD!$K$10)*$M$12</f>
        <v>4214.7</v>
      </c>
      <c r="L65" s="146">
        <f>'ex sav'!L58*(1-STANDARD!$K$10)+'ex sav'!L58*(1-STANDARD!$K$10)*$M$12</f>
        <v>4464.25</v>
      </c>
      <c r="M65" s="146">
        <f>'ex sav'!M58*(1-STANDARD!$K$10)+'ex sav'!M58*(1-STANDARD!$K$10)*$M$12</f>
        <v>4655.6000000000004</v>
      </c>
      <c r="N65" s="146">
        <f>'ex sav'!N58*(1-STANDARD!$K$10)+'ex sav'!N58*(1-STANDARD!$K$10)*$M$12</f>
        <v>5293</v>
      </c>
      <c r="O65" s="146">
        <f>'ex sav'!O58*(1-STANDARD!$K$10)+'ex sav'!O58*(1-STANDARD!$K$10)*$M$12</f>
        <v>5817.55</v>
      </c>
      <c r="P65" s="146">
        <f>'ex sav'!P58*(1-STANDARD!$K$10)+'ex sav'!P58*(1-STANDARD!$K$10)*$M$12</f>
        <v>6384.05</v>
      </c>
      <c r="Q65" s="146">
        <f>'ex sav'!Q58*(1-STANDARD!$K$10)+'ex sav'!Q58*(1-STANDARD!$K$10)*$M$12</f>
        <v>7053.95</v>
      </c>
      <c r="R65" s="130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  <c r="AF65" s="130"/>
      <c r="AP65" s="142"/>
    </row>
    <row r="66" spans="2:42" ht="13.15" customHeight="1" x14ac:dyDescent="0.2">
      <c r="B66" s="61"/>
      <c r="C66" s="59">
        <v>34</v>
      </c>
      <c r="D66" s="146">
        <f>'ex sav'!G59*(1-STANDARD!$K$7)+'ex sav'!G59*(1-STANDARD!$K$7)*$K$12</f>
        <v>2883.45</v>
      </c>
      <c r="E66" s="146">
        <f>'ex sav'!H59*(1-STANDARD!$K$7)+'ex sav'!H59*(1-STANDARD!$K$7)*$K$12</f>
        <v>3621.3</v>
      </c>
      <c r="F66" s="146">
        <f>'ex sav'!I59*(1-STANDARD!$K$7)+'ex sav'!I59*(1-STANDARD!$K$7)*$K$12</f>
        <v>4329</v>
      </c>
      <c r="G66" s="146">
        <f>'ex sav'!J59*(1-STANDARD!$K$7)+'ex sav'!J59*(1-STANDARD!$K$7)*$K$12</f>
        <v>4711.8999999999996</v>
      </c>
      <c r="H66" s="146">
        <f>'ex sav'!C59*(1-STANDARD!$K$7)+'ex sav'!C59*(1-STANDARD!$K$7)*$K$12</f>
        <v>3815.45</v>
      </c>
      <c r="I66" s="128"/>
      <c r="J66" s="146">
        <f>'ex sav'!D59*(1-STANDARD!$K$10)+'ex sav'!D59*(1-STANDARD!$K$10)*$M$12</f>
        <v>3827.7</v>
      </c>
      <c r="K66" s="146">
        <f>'ex sav'!K59*(1-STANDARD!$K$10)+'ex sav'!K59*(1-STANDARD!$K$10)*$M$12</f>
        <v>4273.25</v>
      </c>
      <c r="L66" s="146">
        <f>'ex sav'!L59*(1-STANDARD!$K$10)+'ex sav'!L59*(1-STANDARD!$K$10)*$M$12</f>
        <v>4546.05</v>
      </c>
      <c r="M66" s="146">
        <f>'ex sav'!M59*(1-STANDARD!$K$10)+'ex sav'!M59*(1-STANDARD!$K$10)*$M$12</f>
        <v>4734.1499999999996</v>
      </c>
      <c r="N66" s="146">
        <f>'ex sav'!N59*(1-STANDARD!$K$10)+'ex sav'!N59*(1-STANDARD!$K$10)*$M$12</f>
        <v>5375.65</v>
      </c>
      <c r="O66" s="146">
        <f>'ex sav'!O59*(1-STANDARD!$K$10)+'ex sav'!O59*(1-STANDARD!$K$10)*$M$12</f>
        <v>5910.3</v>
      </c>
      <c r="P66" s="146">
        <f>'ex sav'!P59*(1-STANDARD!$K$10)+'ex sav'!P59*(1-STANDARD!$K$10)*$M$12</f>
        <v>6490.55</v>
      </c>
      <c r="Q66" s="146">
        <f>'ex sav'!Q59*(1-STANDARD!$K$10)+'ex sav'!Q59*(1-STANDARD!$K$10)*$M$12</f>
        <v>7190.9</v>
      </c>
      <c r="R66" s="130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  <c r="AF66" s="130"/>
      <c r="AP66" s="142"/>
    </row>
    <row r="67" spans="2:42" ht="13.15" customHeight="1" x14ac:dyDescent="0.2">
      <c r="B67" s="61"/>
      <c r="C67" s="59">
        <v>35</v>
      </c>
      <c r="D67" s="146">
        <f>'ex sav'!G60*(1-STANDARD!$K$7)+'ex sav'!G60*(1-STANDARD!$K$7)*$K$12</f>
        <v>2913.5</v>
      </c>
      <c r="E67" s="146">
        <f>'ex sav'!H60*(1-STANDARD!$K$7)+'ex sav'!H60*(1-STANDARD!$K$7)*$K$12</f>
        <v>3667.35</v>
      </c>
      <c r="F67" s="146">
        <f>'ex sav'!I60*(1-STANDARD!$K$7)+'ex sav'!I60*(1-STANDARD!$K$7)*$K$12</f>
        <v>4403.2</v>
      </c>
      <c r="G67" s="146">
        <f>'ex sav'!J60*(1-STANDARD!$K$7)+'ex sav'!J60*(1-STANDARD!$K$7)*$K$12</f>
        <v>4796.2</v>
      </c>
      <c r="H67" s="146">
        <f>'ex sav'!C60*(1-STANDARD!$K$7)+'ex sav'!C60*(1-STANDARD!$K$7)*$K$12</f>
        <v>3862.15</v>
      </c>
      <c r="I67" s="128"/>
      <c r="J67" s="146">
        <f>'ex sav'!D60*(1-STANDARD!$K$10)+'ex sav'!D60*(1-STANDARD!$K$10)*$M$12</f>
        <v>3873.6</v>
      </c>
      <c r="K67" s="146">
        <f>'ex sav'!K60*(1-STANDARD!$K$10)+'ex sav'!K60*(1-STANDARD!$K$10)*$M$12</f>
        <v>4332.2</v>
      </c>
      <c r="L67" s="146">
        <f>'ex sav'!L60*(1-STANDARD!$K$10)+'ex sav'!L60*(1-STANDARD!$K$10)*$M$12</f>
        <v>4629.6000000000004</v>
      </c>
      <c r="M67" s="146">
        <f>'ex sav'!M60*(1-STANDARD!$K$10)+'ex sav'!M60*(1-STANDARD!$K$10)*$M$12</f>
        <v>4812.8500000000004</v>
      </c>
      <c r="N67" s="146">
        <f>'ex sav'!N60*(1-STANDARD!$K$10)+'ex sav'!N60*(1-STANDARD!$K$10)*$M$12</f>
        <v>5458.1</v>
      </c>
      <c r="O67" s="146">
        <f>'ex sav'!O60*(1-STANDARD!$K$10)+'ex sav'!O60*(1-STANDARD!$K$10)*$M$12</f>
        <v>6003.05</v>
      </c>
      <c r="P67" s="146">
        <f>'ex sav'!P60*(1-STANDARD!$K$10)+'ex sav'!P60*(1-STANDARD!$K$10)*$M$12</f>
        <v>6601.1</v>
      </c>
      <c r="Q67" s="146">
        <f>'ex sav'!Q60*(1-STANDARD!$K$10)+'ex sav'!Q60*(1-STANDARD!$K$10)*$M$12</f>
        <v>7327.6</v>
      </c>
      <c r="R67" s="130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  <c r="AF67" s="130"/>
      <c r="AP67" s="142"/>
    </row>
    <row r="68" spans="2:42" ht="13.15" customHeight="1" x14ac:dyDescent="0.2">
      <c r="B68" s="61"/>
      <c r="C68" s="59">
        <v>40</v>
      </c>
      <c r="D68" s="146">
        <f>'ex sav'!G61*(1-STANDARD!$K$7)+'ex sav'!G61*(1-STANDARD!$K$7)*$K$12</f>
        <v>3051.9</v>
      </c>
      <c r="E68" s="146">
        <f>'ex sav'!H61*(1-STANDARD!$K$7)+'ex sav'!H61*(1-STANDARD!$K$7)*$K$12</f>
        <v>3891.9</v>
      </c>
      <c r="F68" s="146">
        <f>'ex sav'!I61*(1-STANDARD!$K$7)+'ex sav'!I61*(1-STANDARD!$K$7)*$K$12</f>
        <v>4685.7</v>
      </c>
      <c r="G68" s="146">
        <f>'ex sav'!J61*(1-STANDARD!$K$7)+'ex sav'!J61*(1-STANDARD!$K$7)*$K$12</f>
        <v>5126.8500000000004</v>
      </c>
      <c r="H68" s="146">
        <f>'ex sav'!C61*(1-STANDARD!$K$7)+'ex sav'!C61*(1-STANDARD!$K$7)*$K$12</f>
        <v>4089.85</v>
      </c>
      <c r="I68" s="128"/>
      <c r="J68" s="146">
        <f>'ex sav'!D61*(1-STANDARD!$K$10)+'ex sav'!D61*(1-STANDARD!$K$10)*$M$12</f>
        <v>4097.8</v>
      </c>
      <c r="K68" s="146">
        <f>'ex sav'!K61*(1-STANDARD!$K$10)+'ex sav'!K61*(1-STANDARD!$K$10)*$M$12</f>
        <v>4636</v>
      </c>
      <c r="L68" s="146">
        <f>'ex sav'!L61*(1-STANDARD!$K$10)+'ex sav'!L61*(1-STANDARD!$K$10)*$M$12</f>
        <v>4939.55</v>
      </c>
      <c r="M68" s="146">
        <f>'ex sav'!M61*(1-STANDARD!$K$10)+'ex sav'!M61*(1-STANDARD!$K$10)*$M$12</f>
        <v>5181.3999999999996</v>
      </c>
      <c r="N68" s="146">
        <f>'ex sav'!N61*(1-STANDARD!$K$10)+'ex sav'!N61*(1-STANDARD!$K$10)*$M$12</f>
        <v>5882.85</v>
      </c>
      <c r="O68" s="146">
        <f>'ex sav'!O61*(1-STANDARD!$K$10)+'ex sav'!O61*(1-STANDARD!$K$10)*$M$12</f>
        <v>6507</v>
      </c>
      <c r="P68" s="146">
        <f>'ex sav'!P61*(1-STANDARD!$K$10)+'ex sav'!P61*(1-STANDARD!$K$10)*$M$12</f>
        <v>7148.65</v>
      </c>
      <c r="Q68" s="146">
        <f>'ex sav'!Q61*(1-STANDARD!$K$10)+'ex sav'!Q61*(1-STANDARD!$K$10)*$M$12</f>
        <v>8010</v>
      </c>
      <c r="R68" s="130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  <c r="AF68" s="130"/>
      <c r="AP68" s="142"/>
    </row>
    <row r="69" spans="2:42" ht="13.15" customHeight="1" x14ac:dyDescent="0.2">
      <c r="B69" s="61"/>
      <c r="C69" s="59">
        <v>45</v>
      </c>
      <c r="D69" s="146">
        <f>'ex sav'!G62*(1-STANDARD!$K$7)+'ex sav'!G62*(1-STANDARD!$K$7)*$K$12</f>
        <v>3190.2</v>
      </c>
      <c r="E69" s="146">
        <f>'ex sav'!H62*(1-STANDARD!$K$7)+'ex sav'!H62*(1-STANDARD!$K$7)*$K$12</f>
        <v>4114.6499999999996</v>
      </c>
      <c r="F69" s="146">
        <f>'ex sav'!I62*(1-STANDARD!$K$7)+'ex sav'!I62*(1-STANDARD!$K$7)*$K$12</f>
        <v>4970.6499999999996</v>
      </c>
      <c r="G69" s="146">
        <f>'ex sav'!J62*(1-STANDARD!$K$7)+'ex sav'!J62*(1-STANDARD!$K$7)*$K$12</f>
        <v>5457.8</v>
      </c>
      <c r="H69" s="146">
        <f>'ex sav'!C62*(1-STANDARD!$K$7)+'ex sav'!C62*(1-STANDARD!$K$7)*$K$12</f>
        <v>4315.6000000000004</v>
      </c>
      <c r="I69" s="128"/>
      <c r="J69" s="146">
        <f>'ex sav'!D62*(1-STANDARD!$K$10)+'ex sav'!D62*(1-STANDARD!$K$10)*$M$12</f>
        <v>4320.05</v>
      </c>
      <c r="K69" s="146">
        <f>'ex sav'!K62*(1-STANDARD!$K$10)+'ex sav'!K62*(1-STANDARD!$K$10)*$M$12</f>
        <v>4939.8999999999996</v>
      </c>
      <c r="L69" s="146">
        <f>'ex sav'!L62*(1-STANDARD!$K$10)+'ex sav'!L62*(1-STANDARD!$K$10)*$M$12</f>
        <v>5249.35</v>
      </c>
      <c r="M69" s="146">
        <f>'ex sav'!M62*(1-STANDARD!$K$10)+'ex sav'!M62*(1-STANDARD!$K$10)*$M$12</f>
        <v>5552.05</v>
      </c>
      <c r="N69" s="146">
        <f>'ex sav'!N62*(1-STANDARD!$K$10)+'ex sav'!N62*(1-STANDARD!$K$10)*$M$12</f>
        <v>6309.6</v>
      </c>
      <c r="O69" s="146">
        <f>'ex sav'!O62*(1-STANDARD!$K$10)+'ex sav'!O62*(1-STANDARD!$K$10)*$M$12</f>
        <v>7011.2</v>
      </c>
      <c r="P69" s="146">
        <f>'ex sav'!P62*(1-STANDARD!$K$10)+'ex sav'!P62*(1-STANDARD!$K$10)*$M$12</f>
        <v>7694.05</v>
      </c>
      <c r="Q69" s="146">
        <f>'ex sav'!Q62*(1-STANDARD!$K$10)+'ex sav'!Q62*(1-STANDARD!$K$10)*$M$12</f>
        <v>8692</v>
      </c>
      <c r="R69" s="130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30"/>
      <c r="AP69" s="142"/>
    </row>
    <row r="70" spans="2:42" ht="13.15" customHeight="1" x14ac:dyDescent="0.2">
      <c r="B70" s="61"/>
      <c r="C70" s="59">
        <v>50</v>
      </c>
      <c r="D70" s="146">
        <f>'ex sav'!G63*(1-STANDARD!$K$7)+'ex sav'!G63*(1-STANDARD!$K$7)*$K$12</f>
        <v>3328.4</v>
      </c>
      <c r="E70" s="146">
        <f>'ex sav'!H63*(1-STANDARD!$K$7)+'ex sav'!H63*(1-STANDARD!$K$7)*$K$12</f>
        <v>4336.95</v>
      </c>
      <c r="F70" s="146">
        <f>'ex sav'!I63*(1-STANDARD!$K$7)+'ex sav'!I63*(1-STANDARD!$K$7)*$K$12</f>
        <v>5257.2</v>
      </c>
      <c r="G70" s="146">
        <f>'ex sav'!J63*(1-STANDARD!$K$7)+'ex sav'!J63*(1-STANDARD!$K$7)*$K$12</f>
        <v>5788.4</v>
      </c>
      <c r="H70" s="146">
        <f>'ex sav'!C63*(1-STANDARD!$K$7)+'ex sav'!C63*(1-STANDARD!$K$7)*$K$12</f>
        <v>4541</v>
      </c>
      <c r="I70" s="128"/>
      <c r="J70" s="146">
        <f>'ex sav'!D63*(1-STANDARD!$K$10)+'ex sav'!D63*(1-STANDARD!$K$10)*$M$12</f>
        <v>4541.95</v>
      </c>
      <c r="K70" s="146">
        <f>'ex sav'!K63*(1-STANDARD!$K$10)+'ex sav'!K63*(1-STANDARD!$K$10)*$M$12</f>
        <v>5243.6</v>
      </c>
      <c r="L70" s="146">
        <f>'ex sav'!L63*(1-STANDARD!$K$10)+'ex sav'!L63*(1-STANDARD!$K$10)*$M$12</f>
        <v>5561.5</v>
      </c>
      <c r="M70" s="146">
        <f>'ex sav'!M63*(1-STANDARD!$K$10)+'ex sav'!M63*(1-STANDARD!$K$10)*$M$12</f>
        <v>5918.6</v>
      </c>
      <c r="N70" s="146">
        <f>'ex sav'!N63*(1-STANDARD!$K$10)+'ex sav'!N63*(1-STANDARD!$K$10)*$M$12</f>
        <v>6734.05</v>
      </c>
      <c r="O70" s="146">
        <f>'ex sav'!O63*(1-STANDARD!$K$10)+'ex sav'!O63*(1-STANDARD!$K$10)*$M$12</f>
        <v>7513.1</v>
      </c>
      <c r="P70" s="146">
        <f>'ex sav'!P63*(1-STANDARD!$K$10)+'ex sav'!P63*(1-STANDARD!$K$10)*$M$12</f>
        <v>8239.2999999999993</v>
      </c>
      <c r="Q70" s="146">
        <f>'ex sav'!Q63*(1-STANDARD!$K$10)+'ex sav'!Q63*(1-STANDARD!$K$10)*$M$12</f>
        <v>9372.2999999999993</v>
      </c>
      <c r="R70" s="130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  <c r="AF70" s="130"/>
      <c r="AP70" s="142"/>
    </row>
    <row r="71" spans="2:42" ht="13.15" customHeight="1" x14ac:dyDescent="0.2">
      <c r="B71" s="61"/>
      <c r="C71" s="59">
        <v>55</v>
      </c>
      <c r="D71" s="146">
        <f>'ex sav'!G64*(1-STANDARD!$K$7)+'ex sav'!G64*(1-STANDARD!$K$7)*$K$12</f>
        <v>3468.8</v>
      </c>
      <c r="E71" s="146">
        <f>'ex sav'!H64*(1-STANDARD!$K$7)+'ex sav'!H64*(1-STANDARD!$K$7)*$K$12</f>
        <v>4557.45</v>
      </c>
      <c r="F71" s="146">
        <f>'ex sav'!I64*(1-STANDARD!$K$7)+'ex sav'!I64*(1-STANDARD!$K$7)*$K$12</f>
        <v>5541.9</v>
      </c>
      <c r="G71" s="146">
        <f>'ex sav'!J64*(1-STANDARD!$K$7)+'ex sav'!J64*(1-STANDARD!$K$7)*$K$12</f>
        <v>6119.25</v>
      </c>
      <c r="H71" s="146">
        <f>'ex sav'!C64*(1-STANDARD!$K$7)+'ex sav'!C64*(1-STANDARD!$K$7)*$K$12</f>
        <v>4764.5</v>
      </c>
      <c r="I71" s="128"/>
      <c r="J71" s="146">
        <f>'ex sav'!D64*(1-STANDARD!$K$10)+'ex sav'!D64*(1-STANDARD!$K$10)*$M$12</f>
        <v>4762.05</v>
      </c>
      <c r="K71" s="146">
        <f>'ex sav'!K64*(1-STANDARD!$K$10)+'ex sav'!K64*(1-STANDARD!$K$10)*$M$12</f>
        <v>5549.8</v>
      </c>
      <c r="L71" s="146">
        <f>'ex sav'!L64*(1-STANDARD!$K$10)+'ex sav'!L64*(1-STANDARD!$K$10)*$M$12</f>
        <v>5871.45</v>
      </c>
      <c r="M71" s="146">
        <f>'ex sav'!M64*(1-STANDARD!$K$10)+'ex sav'!M64*(1-STANDARD!$K$10)*$M$12</f>
        <v>6289.25</v>
      </c>
      <c r="N71" s="146">
        <f>'ex sav'!N64*(1-STANDARD!$K$10)+'ex sav'!N64*(1-STANDARD!$K$10)*$M$12</f>
        <v>7158.6</v>
      </c>
      <c r="O71" s="146">
        <f>'ex sav'!O64*(1-STANDARD!$K$10)+'ex sav'!O64*(1-STANDARD!$K$10)*$M$12</f>
        <v>8017.35</v>
      </c>
      <c r="P71" s="146">
        <f>'ex sav'!P64*(1-STANDARD!$K$10)+'ex sav'!P64*(1-STANDARD!$K$10)*$M$12</f>
        <v>8786.7000000000007</v>
      </c>
      <c r="Q71" s="146">
        <f>'ex sav'!Q64*(1-STANDARD!$K$10)+'ex sav'!Q64*(1-STANDARD!$K$10)*$M$12</f>
        <v>10054.549999999999</v>
      </c>
      <c r="R71" s="130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  <c r="AF71" s="130"/>
      <c r="AP71" s="142"/>
    </row>
    <row r="72" spans="2:42" ht="13.15" customHeight="1" x14ac:dyDescent="0.2">
      <c r="B72" s="61"/>
      <c r="C72" s="59">
        <v>60</v>
      </c>
      <c r="D72" s="146">
        <f>'ex sav'!G65*(1-STANDARD!$K$7)+'ex sav'!G65*(1-STANDARD!$K$7)*$K$12</f>
        <v>3607.3</v>
      </c>
      <c r="E72" s="146">
        <f>'ex sav'!H65*(1-STANDARD!$K$7)+'ex sav'!H65*(1-STANDARD!$K$7)*$K$12</f>
        <v>4782.05</v>
      </c>
      <c r="F72" s="146">
        <f>'ex sav'!I65*(1-STANDARD!$K$7)+'ex sav'!I65*(1-STANDARD!$K$7)*$K$12</f>
        <v>5824.65</v>
      </c>
      <c r="G72" s="146">
        <f>'ex sav'!J65*(1-STANDARD!$K$7)+'ex sav'!J65*(1-STANDARD!$K$7)*$K$12</f>
        <v>6450.05</v>
      </c>
      <c r="H72" s="146">
        <f>'ex sav'!C65*(1-STANDARD!$K$7)+'ex sav'!C65*(1-STANDARD!$K$7)*$K$12</f>
        <v>4992.25</v>
      </c>
      <c r="I72" s="128"/>
      <c r="J72" s="146">
        <f>'ex sav'!D65*(1-STANDARD!$K$10)+'ex sav'!D65*(1-STANDARD!$K$10)*$M$12</f>
        <v>4986.1499999999996</v>
      </c>
      <c r="K72" s="146">
        <f>'ex sav'!K65*(1-STANDARD!$K$10)+'ex sav'!K65*(1-STANDARD!$K$10)*$M$12</f>
        <v>5853.75</v>
      </c>
      <c r="L72" s="146">
        <f>'ex sav'!L65*(1-STANDARD!$K$10)+'ex sav'!L65*(1-STANDARD!$K$10)*$M$12</f>
        <v>6181.45</v>
      </c>
      <c r="M72" s="146">
        <f>'ex sav'!M65*(1-STANDARD!$K$10)+'ex sav'!M65*(1-STANDARD!$K$10)*$M$12</f>
        <v>6657.9</v>
      </c>
      <c r="N72" s="146">
        <f>'ex sav'!N65*(1-STANDARD!$K$10)+'ex sav'!N65*(1-STANDARD!$K$10)*$M$12</f>
        <v>7585.35</v>
      </c>
      <c r="O72" s="146">
        <f>'ex sav'!O65*(1-STANDARD!$K$10)+'ex sav'!O65*(1-STANDARD!$K$10)*$M$12</f>
        <v>8521.7000000000007</v>
      </c>
      <c r="P72" s="146">
        <f>'ex sav'!P65*(1-STANDARD!$K$10)+'ex sav'!P65*(1-STANDARD!$K$10)*$M$12</f>
        <v>9332.15</v>
      </c>
      <c r="Q72" s="146">
        <f>'ex sav'!Q65*(1-STANDARD!$K$10)+'ex sav'!Q65*(1-STANDARD!$K$10)*$M$12</f>
        <v>10736.9</v>
      </c>
      <c r="R72" s="130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  <c r="AF72" s="130"/>
      <c r="AP72" s="142"/>
    </row>
    <row r="73" spans="2:42" ht="13.15" customHeight="1" x14ac:dyDescent="0.2">
      <c r="B73" s="61"/>
      <c r="C73" s="59">
        <v>65</v>
      </c>
      <c r="D73" s="146">
        <f>'ex sav'!G66*(1-STANDARD!$K$7)+'ex sav'!G66*(1-STANDARD!$K$7)*$K$12</f>
        <v>3745.45</v>
      </c>
      <c r="E73" s="146">
        <f>'ex sav'!H66*(1-STANDARD!$K$7)+'ex sav'!H66*(1-STANDARD!$K$7)*$K$12</f>
        <v>5004.8</v>
      </c>
      <c r="F73" s="146">
        <f>'ex sav'!I66*(1-STANDARD!$K$7)+'ex sav'!I66*(1-STANDARD!$K$7)*$K$12</f>
        <v>6109.3</v>
      </c>
      <c r="G73" s="146">
        <f>'ex sav'!J66*(1-STANDARD!$K$7)+'ex sav'!J66*(1-STANDARD!$K$7)*$K$12</f>
        <v>6782.9</v>
      </c>
      <c r="H73" s="146">
        <f>'ex sav'!C66*(1-STANDARD!$K$7)+'ex sav'!C66*(1-STANDARD!$K$7)*$K$12</f>
        <v>5218</v>
      </c>
      <c r="I73" s="128"/>
      <c r="J73" s="146">
        <f>'ex sav'!D66*(1-STANDARD!$K$10)+'ex sav'!D66*(1-STANDARD!$K$10)*$M$12</f>
        <v>5208.5</v>
      </c>
      <c r="K73" s="146">
        <f>'ex sav'!K66*(1-STANDARD!$K$10)+'ex sav'!K66*(1-STANDARD!$K$10)*$M$12</f>
        <v>6157.55</v>
      </c>
      <c r="L73" s="146">
        <f>'ex sav'!L66*(1-STANDARD!$K$10)+'ex sav'!L66*(1-STANDARD!$K$10)*$M$12</f>
        <v>6491.35</v>
      </c>
      <c r="M73" s="146">
        <f>'ex sav'!M66*(1-STANDARD!$K$10)+'ex sav'!M66*(1-STANDARD!$K$10)*$M$12</f>
        <v>7028.75</v>
      </c>
      <c r="N73" s="146">
        <f>'ex sav'!N66*(1-STANDARD!$K$10)+'ex sav'!N66*(1-STANDARD!$K$10)*$M$12</f>
        <v>8010</v>
      </c>
      <c r="O73" s="146">
        <f>'ex sav'!O66*(1-STANDARD!$K$10)+'ex sav'!O66*(1-STANDARD!$K$10)*$M$12</f>
        <v>9023.4</v>
      </c>
      <c r="P73" s="146">
        <f>'ex sav'!P66*(1-STANDARD!$K$10)+'ex sav'!P66*(1-STANDARD!$K$10)*$M$12</f>
        <v>9877.35</v>
      </c>
      <c r="Q73" s="146">
        <f>'ex sav'!Q66*(1-STANDARD!$K$10)+'ex sav'!Q66*(1-STANDARD!$K$10)*$M$12</f>
        <v>11418.8</v>
      </c>
      <c r="R73" s="130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  <c r="AF73" s="130"/>
      <c r="AP73" s="142"/>
    </row>
    <row r="74" spans="2:42" ht="13.15" customHeight="1" x14ac:dyDescent="0.2">
      <c r="B74" s="61"/>
      <c r="C74" s="59">
        <v>70</v>
      </c>
      <c r="D74" s="146">
        <f>'ex sav'!G67*(1-STANDARD!$K$7)+'ex sav'!G67*(1-STANDARD!$K$7)*$K$12</f>
        <v>3885.95</v>
      </c>
      <c r="E74" s="146">
        <f>'ex sav'!H67*(1-STANDARD!$K$7)+'ex sav'!H67*(1-STANDARD!$K$7)*$K$12</f>
        <v>5227.2</v>
      </c>
      <c r="F74" s="146">
        <f>'ex sav'!I67*(1-STANDARD!$K$7)+'ex sav'!I67*(1-STANDARD!$K$7)*$K$12</f>
        <v>6394</v>
      </c>
      <c r="G74" s="146">
        <f>'ex sav'!J67*(1-STANDARD!$K$7)+'ex sav'!J67*(1-STANDARD!$K$7)*$K$12</f>
        <v>7113.8</v>
      </c>
      <c r="H74" s="146">
        <f>'ex sav'!C67*(1-STANDARD!$K$7)+'ex sav'!C67*(1-STANDARD!$K$7)*$K$12</f>
        <v>5443.5</v>
      </c>
      <c r="I74" s="128"/>
      <c r="J74" s="146">
        <f>'ex sav'!D67*(1-STANDARD!$K$10)+'ex sav'!D67*(1-STANDARD!$K$10)*$M$12</f>
        <v>5430.5</v>
      </c>
      <c r="K74" s="146">
        <f>'ex sav'!K67*(1-STANDARD!$K$10)+'ex sav'!K67*(1-STANDARD!$K$10)*$M$12</f>
        <v>6461.5</v>
      </c>
      <c r="L74" s="146">
        <f>'ex sav'!L67*(1-STANDARD!$K$10)+'ex sav'!L67*(1-STANDARD!$K$10)*$M$12</f>
        <v>6801.3</v>
      </c>
      <c r="M74" s="146">
        <f>'ex sav'!M67*(1-STANDARD!$K$10)+'ex sav'!M67*(1-STANDARD!$K$10)*$M$12</f>
        <v>7397.05</v>
      </c>
      <c r="N74" s="146">
        <f>'ex sav'!N67*(1-STANDARD!$K$10)+'ex sav'!N67*(1-STANDARD!$K$10)*$M$12</f>
        <v>8434.5</v>
      </c>
      <c r="O74" s="146">
        <f>'ex sav'!O67*(1-STANDARD!$K$10)+'ex sav'!O67*(1-STANDARD!$K$10)*$M$12</f>
        <v>9527.65</v>
      </c>
      <c r="P74" s="146">
        <f>'ex sav'!P67*(1-STANDARD!$K$10)+'ex sav'!P67*(1-STANDARD!$K$10)*$M$12</f>
        <v>10424.950000000001</v>
      </c>
      <c r="Q74" s="146">
        <f>'ex sav'!Q67*(1-STANDARD!$K$10)+'ex sav'!Q67*(1-STANDARD!$K$10)*$M$12</f>
        <v>12097.25</v>
      </c>
      <c r="R74" s="130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  <c r="AF74" s="130"/>
      <c r="AP74" s="142"/>
    </row>
    <row r="75" spans="2:42" ht="13.15" customHeight="1" x14ac:dyDescent="0.2">
      <c r="B75" s="61"/>
      <c r="C75" s="59"/>
      <c r="D75" s="257"/>
      <c r="E75" s="257"/>
      <c r="F75" s="257"/>
      <c r="G75" s="257"/>
      <c r="H75" s="257"/>
      <c r="I75" s="128"/>
      <c r="J75" s="257"/>
      <c r="K75" s="257"/>
      <c r="L75" s="257"/>
      <c r="M75" s="257"/>
      <c r="N75" s="257"/>
      <c r="O75" s="257"/>
      <c r="P75" s="257"/>
      <c r="Q75" s="257"/>
      <c r="R75" s="130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  <c r="AF75" s="130"/>
      <c r="AP75" s="142"/>
    </row>
    <row r="76" spans="2:42" ht="13.15" customHeight="1" x14ac:dyDescent="0.2">
      <c r="B76" s="61"/>
      <c r="C76" s="59" t="s">
        <v>60</v>
      </c>
      <c r="D76" s="146">
        <f>'ex sav'!G68*(1-STANDARD!$K$7)+'ex sav'!G68*(1-STANDARD!$K$7)*$K$12</f>
        <v>55.51</v>
      </c>
      <c r="E76" s="146">
        <f>'ex sav'!H68*(1-STANDARD!$K$7)+'ex sav'!H68*(1-STANDARD!$K$7)*$K$12</f>
        <v>74.67</v>
      </c>
      <c r="F76" s="146">
        <f>'ex sav'!I68*(1-STANDARD!$K$7)+'ex sav'!I68*(1-STANDARD!$K$7)*$K$12</f>
        <v>91.34</v>
      </c>
      <c r="G76" s="146">
        <f>'ex sav'!J68*(1-STANDARD!$K$7)+'ex sav'!J68*(1-STANDARD!$K$7)*$K$12</f>
        <v>101.62</v>
      </c>
      <c r="H76" s="146">
        <f>'ex sav'!C68*(1-STANDARD!$K$7)+'ex sav'!C68*(1-STANDARD!$K$7)*$K$12</f>
        <v>77.760000000000005</v>
      </c>
      <c r="I76" s="128"/>
      <c r="J76" s="146">
        <f>'ex sav'!D68*(1-STANDARD!$K$10)+'ex sav'!D68*(1-STANDARD!$K$10)*$M$12</f>
        <v>77.569999999999993</v>
      </c>
      <c r="K76" s="146">
        <f>'ex sav'!K68*(1-STANDARD!$K$10)+'ex sav'!K68*(1-STANDARD!$K$10)*$M$12</f>
        <v>92.3</v>
      </c>
      <c r="L76" s="146">
        <f>'ex sav'!L68*(1-STANDARD!$K$10)+'ex sav'!L68*(1-STANDARD!$K$10)*$M$12</f>
        <v>97.16</v>
      </c>
      <c r="M76" s="146">
        <f>'ex sav'!M68*(1-STANDARD!$K$10)+'ex sav'!M68*(1-STANDARD!$K$10)*$M$12</f>
        <v>105.67</v>
      </c>
      <c r="N76" s="146">
        <f>'ex sav'!N68*(1-STANDARD!$K$10)+'ex sav'!N68*(1-STANDARD!$K$10)*$M$12</f>
        <v>120.49</v>
      </c>
      <c r="O76" s="146">
        <f>'ex sav'!O68*(1-STANDARD!$K$10)+'ex sav'!O68*(1-STANDARD!$K$10)*$M$12</f>
        <v>136.1</v>
      </c>
      <c r="P76" s="146">
        <f>'ex sav'!P68*(1-STANDARD!$K$10)+'ex sav'!P68*(1-STANDARD!$K$10)*$M$12</f>
        <v>148.91999999999999</v>
      </c>
      <c r="Q76" s="146">
        <f>'ex sav'!Q68*(1-STANDARD!$K$10)+'ex sav'!Q68*(1-STANDARD!$K$10)*$M$12</f>
        <v>172.81</v>
      </c>
      <c r="R76" s="130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  <c r="AF76" s="130"/>
      <c r="AP76" s="142"/>
    </row>
    <row r="77" spans="2:42" ht="13.15" customHeight="1" x14ac:dyDescent="0.2">
      <c r="B77" s="61"/>
      <c r="C77" s="59" t="s">
        <v>61</v>
      </c>
      <c r="D77" s="146">
        <f>'ex sav'!G69*(1-STANDARD!$K$7)+'ex sav'!G69*(1-STANDARD!$K$7)*$K$12</f>
        <v>3885.95</v>
      </c>
      <c r="E77" s="146">
        <f>'ex sav'!H69*(1-STANDARD!$K$7)+'ex sav'!H69*(1-STANDARD!$K$7)*$K$12</f>
        <v>5227.2</v>
      </c>
      <c r="F77" s="146">
        <f>'ex sav'!I69*(1-STANDARD!$K$7)+'ex sav'!I69*(1-STANDARD!$K$7)*$K$12</f>
        <v>6394</v>
      </c>
      <c r="G77" s="146">
        <f>'ex sav'!J69*(1-STANDARD!$K$7)+'ex sav'!J69*(1-STANDARD!$K$7)*$K$12</f>
        <v>7113.8</v>
      </c>
      <c r="H77" s="146">
        <f>'ex sav'!C69*(1-STANDARD!$K$7)+'ex sav'!C69*(1-STANDARD!$K$7)*$K$12</f>
        <v>5443.5</v>
      </c>
      <c r="I77" s="128"/>
      <c r="J77" s="146">
        <f>'ex sav'!D69*(1-STANDARD!$K$10)+'ex sav'!D69*(1-STANDARD!$K$10)*$M$12</f>
        <v>5430.5</v>
      </c>
      <c r="K77" s="146">
        <f>'ex sav'!K69*(1-STANDARD!$K$10)+'ex sav'!K69*(1-STANDARD!$K$10)*$M$12</f>
        <v>6461.5</v>
      </c>
      <c r="L77" s="146">
        <f>'ex sav'!L69*(1-STANDARD!$K$10)+'ex sav'!L69*(1-STANDARD!$K$10)*$M$12</f>
        <v>6801.3</v>
      </c>
      <c r="M77" s="146">
        <f>'ex sav'!M69*(1-STANDARD!$K$10)+'ex sav'!M69*(1-STANDARD!$K$10)*$M$12</f>
        <v>7397.05</v>
      </c>
      <c r="N77" s="146">
        <f>'ex sav'!N69*(1-STANDARD!$K$10)+'ex sav'!N69*(1-STANDARD!$K$10)*$M$12</f>
        <v>8434.5</v>
      </c>
      <c r="O77" s="146">
        <f>'ex sav'!O69*(1-STANDARD!$K$10)+'ex sav'!O69*(1-STANDARD!$K$10)*$M$12</f>
        <v>9527.65</v>
      </c>
      <c r="P77" s="146">
        <f>'ex sav'!P69*(1-STANDARD!$K$10)+'ex sav'!P69*(1-STANDARD!$K$10)*$M$12</f>
        <v>10424.950000000001</v>
      </c>
      <c r="Q77" s="146">
        <f>'ex sav'!Q69*(1-STANDARD!$K$10)+'ex sav'!Q69*(1-STANDARD!$K$10)*$M$12</f>
        <v>12097.25</v>
      </c>
      <c r="R77" s="130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  <c r="AF77" s="130"/>
      <c r="AP77" s="142"/>
    </row>
    <row r="78" spans="2:42" x14ac:dyDescent="0.2">
      <c r="B78" s="130"/>
      <c r="C78" s="130"/>
      <c r="D78" s="130"/>
      <c r="E78" s="130"/>
      <c r="F78" s="130"/>
      <c r="G78" s="130"/>
      <c r="H78" s="130"/>
      <c r="I78" s="130"/>
      <c r="J78" s="130"/>
      <c r="K78" s="130"/>
      <c r="L78" s="130"/>
      <c r="M78" s="130"/>
      <c r="N78" s="130"/>
      <c r="O78" s="130"/>
      <c r="P78" s="130"/>
      <c r="Q78" s="130"/>
      <c r="R78" s="130"/>
      <c r="S78" s="130"/>
      <c r="T78" s="130"/>
      <c r="U78" s="130"/>
      <c r="V78" s="130"/>
      <c r="W78" s="130"/>
      <c r="X78" s="130"/>
      <c r="Y78" s="130"/>
      <c r="Z78" s="130"/>
      <c r="AA78" s="130"/>
      <c r="AB78" s="130"/>
      <c r="AC78" s="130"/>
      <c r="AD78" s="130"/>
      <c r="AE78" s="130"/>
      <c r="AF78" s="130"/>
      <c r="AP78" s="130"/>
    </row>
    <row r="79" spans="2:42" x14ac:dyDescent="0.2">
      <c r="B79" s="130"/>
      <c r="C79" s="130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30"/>
      <c r="S79" s="130"/>
      <c r="T79" s="130"/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P79" s="130"/>
    </row>
    <row r="80" spans="2:42" x14ac:dyDescent="0.2">
      <c r="B80" s="130"/>
      <c r="C80" s="130"/>
      <c r="D80" s="130"/>
      <c r="E80" s="130"/>
      <c r="F80" s="130"/>
      <c r="G80" s="130"/>
      <c r="H80" s="130"/>
      <c r="I80" s="130"/>
      <c r="J80" s="130"/>
      <c r="K80" s="130"/>
      <c r="L80" s="238"/>
      <c r="M80" s="238"/>
      <c r="N80" s="239"/>
      <c r="O80" s="130"/>
      <c r="P80" s="130"/>
      <c r="Q80" s="130"/>
      <c r="R80" s="130"/>
      <c r="S80" s="130"/>
      <c r="T80" s="130"/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P80" s="130"/>
    </row>
    <row r="81" spans="12:41" x14ac:dyDescent="0.2">
      <c r="L81" s="238"/>
      <c r="M81" s="238"/>
      <c r="N81" s="239"/>
      <c r="O81" s="130"/>
      <c r="P81" s="130"/>
      <c r="Q81" s="130"/>
      <c r="R81" s="130"/>
      <c r="S81" s="130"/>
      <c r="T81" s="130"/>
      <c r="U81" s="130"/>
      <c r="V81" s="130"/>
      <c r="W81" s="130"/>
      <c r="X81" s="130"/>
      <c r="Y81" s="130"/>
      <c r="Z81" s="130"/>
      <c r="AA81" s="130"/>
      <c r="AB81" s="130"/>
      <c r="AC81" s="130"/>
      <c r="AD81" s="130"/>
      <c r="AE81" s="130"/>
      <c r="AF81" s="130"/>
    </row>
    <row r="82" spans="12:41" x14ac:dyDescent="0.2">
      <c r="L82" s="238"/>
      <c r="M82" s="238"/>
      <c r="N82" s="240"/>
      <c r="O82" s="130"/>
      <c r="P82" s="130"/>
      <c r="Q82" s="130"/>
      <c r="R82" s="130"/>
      <c r="S82" s="130"/>
      <c r="T82" s="130"/>
      <c r="U82" s="130"/>
      <c r="V82" s="130"/>
      <c r="W82" s="130"/>
      <c r="X82" s="130"/>
      <c r="Y82" s="130"/>
      <c r="Z82" s="130"/>
      <c r="AA82" s="130"/>
      <c r="AB82" s="130"/>
      <c r="AC82" s="130"/>
      <c r="AD82" s="130"/>
      <c r="AE82" s="130"/>
      <c r="AF82" s="130"/>
    </row>
    <row r="83" spans="12:41" x14ac:dyDescent="0.2">
      <c r="L83" s="130"/>
      <c r="M83" s="130"/>
      <c r="N83" s="130"/>
      <c r="O83" s="130"/>
      <c r="P83" s="130"/>
      <c r="Q83" s="130"/>
      <c r="R83" s="130"/>
      <c r="S83" s="130"/>
      <c r="T83" s="130"/>
      <c r="U83" s="130"/>
      <c r="V83" s="130"/>
      <c r="W83" s="130"/>
      <c r="X83" s="130"/>
      <c r="Y83" s="130"/>
      <c r="Z83" s="130"/>
      <c r="AA83" s="130"/>
      <c r="AB83" s="130"/>
      <c r="AC83" s="130"/>
      <c r="AD83" s="130"/>
      <c r="AE83" s="130"/>
      <c r="AF83" s="130"/>
    </row>
    <row r="84" spans="12:41" x14ac:dyDescent="0.2">
      <c r="L84" s="130"/>
      <c r="M84" s="130"/>
      <c r="N84" s="130"/>
      <c r="O84" s="130"/>
      <c r="P84" s="130"/>
      <c r="Q84" s="130"/>
      <c r="R84" s="130"/>
      <c r="S84" s="130"/>
      <c r="T84" s="130"/>
      <c r="U84" s="130"/>
      <c r="V84" s="130"/>
      <c r="W84" s="130"/>
      <c r="X84" s="130"/>
      <c r="Y84" s="130"/>
      <c r="Z84" s="130"/>
      <c r="AA84" s="130"/>
      <c r="AB84" s="130"/>
      <c r="AC84" s="130"/>
      <c r="AD84" s="130"/>
      <c r="AE84" s="130"/>
      <c r="AF84" s="130"/>
    </row>
    <row r="85" spans="12:41" x14ac:dyDescent="0.2">
      <c r="L85" s="130"/>
      <c r="M85" s="130"/>
      <c r="N85" s="130"/>
      <c r="O85" s="130"/>
      <c r="P85" s="130"/>
      <c r="Q85" s="130"/>
      <c r="R85" s="130"/>
      <c r="S85" s="130"/>
      <c r="T85" s="130"/>
      <c r="U85" s="130"/>
      <c r="V85" s="130"/>
      <c r="W85" s="130"/>
      <c r="X85" s="130"/>
      <c r="Y85" s="130"/>
      <c r="Z85" s="130"/>
      <c r="AA85" s="130"/>
      <c r="AB85" s="130"/>
      <c r="AC85" s="130"/>
      <c r="AD85" s="130"/>
      <c r="AE85" s="130"/>
      <c r="AF85" s="130"/>
    </row>
    <row r="86" spans="12:41" x14ac:dyDescent="0.2">
      <c r="L86" s="130"/>
      <c r="M86" s="130"/>
      <c r="N86" s="130"/>
      <c r="O86" s="130"/>
      <c r="P86" s="130"/>
      <c r="Q86" s="130"/>
      <c r="R86" s="130"/>
      <c r="S86" s="130"/>
      <c r="T86" s="130"/>
      <c r="U86" s="130"/>
      <c r="V86" s="130"/>
      <c r="W86" s="130"/>
      <c r="X86" s="130"/>
      <c r="Y86" s="130"/>
      <c r="Z86" s="130"/>
      <c r="AA86" s="130"/>
      <c r="AB86" s="130"/>
      <c r="AC86" s="130"/>
      <c r="AD86" s="130"/>
      <c r="AE86" s="130"/>
      <c r="AF86" s="130"/>
    </row>
    <row r="87" spans="12:41" x14ac:dyDescent="0.2">
      <c r="L87" s="130"/>
      <c r="M87" s="130"/>
      <c r="N87" s="130"/>
      <c r="O87" s="130"/>
      <c r="P87" s="130"/>
      <c r="Q87" s="130"/>
      <c r="R87" s="130"/>
      <c r="S87" s="130"/>
      <c r="T87" s="130"/>
      <c r="U87" s="130"/>
      <c r="V87" s="130"/>
      <c r="W87" s="130"/>
      <c r="X87" s="130"/>
      <c r="Y87" s="130"/>
      <c r="Z87" s="130"/>
      <c r="AA87" s="130"/>
      <c r="AB87" s="130"/>
      <c r="AC87" s="130"/>
      <c r="AD87" s="130"/>
      <c r="AE87" s="130"/>
      <c r="AF87" s="130"/>
    </row>
    <row r="88" spans="12:41" x14ac:dyDescent="0.2">
      <c r="L88" s="130"/>
      <c r="M88" s="130"/>
      <c r="N88" s="130"/>
      <c r="O88" s="130"/>
      <c r="P88" s="130"/>
      <c r="Q88" s="130"/>
      <c r="R88" s="130"/>
      <c r="S88" s="130"/>
      <c r="T88" s="130"/>
      <c r="U88" s="130"/>
      <c r="V88" s="130"/>
      <c r="W88" s="130"/>
      <c r="X88" s="130"/>
      <c r="Y88" s="130"/>
      <c r="Z88" s="130"/>
      <c r="AA88" s="130"/>
      <c r="AB88" s="130"/>
      <c r="AC88" s="130"/>
      <c r="AD88" s="130"/>
      <c r="AE88" s="130"/>
      <c r="AF88" s="130"/>
    </row>
    <row r="89" spans="12:41" x14ac:dyDescent="0.2">
      <c r="L89" s="130"/>
      <c r="M89" s="130"/>
      <c r="N89" s="130"/>
      <c r="O89" s="130"/>
      <c r="P89" s="130"/>
      <c r="Q89" s="130"/>
      <c r="R89" s="130"/>
      <c r="S89" s="130"/>
      <c r="T89" s="130"/>
      <c r="U89" s="130"/>
      <c r="V89" s="130"/>
      <c r="W89" s="130"/>
      <c r="X89" s="130"/>
      <c r="Y89" s="130"/>
      <c r="Z89" s="130"/>
      <c r="AA89" s="130"/>
      <c r="AB89" s="130"/>
      <c r="AC89" s="130"/>
      <c r="AD89" s="130"/>
      <c r="AE89" s="130"/>
      <c r="AF89" s="130"/>
    </row>
    <row r="93" spans="12:41" ht="11.25" x14ac:dyDescent="0.2">
      <c r="L93" s="130"/>
      <c r="M93" s="130"/>
      <c r="N93" s="130"/>
      <c r="O93" s="130"/>
      <c r="P93" s="130"/>
      <c r="Q93" s="130"/>
      <c r="R93" s="130"/>
      <c r="S93" s="130"/>
      <c r="T93" s="130"/>
      <c r="U93" s="130"/>
      <c r="V93" s="130"/>
      <c r="W93" s="130"/>
      <c r="X93" s="130"/>
      <c r="Y93" s="130"/>
      <c r="Z93" s="130"/>
      <c r="AA93" s="130"/>
      <c r="AB93" s="130"/>
      <c r="AC93" s="130"/>
      <c r="AD93" s="130"/>
      <c r="AE93" s="130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</row>
    <row r="94" spans="12:41" ht="11.25" x14ac:dyDescent="0.2">
      <c r="L94" s="130"/>
      <c r="M94" s="130"/>
      <c r="N94" s="130"/>
      <c r="O94" s="130"/>
      <c r="P94" s="130"/>
      <c r="Q94" s="130"/>
      <c r="R94" s="130"/>
      <c r="S94" s="130"/>
      <c r="T94" s="130"/>
      <c r="U94" s="130"/>
      <c r="V94" s="130"/>
      <c r="W94" s="130"/>
      <c r="X94" s="130"/>
      <c r="Y94" s="130"/>
      <c r="Z94" s="130"/>
      <c r="AA94" s="130"/>
      <c r="AB94" s="130"/>
      <c r="AC94" s="130"/>
      <c r="AD94" s="130"/>
      <c r="AE94" s="130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</row>
    <row r="95" spans="12:41" ht="11.25" x14ac:dyDescent="0.2">
      <c r="L95" s="130"/>
      <c r="M95" s="130"/>
      <c r="N95" s="130"/>
      <c r="O95" s="130"/>
      <c r="P95" s="130"/>
      <c r="Q95" s="130"/>
      <c r="R95" s="130"/>
      <c r="S95" s="130"/>
      <c r="T95" s="130"/>
      <c r="U95" s="130"/>
      <c r="V95" s="130"/>
      <c r="W95" s="130"/>
      <c r="X95" s="130"/>
      <c r="Y95" s="130"/>
      <c r="Z95" s="130"/>
      <c r="AA95" s="130"/>
      <c r="AB95" s="130"/>
      <c r="AC95" s="130"/>
      <c r="AD95" s="130"/>
      <c r="AE95" s="130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</row>
    <row r="96" spans="12:41" ht="11.25" x14ac:dyDescent="0.2">
      <c r="L96" s="130"/>
      <c r="M96" s="130"/>
      <c r="N96" s="130"/>
      <c r="O96" s="130"/>
      <c r="P96" s="130"/>
      <c r="Q96" s="130"/>
      <c r="R96" s="130"/>
      <c r="S96" s="130"/>
      <c r="T96" s="130"/>
      <c r="U96" s="130"/>
      <c r="V96" s="130"/>
      <c r="W96" s="130"/>
      <c r="X96" s="130"/>
      <c r="Y96" s="130"/>
      <c r="Z96" s="130"/>
      <c r="AA96" s="130"/>
      <c r="AB96" s="130"/>
      <c r="AC96" s="130"/>
      <c r="AD96" s="130"/>
      <c r="AE96" s="130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</row>
  </sheetData>
  <protectedRanges>
    <protectedRange password="E962" sqref="K12 Q7:Q9" name="Range1"/>
    <protectedRange sqref="T18 V18:X18 Z18:AA18 AC18:AD18" name="Range1_1_1_1"/>
  </protectedRanges>
  <mergeCells count="40">
    <mergeCell ref="T50:AF51"/>
    <mergeCell ref="T19:V19"/>
    <mergeCell ref="X19:Z19"/>
    <mergeCell ref="AA19:AC19"/>
    <mergeCell ref="AD19:AF19"/>
    <mergeCell ref="T43:AF43"/>
    <mergeCell ref="T44:AF44"/>
    <mergeCell ref="T45:AF45"/>
    <mergeCell ref="T46:AF47"/>
    <mergeCell ref="T49:AF49"/>
    <mergeCell ref="T37:AF37"/>
    <mergeCell ref="T38:AF38"/>
    <mergeCell ref="T40:AF40"/>
    <mergeCell ref="T41:AF41"/>
    <mergeCell ref="T42:AF42"/>
    <mergeCell ref="U30:AF30"/>
    <mergeCell ref="T31:AF32"/>
    <mergeCell ref="U33:AF33"/>
    <mergeCell ref="T34:AF35"/>
    <mergeCell ref="T36:AF36"/>
    <mergeCell ref="T24:AF25"/>
    <mergeCell ref="T26:AF26"/>
    <mergeCell ref="T27:AF27"/>
    <mergeCell ref="T28:AF28"/>
    <mergeCell ref="T29:AF29"/>
    <mergeCell ref="T21:AB21"/>
    <mergeCell ref="AC21:AE21"/>
    <mergeCell ref="T18:V18"/>
    <mergeCell ref="W18:Z18"/>
    <mergeCell ref="AA18:AC18"/>
    <mergeCell ref="AD18:AF18"/>
    <mergeCell ref="T20:AB20"/>
    <mergeCell ref="AC20:AE20"/>
    <mergeCell ref="R4:AD5"/>
    <mergeCell ref="R6:AC7"/>
    <mergeCell ref="T14:AF15"/>
    <mergeCell ref="T16:V16"/>
    <mergeCell ref="W16:Z16"/>
    <mergeCell ref="AA16:AC16"/>
    <mergeCell ref="AD16:AF16"/>
  </mergeCells>
  <phoneticPr fontId="15" type="noConversion"/>
  <conditionalFormatting sqref="I4">
    <cfRule type="cellIs" dxfId="32" priority="35" stopIfTrue="1" operator="equal">
      <formula>0</formula>
    </cfRule>
  </conditionalFormatting>
  <conditionalFormatting sqref="D15:D77">
    <cfRule type="expression" dxfId="31" priority="13" stopIfTrue="1">
      <formula>$G$4=3</formula>
    </cfRule>
  </conditionalFormatting>
  <conditionalFormatting sqref="E15:E77">
    <cfRule type="expression" dxfId="30" priority="14" stopIfTrue="1">
      <formula>$G$4=4</formula>
    </cfRule>
  </conditionalFormatting>
  <conditionalFormatting sqref="F15:F77">
    <cfRule type="expression" dxfId="29" priority="15" stopIfTrue="1">
      <formula>$G$4=5</formula>
    </cfRule>
  </conditionalFormatting>
  <conditionalFormatting sqref="G15:G77">
    <cfRule type="expression" dxfId="28" priority="16" stopIfTrue="1">
      <formula>$G$4=6</formula>
    </cfRule>
  </conditionalFormatting>
  <conditionalFormatting sqref="K15:K77">
    <cfRule type="expression" dxfId="27" priority="17" stopIfTrue="1">
      <formula>$G$4=7</formula>
    </cfRule>
  </conditionalFormatting>
  <conditionalFormatting sqref="L15:L77">
    <cfRule type="expression" dxfId="26" priority="18" stopIfTrue="1">
      <formula>$G$4=8</formula>
    </cfRule>
  </conditionalFormatting>
  <conditionalFormatting sqref="M15:M77">
    <cfRule type="expression" dxfId="25" priority="19" stopIfTrue="1">
      <formula>$G$4=9</formula>
    </cfRule>
  </conditionalFormatting>
  <conditionalFormatting sqref="N15:N77">
    <cfRule type="expression" dxfId="24" priority="20" stopIfTrue="1">
      <formula>$G$4=10</formula>
    </cfRule>
  </conditionalFormatting>
  <conditionalFormatting sqref="O15:O77">
    <cfRule type="expression" dxfId="23" priority="21" stopIfTrue="1">
      <formula>$G$4=11</formula>
    </cfRule>
  </conditionalFormatting>
  <conditionalFormatting sqref="P15:P77">
    <cfRule type="expression" dxfId="22" priority="22" stopIfTrue="1">
      <formula>$G$4=12</formula>
    </cfRule>
  </conditionalFormatting>
  <conditionalFormatting sqref="Q15:Q77">
    <cfRule type="expression" dxfId="21" priority="23" stopIfTrue="1">
      <formula>$G$4=13</formula>
    </cfRule>
  </conditionalFormatting>
  <conditionalFormatting sqref="J15:J77">
    <cfRule type="expression" dxfId="20" priority="12" stopIfTrue="1">
      <formula>$G$4=704</formula>
    </cfRule>
  </conditionalFormatting>
  <conditionalFormatting sqref="R6">
    <cfRule type="expression" dxfId="19" priority="6">
      <formula>$G$4=704</formula>
    </cfRule>
  </conditionalFormatting>
  <conditionalFormatting sqref="H15:H77">
    <cfRule type="expression" dxfId="18" priority="4" stopIfTrue="1">
      <formula>$G$4=704</formula>
    </cfRule>
  </conditionalFormatting>
  <conditionalFormatting sqref="G4">
    <cfRule type="cellIs" dxfId="17" priority="2" stopIfTrue="1" operator="equal">
      <formula>0</formula>
    </cfRule>
  </conditionalFormatting>
  <conditionalFormatting sqref="H4">
    <cfRule type="cellIs" dxfId="16" priority="1" stopIfTrue="1" operator="equal">
      <formula>0</formula>
    </cfRule>
  </conditionalFormatting>
  <hyperlinks>
    <hyperlink ref="F12" r:id="rId1" xr:uid="{82846113-081F-485A-9CBC-3B9A9A0E1636}"/>
  </hyperlinks>
  <pageMargins left="0.75" right="0.75" top="1" bottom="1" header="0.5" footer="0.5"/>
  <pageSetup paperSize="9" scale="63" orientation="portrait" r:id="rId2"/>
  <headerFooter alignWithMargins="0"/>
  <colBreaks count="1" manualBreakCount="1">
    <brk id="18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Drop Down 1">
              <controlPr defaultSize="0" autoLine="0" autoPict="0">
                <anchor moveWithCells="1">
                  <from>
                    <xdr:col>1</xdr:col>
                    <xdr:colOff>247650</xdr:colOff>
                    <xdr:row>2</xdr:row>
                    <xdr:rowOff>133350</xdr:rowOff>
                  </from>
                  <to>
                    <xdr:col>4</xdr:col>
                    <xdr:colOff>28575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3"/>
  <dimension ref="A1:CA70"/>
  <sheetViews>
    <sheetView zoomScale="70" zoomScaleNormal="70" workbookViewId="0">
      <selection activeCell="C8" sqref="C8"/>
    </sheetView>
  </sheetViews>
  <sheetFormatPr defaultColWidth="9.28515625" defaultRowHeight="12.75" x14ac:dyDescent="0.2"/>
  <cols>
    <col min="1" max="1" width="20.28515625" style="17" customWidth="1"/>
    <col min="2" max="2" width="22.42578125" style="17" customWidth="1"/>
    <col min="3" max="4" width="15.42578125" style="17" customWidth="1"/>
    <col min="5" max="5" width="13.7109375" style="17" hidden="1" customWidth="1"/>
    <col min="6" max="6" width="3.7109375" style="17" hidden="1" customWidth="1"/>
    <col min="7" max="18" width="13.7109375" style="17" customWidth="1"/>
    <col min="19" max="21" width="22.42578125" style="17" customWidth="1"/>
    <col min="22" max="22" width="13.7109375" style="17" hidden="1" customWidth="1"/>
    <col min="23" max="23" width="3.7109375" style="17" hidden="1" customWidth="1"/>
    <col min="24" max="35" width="13.7109375" style="17" customWidth="1"/>
    <col min="36" max="36" width="25.7109375" style="17" hidden="1" customWidth="1"/>
    <col min="37" max="38" width="2.7109375" style="17" hidden="1" customWidth="1"/>
    <col min="39" max="50" width="0" style="17" hidden="1" customWidth="1"/>
    <col min="51" max="51" width="17.7109375" style="17" hidden="1" customWidth="1"/>
    <col min="52" max="64" width="0" style="17" hidden="1" customWidth="1"/>
    <col min="65" max="66" width="9.28515625" style="17"/>
    <col min="67" max="68" width="0" style="17" hidden="1" customWidth="1"/>
    <col min="69" max="16384" width="9.28515625" style="17"/>
  </cols>
  <sheetData>
    <row r="1" spans="1:79" ht="21.2" customHeight="1" x14ac:dyDescent="0.3">
      <c r="A1" s="19" t="s">
        <v>62</v>
      </c>
      <c r="E1" s="20"/>
      <c r="F1" s="21"/>
      <c r="G1" s="21" t="s">
        <v>65</v>
      </c>
      <c r="H1" s="21"/>
      <c r="I1" s="21"/>
      <c r="V1" s="20"/>
      <c r="W1" s="21"/>
      <c r="X1" s="21"/>
      <c r="Y1" s="21"/>
      <c r="Z1" s="21"/>
      <c r="AK1" s="17" t="s">
        <v>66</v>
      </c>
    </row>
    <row r="2" spans="1:79" ht="29.25" customHeight="1" x14ac:dyDescent="0.2">
      <c r="A2" s="20" t="s">
        <v>63</v>
      </c>
      <c r="B2" s="22" t="s">
        <v>64</v>
      </c>
      <c r="C2" s="22"/>
      <c r="D2" s="22"/>
      <c r="E2" s="23"/>
      <c r="S2" s="22" t="s">
        <v>64</v>
      </c>
      <c r="T2" s="22"/>
      <c r="U2" s="22"/>
      <c r="V2" s="23"/>
      <c r="AJ2" s="156" t="s">
        <v>64</v>
      </c>
      <c r="AY2" s="156" t="s">
        <v>64</v>
      </c>
    </row>
    <row r="3" spans="1:79" x14ac:dyDescent="0.2">
      <c r="A3" s="20" t="s">
        <v>67</v>
      </c>
      <c r="B3" s="20" t="s">
        <v>116</v>
      </c>
      <c r="C3" s="20"/>
      <c r="D3" s="20"/>
      <c r="S3" s="20" t="s">
        <v>116</v>
      </c>
      <c r="T3" s="20"/>
      <c r="U3" s="20"/>
      <c r="AJ3" s="156" t="s">
        <v>116</v>
      </c>
      <c r="AY3" s="156" t="s">
        <v>116</v>
      </c>
    </row>
    <row r="4" spans="1:79" x14ac:dyDescent="0.2">
      <c r="A4" s="20" t="s">
        <v>70</v>
      </c>
      <c r="B4" s="182">
        <v>45284</v>
      </c>
      <c r="C4" s="9"/>
      <c r="D4" s="9"/>
      <c r="S4" s="182">
        <v>44920</v>
      </c>
      <c r="T4" s="9"/>
      <c r="U4" s="9"/>
      <c r="AJ4" s="89">
        <v>43094</v>
      </c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89">
        <v>42370</v>
      </c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</row>
    <row r="5" spans="1:79" x14ac:dyDescent="0.2">
      <c r="A5" s="20" t="s">
        <v>71</v>
      </c>
      <c r="B5" s="24" t="s">
        <v>72</v>
      </c>
      <c r="C5" s="24"/>
      <c r="D5" s="24"/>
      <c r="S5" s="24" t="s">
        <v>72</v>
      </c>
      <c r="T5" s="24"/>
      <c r="U5" s="24"/>
      <c r="AJ5" s="101" t="s">
        <v>72</v>
      </c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1" t="s">
        <v>72</v>
      </c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</row>
    <row r="6" spans="1:79" ht="18" customHeight="1" x14ac:dyDescent="0.2">
      <c r="B6" s="25"/>
      <c r="C6" s="25"/>
      <c r="D6" s="25"/>
      <c r="E6" s="26"/>
      <c r="S6" s="25"/>
      <c r="T6" s="25"/>
      <c r="U6" s="25"/>
      <c r="V6" s="26"/>
      <c r="AJ6" s="102"/>
      <c r="AK6" s="103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2"/>
      <c r="AZ6" s="103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</row>
    <row r="7" spans="1:79" ht="30.75" customHeight="1" x14ac:dyDescent="0.2">
      <c r="A7" s="27"/>
      <c r="B7" s="28"/>
      <c r="C7" s="30" t="s">
        <v>75</v>
      </c>
      <c r="D7" s="30" t="s">
        <v>76</v>
      </c>
      <c r="E7" s="29" t="s">
        <v>73</v>
      </c>
      <c r="F7" s="29" t="s">
        <v>74</v>
      </c>
      <c r="G7" s="30" t="s">
        <v>77</v>
      </c>
      <c r="H7" s="30" t="s">
        <v>78</v>
      </c>
      <c r="I7" s="30" t="s">
        <v>79</v>
      </c>
      <c r="J7" s="29" t="s">
        <v>80</v>
      </c>
      <c r="K7" s="31" t="s">
        <v>81</v>
      </c>
      <c r="L7" s="32" t="s">
        <v>82</v>
      </c>
      <c r="M7" s="32" t="s">
        <v>83</v>
      </c>
      <c r="N7" s="32" t="s">
        <v>84</v>
      </c>
      <c r="O7" s="32" t="s">
        <v>85</v>
      </c>
      <c r="P7" s="32" t="s">
        <v>86</v>
      </c>
      <c r="Q7" s="33" t="s">
        <v>87</v>
      </c>
      <c r="S7" s="28"/>
      <c r="T7" s="30" t="s">
        <v>75</v>
      </c>
      <c r="U7" s="30" t="s">
        <v>76</v>
      </c>
      <c r="V7" s="29" t="s">
        <v>73</v>
      </c>
      <c r="W7" s="29" t="s">
        <v>74</v>
      </c>
      <c r="X7" s="30" t="s">
        <v>77</v>
      </c>
      <c r="Y7" s="30" t="s">
        <v>78</v>
      </c>
      <c r="Z7" s="30" t="s">
        <v>79</v>
      </c>
      <c r="AA7" s="29" t="s">
        <v>80</v>
      </c>
      <c r="AB7" s="31" t="s">
        <v>81</v>
      </c>
      <c r="AC7" s="32" t="s">
        <v>82</v>
      </c>
      <c r="AD7" s="32" t="s">
        <v>83</v>
      </c>
      <c r="AE7" s="32" t="s">
        <v>84</v>
      </c>
      <c r="AF7" s="32" t="s">
        <v>85</v>
      </c>
      <c r="AG7" s="32" t="s">
        <v>86</v>
      </c>
      <c r="AH7" s="33" t="s">
        <v>87</v>
      </c>
      <c r="AJ7" s="104"/>
      <c r="AK7" s="105" t="s">
        <v>73</v>
      </c>
      <c r="AL7" s="105" t="s">
        <v>74</v>
      </c>
      <c r="AM7" s="94" t="s">
        <v>77</v>
      </c>
      <c r="AN7" s="94" t="s">
        <v>78</v>
      </c>
      <c r="AO7" s="94" t="s">
        <v>79</v>
      </c>
      <c r="AP7" s="105" t="s">
        <v>80</v>
      </c>
      <c r="AQ7" s="106" t="s">
        <v>81</v>
      </c>
      <c r="AR7" s="107" t="s">
        <v>82</v>
      </c>
      <c r="AS7" s="107" t="s">
        <v>83</v>
      </c>
      <c r="AT7" s="107" t="s">
        <v>84</v>
      </c>
      <c r="AU7" s="107" t="s">
        <v>85</v>
      </c>
      <c r="AV7" s="107" t="s">
        <v>86</v>
      </c>
      <c r="AW7" s="108" t="s">
        <v>87</v>
      </c>
      <c r="AX7" s="184"/>
      <c r="AY7" s="104"/>
      <c r="AZ7" s="105" t="s">
        <v>73</v>
      </c>
      <c r="BA7" s="105" t="s">
        <v>74</v>
      </c>
      <c r="BB7" s="94" t="s">
        <v>77</v>
      </c>
      <c r="BC7" s="94" t="s">
        <v>78</v>
      </c>
      <c r="BD7" s="94" t="s">
        <v>79</v>
      </c>
      <c r="BE7" s="105" t="s">
        <v>80</v>
      </c>
      <c r="BF7" s="106" t="s">
        <v>81</v>
      </c>
      <c r="BG7" s="107" t="s">
        <v>82</v>
      </c>
      <c r="BH7" s="107" t="s">
        <v>83</v>
      </c>
      <c r="BI7" s="107" t="s">
        <v>84</v>
      </c>
      <c r="BJ7" s="107" t="s">
        <v>85</v>
      </c>
      <c r="BK7" s="107" t="s">
        <v>86</v>
      </c>
      <c r="BL7" s="108" t="s">
        <v>87</v>
      </c>
      <c r="BM7" s="17" t="s">
        <v>88</v>
      </c>
    </row>
    <row r="8" spans="1:79" ht="15.75" x14ac:dyDescent="0.25">
      <c r="A8" s="15" t="s">
        <v>27</v>
      </c>
      <c r="B8" s="34" t="s">
        <v>28</v>
      </c>
      <c r="C8" s="161">
        <v>449.5</v>
      </c>
      <c r="D8" s="161">
        <v>449.5</v>
      </c>
      <c r="E8" s="35"/>
      <c r="F8" s="35"/>
      <c r="G8" s="161">
        <v>434.85</v>
      </c>
      <c r="H8" s="161">
        <v>450.3</v>
      </c>
      <c r="I8" s="161">
        <v>475.45</v>
      </c>
      <c r="J8" s="161">
        <v>498.6</v>
      </c>
      <c r="K8" s="161">
        <v>490.2</v>
      </c>
      <c r="L8" s="161">
        <v>513.04999999999995</v>
      </c>
      <c r="M8" s="161">
        <v>537.95000000000005</v>
      </c>
      <c r="N8" s="161">
        <v>558.54999999999995</v>
      </c>
      <c r="O8" s="161">
        <v>582.95000000000005</v>
      </c>
      <c r="P8" s="161">
        <v>651.65</v>
      </c>
      <c r="Q8" s="161">
        <v>659.5</v>
      </c>
      <c r="S8" s="34" t="s">
        <v>28</v>
      </c>
      <c r="T8" s="161">
        <v>410.1</v>
      </c>
      <c r="U8" s="161">
        <v>410.1</v>
      </c>
      <c r="V8" s="35"/>
      <c r="W8" s="35"/>
      <c r="X8" s="161">
        <v>396.75</v>
      </c>
      <c r="Y8" s="161">
        <v>410.85</v>
      </c>
      <c r="Z8" s="161">
        <v>433.8</v>
      </c>
      <c r="AA8" s="161">
        <v>454.9</v>
      </c>
      <c r="AB8" s="161">
        <v>447.25</v>
      </c>
      <c r="AC8" s="161">
        <v>468.1</v>
      </c>
      <c r="AD8" s="161">
        <v>490.8</v>
      </c>
      <c r="AE8" s="161">
        <v>509.6</v>
      </c>
      <c r="AF8" s="161">
        <v>531.85</v>
      </c>
      <c r="AG8" s="161">
        <v>594.54999999999995</v>
      </c>
      <c r="AH8" s="161">
        <v>601.6</v>
      </c>
      <c r="AJ8" s="109" t="s">
        <v>28</v>
      </c>
      <c r="AK8" s="110"/>
      <c r="AL8" s="110"/>
      <c r="AM8" s="95">
        <v>290.7</v>
      </c>
      <c r="AN8" s="95">
        <v>301.10000000000002</v>
      </c>
      <c r="AO8" s="95">
        <v>317.89999999999998</v>
      </c>
      <c r="AP8" s="95">
        <v>333.35</v>
      </c>
      <c r="AQ8" s="95">
        <v>326.2</v>
      </c>
      <c r="AR8" s="95">
        <v>337.6</v>
      </c>
      <c r="AS8" s="95">
        <v>357.95</v>
      </c>
      <c r="AT8" s="95">
        <v>371.7</v>
      </c>
      <c r="AU8" s="95">
        <v>387.9</v>
      </c>
      <c r="AV8" s="95">
        <v>433.7</v>
      </c>
      <c r="AW8" s="95">
        <v>438.8</v>
      </c>
      <c r="AX8" s="95"/>
      <c r="AY8" s="109" t="s">
        <v>28</v>
      </c>
      <c r="AZ8" s="110"/>
      <c r="BA8" s="110"/>
      <c r="BB8" s="95">
        <v>279.5</v>
      </c>
      <c r="BC8" s="95">
        <v>289.5</v>
      </c>
      <c r="BD8" s="95">
        <v>305.64999999999998</v>
      </c>
      <c r="BE8" s="95">
        <v>320.5</v>
      </c>
      <c r="BF8" s="95">
        <v>313.64999999999998</v>
      </c>
      <c r="BG8" s="95">
        <v>324.60000000000002</v>
      </c>
      <c r="BH8" s="95">
        <v>344.15</v>
      </c>
      <c r="BI8" s="95">
        <v>357.4</v>
      </c>
      <c r="BJ8" s="95">
        <v>372.95</v>
      </c>
      <c r="BK8" s="95">
        <v>417</v>
      </c>
      <c r="BL8" s="95">
        <v>421.9</v>
      </c>
      <c r="BM8" s="116">
        <f t="shared" ref="BM8:CA8" si="0">C8/T8-1</f>
        <v>9.6074128261399494E-2</v>
      </c>
      <c r="BN8" s="116">
        <f t="shared" si="0"/>
        <v>9.6074128261399494E-2</v>
      </c>
      <c r="BO8" s="116" t="e">
        <f t="shared" si="0"/>
        <v>#DIV/0!</v>
      </c>
      <c r="BP8" s="116" t="e">
        <f t="shared" si="0"/>
        <v>#DIV/0!</v>
      </c>
      <c r="BQ8" s="116">
        <f t="shared" si="0"/>
        <v>9.6030245746691945E-2</v>
      </c>
      <c r="BR8" s="116">
        <f t="shared" si="0"/>
        <v>9.6020445418035782E-2</v>
      </c>
      <c r="BS8" s="116">
        <f t="shared" si="0"/>
        <v>9.6011987090825146E-2</v>
      </c>
      <c r="BT8" s="116">
        <f t="shared" si="0"/>
        <v>9.6065069245988344E-2</v>
      </c>
      <c r="BU8" s="116">
        <f t="shared" si="0"/>
        <v>9.603130240357749E-2</v>
      </c>
      <c r="BV8" s="116">
        <f t="shared" si="0"/>
        <v>9.6026490066225101E-2</v>
      </c>
      <c r="BW8" s="116">
        <f t="shared" si="0"/>
        <v>9.6067644661776752E-2</v>
      </c>
      <c r="BX8" s="116">
        <f t="shared" si="0"/>
        <v>9.605572998430123E-2</v>
      </c>
      <c r="BY8" s="116">
        <f t="shared" si="0"/>
        <v>9.6079721726050726E-2</v>
      </c>
      <c r="BZ8" s="116">
        <f t="shared" si="0"/>
        <v>9.6039021108401457E-2</v>
      </c>
      <c r="CA8" s="116">
        <f t="shared" si="0"/>
        <v>9.6243351063829641E-2</v>
      </c>
    </row>
    <row r="9" spans="1:79" ht="15.75" x14ac:dyDescent="0.25">
      <c r="A9" s="15"/>
      <c r="B9" s="36"/>
      <c r="C9" s="161">
        <v>595.9</v>
      </c>
      <c r="D9" s="161">
        <v>595.9</v>
      </c>
      <c r="E9" s="37"/>
      <c r="F9" s="37"/>
      <c r="G9" s="161">
        <v>564.25</v>
      </c>
      <c r="H9" s="161">
        <v>597.15</v>
      </c>
      <c r="I9" s="161">
        <v>645.20000000000005</v>
      </c>
      <c r="J9" s="161">
        <v>645.25</v>
      </c>
      <c r="K9" s="161">
        <v>603.35</v>
      </c>
      <c r="L9" s="161">
        <v>611.54999999999995</v>
      </c>
      <c r="M9" s="161">
        <v>627.20000000000005</v>
      </c>
      <c r="N9" s="161">
        <v>669.1</v>
      </c>
      <c r="O9" s="161">
        <v>672.15</v>
      </c>
      <c r="P9" s="161">
        <v>735</v>
      </c>
      <c r="Q9" s="161">
        <v>748.6</v>
      </c>
      <c r="S9" s="36"/>
      <c r="T9" s="161">
        <v>543.70000000000005</v>
      </c>
      <c r="U9" s="161">
        <v>543.70000000000005</v>
      </c>
      <c r="V9" s="37"/>
      <c r="W9" s="37"/>
      <c r="X9" s="161">
        <v>514.79999999999995</v>
      </c>
      <c r="Y9" s="161">
        <v>544.79999999999995</v>
      </c>
      <c r="Z9" s="161">
        <v>588.65</v>
      </c>
      <c r="AA9" s="161">
        <v>588.70000000000005</v>
      </c>
      <c r="AB9" s="161">
        <v>550.5</v>
      </c>
      <c r="AC9" s="161">
        <v>557.95000000000005</v>
      </c>
      <c r="AD9" s="161">
        <v>572.25</v>
      </c>
      <c r="AE9" s="161">
        <v>610.45000000000005</v>
      </c>
      <c r="AF9" s="161">
        <v>613.25</v>
      </c>
      <c r="AG9" s="161">
        <v>670.6</v>
      </c>
      <c r="AH9" s="161">
        <v>682.95</v>
      </c>
      <c r="AJ9" s="111"/>
      <c r="AK9" s="112"/>
      <c r="AL9" s="112"/>
      <c r="AM9" s="95">
        <v>377.3</v>
      </c>
      <c r="AN9" s="95">
        <v>399.25</v>
      </c>
      <c r="AO9" s="95">
        <v>431.4</v>
      </c>
      <c r="AP9" s="95">
        <v>431.45</v>
      </c>
      <c r="AQ9" s="95">
        <v>401.55</v>
      </c>
      <c r="AR9" s="95">
        <v>402.4</v>
      </c>
      <c r="AS9" s="95">
        <v>417.4</v>
      </c>
      <c r="AT9" s="95">
        <v>445.3</v>
      </c>
      <c r="AU9" s="95">
        <v>447.35</v>
      </c>
      <c r="AV9" s="95">
        <v>489.2</v>
      </c>
      <c r="AW9" s="95">
        <v>498.2</v>
      </c>
      <c r="AX9" s="95"/>
      <c r="AY9" s="111"/>
      <c r="AZ9" s="112"/>
      <c r="BA9" s="112"/>
      <c r="BB9" s="95">
        <v>362.75</v>
      </c>
      <c r="BC9" s="95">
        <v>383.85</v>
      </c>
      <c r="BD9" s="95">
        <v>414.8</v>
      </c>
      <c r="BE9" s="95">
        <v>414.85</v>
      </c>
      <c r="BF9" s="95">
        <v>386.1</v>
      </c>
      <c r="BG9" s="95">
        <v>386.9</v>
      </c>
      <c r="BH9" s="95">
        <v>401.3</v>
      </c>
      <c r="BI9" s="95">
        <v>428.15</v>
      </c>
      <c r="BJ9" s="95">
        <v>430.1</v>
      </c>
      <c r="BK9" s="95">
        <v>470.35</v>
      </c>
      <c r="BL9" s="95">
        <v>479</v>
      </c>
      <c r="BM9" s="116">
        <f t="shared" ref="BM9:BP13" si="1">C9/T9-1</f>
        <v>9.6008828398013391E-2</v>
      </c>
      <c r="BN9" s="116">
        <f t="shared" si="1"/>
        <v>9.6008828398013391E-2</v>
      </c>
      <c r="BO9" s="116" t="e">
        <f t="shared" si="1"/>
        <v>#DIV/0!</v>
      </c>
      <c r="BP9" s="116" t="e">
        <f t="shared" si="1"/>
        <v>#DIV/0!</v>
      </c>
      <c r="BQ9" s="116">
        <f t="shared" ref="BQ9:BQ13" si="2">G9/X9-1</f>
        <v>9.6056721056721139E-2</v>
      </c>
      <c r="BR9" s="116">
        <f t="shared" ref="BR9:BR13" si="3">H9/Y9-1</f>
        <v>9.6090308370044175E-2</v>
      </c>
      <c r="BS9" s="116">
        <f t="shared" ref="BS9:BS13" si="4">I9/Z9-1</f>
        <v>9.6067272572836204E-2</v>
      </c>
      <c r="BT9" s="116">
        <f t="shared" ref="BT9:BT13" si="5">J9/AA9-1</f>
        <v>9.6059113300492438E-2</v>
      </c>
      <c r="BU9" s="116">
        <f t="shared" ref="BU9:BU13" si="6">K9/AB9-1</f>
        <v>9.6003633060853799E-2</v>
      </c>
      <c r="BV9" s="116">
        <f t="shared" ref="BV9:BV13" si="7">L9/AC9-1</f>
        <v>9.6065955730800123E-2</v>
      </c>
      <c r="BW9" s="116">
        <f t="shared" ref="BW9:BW13" si="8">M9/AD9-1</f>
        <v>9.6024464831804268E-2</v>
      </c>
      <c r="BX9" s="116">
        <f t="shared" ref="BX9:BX13" si="9">N9/AE9-1</f>
        <v>9.6076664755508245E-2</v>
      </c>
      <c r="BY9" s="116">
        <f t="shared" ref="BY9:BY13" si="10">O9/AF9-1</f>
        <v>9.6045658377496901E-2</v>
      </c>
      <c r="BZ9" s="116">
        <f t="shared" ref="BZ9:BZ13" si="11">P9/AG9-1</f>
        <v>9.603340292275564E-2</v>
      </c>
      <c r="CA9" s="116">
        <f t="shared" ref="CA9:CA13" si="12">Q9/AH9-1</f>
        <v>9.6127095687824848E-2</v>
      </c>
    </row>
    <row r="10" spans="1:79" ht="15.75" x14ac:dyDescent="0.25">
      <c r="A10" s="15"/>
      <c r="B10" s="36"/>
      <c r="C10" s="161">
        <v>721.1</v>
      </c>
      <c r="D10" s="161">
        <v>721.1</v>
      </c>
      <c r="E10" s="37"/>
      <c r="F10" s="37"/>
      <c r="G10" s="161">
        <v>683.85</v>
      </c>
      <c r="H10" s="161">
        <v>722.45</v>
      </c>
      <c r="I10" s="161">
        <v>768.9</v>
      </c>
      <c r="J10" s="161">
        <v>778.75</v>
      </c>
      <c r="K10" s="161">
        <v>726.35</v>
      </c>
      <c r="L10" s="161">
        <v>736.25</v>
      </c>
      <c r="M10" s="161">
        <v>764.75</v>
      </c>
      <c r="N10" s="161">
        <v>802.7</v>
      </c>
      <c r="O10" s="161">
        <v>831.65</v>
      </c>
      <c r="P10" s="161">
        <v>913.15</v>
      </c>
      <c r="Q10" s="161">
        <v>938.35</v>
      </c>
      <c r="S10" s="36"/>
      <c r="T10" s="161">
        <v>657.9</v>
      </c>
      <c r="U10" s="161">
        <v>657.9</v>
      </c>
      <c r="V10" s="37"/>
      <c r="W10" s="37"/>
      <c r="X10" s="161">
        <v>623.95000000000005</v>
      </c>
      <c r="Y10" s="161">
        <v>659.15</v>
      </c>
      <c r="Z10" s="161">
        <v>701.55</v>
      </c>
      <c r="AA10" s="161">
        <v>710.5</v>
      </c>
      <c r="AB10" s="161">
        <v>662.7</v>
      </c>
      <c r="AC10" s="161">
        <v>671.75</v>
      </c>
      <c r="AD10" s="161">
        <v>697.75</v>
      </c>
      <c r="AE10" s="161">
        <v>732.35</v>
      </c>
      <c r="AF10" s="161">
        <v>758.8</v>
      </c>
      <c r="AG10" s="161">
        <v>833.15</v>
      </c>
      <c r="AH10" s="161">
        <v>856.15</v>
      </c>
      <c r="AJ10" s="111"/>
      <c r="AK10" s="112"/>
      <c r="AL10" s="112"/>
      <c r="AM10" s="95">
        <v>457.25</v>
      </c>
      <c r="AN10" s="95">
        <v>483.1</v>
      </c>
      <c r="AO10" s="95">
        <v>514.20000000000005</v>
      </c>
      <c r="AP10" s="95">
        <v>520.70000000000005</v>
      </c>
      <c r="AQ10" s="95">
        <v>483.35</v>
      </c>
      <c r="AR10" s="95">
        <v>484.45</v>
      </c>
      <c r="AS10" s="95">
        <v>508.95</v>
      </c>
      <c r="AT10" s="95">
        <v>534.25</v>
      </c>
      <c r="AU10" s="95">
        <v>553.45000000000005</v>
      </c>
      <c r="AV10" s="95">
        <v>607.75</v>
      </c>
      <c r="AW10" s="95">
        <v>624.5</v>
      </c>
      <c r="AX10" s="95"/>
      <c r="AY10" s="111"/>
      <c r="AZ10" s="112"/>
      <c r="BA10" s="112"/>
      <c r="BB10" s="95">
        <v>439.65</v>
      </c>
      <c r="BC10" s="95">
        <v>464.5</v>
      </c>
      <c r="BD10" s="95">
        <v>494.4</v>
      </c>
      <c r="BE10" s="95">
        <v>500.65</v>
      </c>
      <c r="BF10" s="95">
        <v>464.75</v>
      </c>
      <c r="BG10" s="95">
        <v>465.8</v>
      </c>
      <c r="BH10" s="95">
        <v>489.35</v>
      </c>
      <c r="BI10" s="95">
        <v>513.70000000000005</v>
      </c>
      <c r="BJ10" s="95">
        <v>532.15</v>
      </c>
      <c r="BK10" s="95">
        <v>584.35</v>
      </c>
      <c r="BL10" s="95">
        <v>600.45000000000005</v>
      </c>
      <c r="BM10" s="116">
        <f t="shared" si="1"/>
        <v>9.6063231494148082E-2</v>
      </c>
      <c r="BN10" s="116">
        <f t="shared" si="1"/>
        <v>9.6063231494148082E-2</v>
      </c>
      <c r="BO10" s="116" t="e">
        <f t="shared" si="1"/>
        <v>#DIV/0!</v>
      </c>
      <c r="BP10" s="116" t="e">
        <f t="shared" si="1"/>
        <v>#DIV/0!</v>
      </c>
      <c r="BQ10" s="116">
        <f t="shared" si="2"/>
        <v>9.6001282154018819E-2</v>
      </c>
      <c r="BR10" s="116">
        <f t="shared" si="3"/>
        <v>9.6032769475840274E-2</v>
      </c>
      <c r="BS10" s="116">
        <f t="shared" si="4"/>
        <v>9.6001710498182735E-2</v>
      </c>
      <c r="BT10" s="116">
        <f t="shared" si="5"/>
        <v>9.605911330049266E-2</v>
      </c>
      <c r="BU10" s="116">
        <f t="shared" si="6"/>
        <v>9.604647653538545E-2</v>
      </c>
      <c r="BV10" s="116">
        <f t="shared" si="7"/>
        <v>9.6017863788611768E-2</v>
      </c>
      <c r="BW10" s="116">
        <f t="shared" si="8"/>
        <v>9.6022930849158028E-2</v>
      </c>
      <c r="BX10" s="116">
        <f t="shared" si="9"/>
        <v>9.6060626749504996E-2</v>
      </c>
      <c r="BY10" s="116">
        <f t="shared" si="10"/>
        <v>9.6006852925672126E-2</v>
      </c>
      <c r="BZ10" s="116">
        <f t="shared" si="11"/>
        <v>9.6021124647422518E-2</v>
      </c>
      <c r="CA10" s="116">
        <f t="shared" si="12"/>
        <v>9.6011212988378336E-2</v>
      </c>
    </row>
    <row r="11" spans="1:79" ht="15.75" x14ac:dyDescent="0.25">
      <c r="A11" s="15"/>
      <c r="B11" s="36"/>
      <c r="C11" s="161">
        <v>834.9</v>
      </c>
      <c r="D11" s="161">
        <v>834.9</v>
      </c>
      <c r="E11" s="37"/>
      <c r="F11" s="37"/>
      <c r="G11" s="161">
        <v>780.4</v>
      </c>
      <c r="H11" s="161">
        <v>836.5</v>
      </c>
      <c r="I11" s="161">
        <v>892.65</v>
      </c>
      <c r="J11" s="161">
        <v>911.75</v>
      </c>
      <c r="K11" s="161">
        <v>839.35</v>
      </c>
      <c r="L11" s="161">
        <v>862.6</v>
      </c>
      <c r="M11" s="161">
        <v>900.4</v>
      </c>
      <c r="N11" s="161">
        <v>938.35</v>
      </c>
      <c r="O11" s="161">
        <v>994.55</v>
      </c>
      <c r="P11" s="161">
        <v>1091.55</v>
      </c>
      <c r="Q11" s="161">
        <v>1128.25</v>
      </c>
      <c r="S11" s="36"/>
      <c r="T11" s="161">
        <v>761.75</v>
      </c>
      <c r="U11" s="161">
        <v>761.75</v>
      </c>
      <c r="V11" s="37"/>
      <c r="W11" s="37"/>
      <c r="X11" s="161">
        <v>712</v>
      </c>
      <c r="Y11" s="161">
        <v>763.2</v>
      </c>
      <c r="Z11" s="161">
        <v>814.45</v>
      </c>
      <c r="AA11" s="161">
        <v>831.85</v>
      </c>
      <c r="AB11" s="161">
        <v>765.8</v>
      </c>
      <c r="AC11" s="161">
        <v>787</v>
      </c>
      <c r="AD11" s="161">
        <v>821.5</v>
      </c>
      <c r="AE11" s="161">
        <v>856.15</v>
      </c>
      <c r="AF11" s="161">
        <v>907.4</v>
      </c>
      <c r="AG11" s="161">
        <v>995.9</v>
      </c>
      <c r="AH11" s="161">
        <v>1029.4000000000001</v>
      </c>
      <c r="AJ11" s="111"/>
      <c r="AK11" s="112"/>
      <c r="AL11" s="112"/>
      <c r="AM11" s="95">
        <v>521.85</v>
      </c>
      <c r="AN11" s="95">
        <v>559.35</v>
      </c>
      <c r="AO11" s="95">
        <v>596.85</v>
      </c>
      <c r="AP11" s="95">
        <v>609.70000000000005</v>
      </c>
      <c r="AQ11" s="95">
        <v>558.65</v>
      </c>
      <c r="AR11" s="95">
        <v>567.70000000000005</v>
      </c>
      <c r="AS11" s="95">
        <v>599.29999999999995</v>
      </c>
      <c r="AT11" s="95">
        <v>624.5</v>
      </c>
      <c r="AU11" s="95">
        <v>661.95</v>
      </c>
      <c r="AV11" s="95">
        <v>726.5</v>
      </c>
      <c r="AW11" s="95">
        <v>751</v>
      </c>
      <c r="AX11" s="95"/>
      <c r="AY11" s="111"/>
      <c r="AZ11" s="112"/>
      <c r="BA11" s="112"/>
      <c r="BB11" s="95">
        <v>501.75</v>
      </c>
      <c r="BC11" s="95">
        <v>537.79999999999995</v>
      </c>
      <c r="BD11" s="95">
        <v>573.85</v>
      </c>
      <c r="BE11" s="95">
        <v>586.25</v>
      </c>
      <c r="BF11" s="95">
        <v>537.15</v>
      </c>
      <c r="BG11" s="95">
        <v>545.85</v>
      </c>
      <c r="BH11" s="95">
        <v>576.25</v>
      </c>
      <c r="BI11" s="95">
        <v>600.45000000000005</v>
      </c>
      <c r="BJ11" s="95">
        <v>636.45000000000005</v>
      </c>
      <c r="BK11" s="95">
        <v>698.55</v>
      </c>
      <c r="BL11" s="95">
        <v>722.1</v>
      </c>
      <c r="BM11" s="116">
        <f t="shared" si="1"/>
        <v>9.6028880866426025E-2</v>
      </c>
      <c r="BN11" s="116">
        <f t="shared" si="1"/>
        <v>9.6028880866426025E-2</v>
      </c>
      <c r="BO11" s="116" t="e">
        <f t="shared" si="1"/>
        <v>#DIV/0!</v>
      </c>
      <c r="BP11" s="116" t="e">
        <f t="shared" si="1"/>
        <v>#DIV/0!</v>
      </c>
      <c r="BQ11" s="116">
        <f t="shared" si="2"/>
        <v>9.6067415730336947E-2</v>
      </c>
      <c r="BR11" s="116">
        <f t="shared" si="3"/>
        <v>9.6042976939203273E-2</v>
      </c>
      <c r="BS11" s="116">
        <f t="shared" si="4"/>
        <v>9.601571612744797E-2</v>
      </c>
      <c r="BT11" s="116">
        <f t="shared" si="5"/>
        <v>9.605097072789559E-2</v>
      </c>
      <c r="BU11" s="116">
        <f t="shared" si="6"/>
        <v>9.6043353355967698E-2</v>
      </c>
      <c r="BV11" s="116">
        <f t="shared" si="7"/>
        <v>9.6060991105463733E-2</v>
      </c>
      <c r="BW11" s="116">
        <f t="shared" si="8"/>
        <v>9.6043822276323798E-2</v>
      </c>
      <c r="BX11" s="116">
        <f t="shared" si="9"/>
        <v>9.6011212988378336E-2</v>
      </c>
      <c r="BY11" s="116">
        <f t="shared" si="10"/>
        <v>9.6043641172580907E-2</v>
      </c>
      <c r="BZ11" s="116">
        <f t="shared" si="11"/>
        <v>9.6043779495933235E-2</v>
      </c>
      <c r="CA11" s="116">
        <f t="shared" si="12"/>
        <v>9.6026811734991169E-2</v>
      </c>
    </row>
    <row r="12" spans="1:79" ht="15.75" x14ac:dyDescent="0.25">
      <c r="A12" s="15"/>
      <c r="B12" s="36"/>
      <c r="C12" s="161">
        <v>948.5</v>
      </c>
      <c r="D12" s="161">
        <v>948.5</v>
      </c>
      <c r="E12" s="37"/>
      <c r="F12" s="37"/>
      <c r="G12" s="161">
        <v>878.85</v>
      </c>
      <c r="H12" s="161">
        <v>950.35</v>
      </c>
      <c r="I12" s="161">
        <v>1015.95</v>
      </c>
      <c r="J12" s="161">
        <v>1048.95</v>
      </c>
      <c r="K12" s="161">
        <v>952.5</v>
      </c>
      <c r="L12" s="161">
        <v>988.25</v>
      </c>
      <c r="M12" s="161">
        <v>1036.3</v>
      </c>
      <c r="N12" s="161">
        <v>1072.25</v>
      </c>
      <c r="O12" s="161">
        <v>1153.75</v>
      </c>
      <c r="P12" s="161">
        <v>1269.7</v>
      </c>
      <c r="Q12" s="161">
        <v>1318.05</v>
      </c>
      <c r="S12" s="36"/>
      <c r="T12" s="161">
        <v>865.4</v>
      </c>
      <c r="U12" s="161">
        <v>865.4</v>
      </c>
      <c r="V12" s="37"/>
      <c r="W12" s="37"/>
      <c r="X12" s="161">
        <v>801.85</v>
      </c>
      <c r="Y12" s="161">
        <v>867.1</v>
      </c>
      <c r="Z12" s="161">
        <v>926.95</v>
      </c>
      <c r="AA12" s="161">
        <v>957.05</v>
      </c>
      <c r="AB12" s="161">
        <v>869.05</v>
      </c>
      <c r="AC12" s="161">
        <v>901.65</v>
      </c>
      <c r="AD12" s="161">
        <v>945.5</v>
      </c>
      <c r="AE12" s="161">
        <v>978.3</v>
      </c>
      <c r="AF12" s="161">
        <v>1052.6500000000001</v>
      </c>
      <c r="AG12" s="161">
        <v>1158.45</v>
      </c>
      <c r="AH12" s="161">
        <v>1202.5999999999999</v>
      </c>
      <c r="AJ12" s="111"/>
      <c r="AK12" s="112"/>
      <c r="AL12" s="112"/>
      <c r="AM12" s="95">
        <v>587.75</v>
      </c>
      <c r="AN12" s="95">
        <v>635.54999999999995</v>
      </c>
      <c r="AO12" s="95">
        <v>679.4</v>
      </c>
      <c r="AP12" s="95">
        <v>701.45</v>
      </c>
      <c r="AQ12" s="95">
        <v>633.95000000000005</v>
      </c>
      <c r="AR12" s="95">
        <v>650.35</v>
      </c>
      <c r="AS12" s="95">
        <v>689.75</v>
      </c>
      <c r="AT12" s="95">
        <v>713.65</v>
      </c>
      <c r="AU12" s="95">
        <v>767.9</v>
      </c>
      <c r="AV12" s="95">
        <v>845.1</v>
      </c>
      <c r="AW12" s="95">
        <v>877.3</v>
      </c>
      <c r="AX12" s="95"/>
      <c r="AY12" s="111"/>
      <c r="AZ12" s="112"/>
      <c r="BA12" s="112"/>
      <c r="BB12" s="95">
        <v>565.1</v>
      </c>
      <c r="BC12" s="95">
        <v>611.1</v>
      </c>
      <c r="BD12" s="95">
        <v>653.25</v>
      </c>
      <c r="BE12" s="95">
        <v>674.45</v>
      </c>
      <c r="BF12" s="95">
        <v>609.54999999999995</v>
      </c>
      <c r="BG12" s="95">
        <v>625.29999999999995</v>
      </c>
      <c r="BH12" s="95">
        <v>663.2</v>
      </c>
      <c r="BI12" s="95">
        <v>686.2</v>
      </c>
      <c r="BJ12" s="95">
        <v>738.35</v>
      </c>
      <c r="BK12" s="95">
        <v>812.55</v>
      </c>
      <c r="BL12" s="95">
        <v>843.55</v>
      </c>
      <c r="BM12" s="116">
        <f t="shared" si="1"/>
        <v>9.6024959556274547E-2</v>
      </c>
      <c r="BN12" s="116">
        <f t="shared" si="1"/>
        <v>9.6024959556274547E-2</v>
      </c>
      <c r="BO12" s="116" t="e">
        <f t="shared" si="1"/>
        <v>#DIV/0!</v>
      </c>
      <c r="BP12" s="116" t="e">
        <f t="shared" si="1"/>
        <v>#DIV/0!</v>
      </c>
      <c r="BQ12" s="116">
        <f t="shared" si="2"/>
        <v>9.602793539938892E-2</v>
      </c>
      <c r="BR12" s="116">
        <f t="shared" si="3"/>
        <v>9.6009687463960436E-2</v>
      </c>
      <c r="BS12" s="116">
        <f t="shared" si="4"/>
        <v>9.6013808727547278E-2</v>
      </c>
      <c r="BT12" s="116">
        <f t="shared" si="5"/>
        <v>9.6024241157724344E-2</v>
      </c>
      <c r="BU12" s="116">
        <f t="shared" si="6"/>
        <v>9.6024394453713802E-2</v>
      </c>
      <c r="BV12" s="116">
        <f t="shared" si="7"/>
        <v>9.604613763655534E-2</v>
      </c>
      <c r="BW12" s="116">
        <f t="shared" si="8"/>
        <v>9.6033844526705492E-2</v>
      </c>
      <c r="BX12" s="116">
        <f t="shared" si="9"/>
        <v>9.6033936420321098E-2</v>
      </c>
      <c r="BY12" s="116">
        <f t="shared" si="10"/>
        <v>9.6043319241913228E-2</v>
      </c>
      <c r="BZ12" s="116">
        <f t="shared" si="11"/>
        <v>9.6033493029479056E-2</v>
      </c>
      <c r="CA12" s="116">
        <f t="shared" si="12"/>
        <v>9.6000332612672601E-2</v>
      </c>
    </row>
    <row r="13" spans="1:79" ht="15.75" x14ac:dyDescent="0.25">
      <c r="A13" s="15"/>
      <c r="B13" s="36"/>
      <c r="C13" s="161">
        <v>1064.1500000000001</v>
      </c>
      <c r="D13" s="161">
        <v>1064.1500000000001</v>
      </c>
      <c r="E13" s="37"/>
      <c r="F13" s="37"/>
      <c r="G13" s="161">
        <v>977.45</v>
      </c>
      <c r="H13" s="161">
        <v>1066.1500000000001</v>
      </c>
      <c r="I13" s="161">
        <v>1139.5</v>
      </c>
      <c r="J13" s="161">
        <v>1182.05</v>
      </c>
      <c r="K13" s="161">
        <v>1065.6500000000001</v>
      </c>
      <c r="L13" s="161">
        <v>1113.8</v>
      </c>
      <c r="M13" s="161">
        <v>1172.1500000000001</v>
      </c>
      <c r="N13" s="161">
        <v>1205.8</v>
      </c>
      <c r="O13" s="161">
        <v>1313.05</v>
      </c>
      <c r="P13" s="161">
        <v>1447.95</v>
      </c>
      <c r="Q13" s="161">
        <v>1506.15</v>
      </c>
      <c r="S13" s="36"/>
      <c r="T13" s="161">
        <v>970.9</v>
      </c>
      <c r="U13" s="161">
        <v>970.9</v>
      </c>
      <c r="V13" s="37"/>
      <c r="W13" s="37"/>
      <c r="X13" s="161">
        <v>891.8</v>
      </c>
      <c r="Y13" s="161">
        <v>972.75</v>
      </c>
      <c r="Z13" s="161">
        <v>1039.6500000000001</v>
      </c>
      <c r="AA13" s="161">
        <v>1078.5</v>
      </c>
      <c r="AB13" s="161">
        <v>972.3</v>
      </c>
      <c r="AC13" s="161">
        <v>1016.2</v>
      </c>
      <c r="AD13" s="161">
        <v>1069.45</v>
      </c>
      <c r="AE13" s="161">
        <v>1100.1500000000001</v>
      </c>
      <c r="AF13" s="161">
        <v>1198</v>
      </c>
      <c r="AG13" s="161">
        <v>1321.1</v>
      </c>
      <c r="AH13" s="161">
        <v>1374.2</v>
      </c>
      <c r="AJ13" s="111"/>
      <c r="AK13" s="112"/>
      <c r="AL13" s="112"/>
      <c r="AM13" s="95">
        <v>653.6</v>
      </c>
      <c r="AN13" s="95">
        <v>713</v>
      </c>
      <c r="AO13" s="95">
        <v>762.05</v>
      </c>
      <c r="AP13" s="95">
        <v>790.5</v>
      </c>
      <c r="AQ13" s="95">
        <v>709.3</v>
      </c>
      <c r="AR13" s="95">
        <v>733</v>
      </c>
      <c r="AS13" s="95">
        <v>780.1</v>
      </c>
      <c r="AT13" s="95">
        <v>802.55</v>
      </c>
      <c r="AU13" s="95">
        <v>873.95</v>
      </c>
      <c r="AV13" s="95">
        <v>963.75</v>
      </c>
      <c r="AW13" s="95">
        <v>1002.5</v>
      </c>
      <c r="AX13" s="95"/>
      <c r="AY13" s="111"/>
      <c r="AZ13" s="112"/>
      <c r="BA13" s="112"/>
      <c r="BB13" s="95">
        <v>628.45000000000005</v>
      </c>
      <c r="BC13" s="95">
        <v>685.55</v>
      </c>
      <c r="BD13" s="95">
        <v>732.7</v>
      </c>
      <c r="BE13" s="95">
        <v>760.05</v>
      </c>
      <c r="BF13" s="95">
        <v>682</v>
      </c>
      <c r="BG13" s="95">
        <v>704.8</v>
      </c>
      <c r="BH13" s="95">
        <v>750.05</v>
      </c>
      <c r="BI13" s="95">
        <v>771.65</v>
      </c>
      <c r="BJ13" s="95">
        <v>840.3</v>
      </c>
      <c r="BK13" s="95">
        <v>926.65</v>
      </c>
      <c r="BL13" s="95">
        <v>963.9</v>
      </c>
      <c r="BM13" s="116">
        <f t="shared" si="1"/>
        <v>9.604490678751687E-2</v>
      </c>
      <c r="BN13" s="116">
        <f t="shared" si="1"/>
        <v>9.604490678751687E-2</v>
      </c>
      <c r="BO13" s="116" t="e">
        <f t="shared" si="1"/>
        <v>#DIV/0!</v>
      </c>
      <c r="BP13" s="116" t="e">
        <f t="shared" si="1"/>
        <v>#DIV/0!</v>
      </c>
      <c r="BQ13" s="116">
        <f t="shared" si="2"/>
        <v>9.6041713388652195E-2</v>
      </c>
      <c r="BR13" s="116">
        <f t="shared" si="3"/>
        <v>9.6016448213826822E-2</v>
      </c>
      <c r="BS13" s="116">
        <f t="shared" si="4"/>
        <v>9.6041937190400439E-2</v>
      </c>
      <c r="BT13" s="116">
        <f t="shared" si="5"/>
        <v>9.6012980992118635E-2</v>
      </c>
      <c r="BU13" s="116">
        <f t="shared" si="6"/>
        <v>9.6009462100175025E-2</v>
      </c>
      <c r="BV13" s="116">
        <f t="shared" si="7"/>
        <v>9.6044085809879887E-2</v>
      </c>
      <c r="BW13" s="116">
        <f t="shared" si="8"/>
        <v>9.6030669970545546E-2</v>
      </c>
      <c r="BX13" s="116">
        <f t="shared" si="9"/>
        <v>9.6032359223741981E-2</v>
      </c>
      <c r="BY13" s="116">
        <f t="shared" si="10"/>
        <v>9.6035058430717912E-2</v>
      </c>
      <c r="BZ13" s="116">
        <f t="shared" si="11"/>
        <v>9.601846945727055E-2</v>
      </c>
      <c r="CA13" s="116">
        <f t="shared" si="12"/>
        <v>9.6019502255858091E-2</v>
      </c>
    </row>
    <row r="14" spans="1:79" ht="15.75" x14ac:dyDescent="0.25">
      <c r="A14" s="15"/>
      <c r="B14" s="36"/>
      <c r="C14" s="69"/>
      <c r="D14" s="69"/>
      <c r="E14" s="37"/>
      <c r="F14" s="37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S14" s="36"/>
      <c r="T14" s="36"/>
      <c r="U14" s="69"/>
      <c r="V14" s="37"/>
      <c r="W14" s="37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J14" s="111"/>
      <c r="AK14" s="112"/>
      <c r="AL14" s="112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111"/>
      <c r="AZ14" s="112"/>
      <c r="BA14" s="112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</row>
    <row r="15" spans="1:79" ht="15.75" x14ac:dyDescent="0.25">
      <c r="A15" s="15"/>
      <c r="B15" s="15"/>
      <c r="C15" s="40" t="s">
        <v>89</v>
      </c>
      <c r="D15" s="40" t="s">
        <v>90</v>
      </c>
      <c r="E15" s="39"/>
      <c r="F15" s="39"/>
      <c r="G15" s="40" t="s">
        <v>91</v>
      </c>
      <c r="H15" s="40" t="s">
        <v>92</v>
      </c>
      <c r="I15" s="40" t="s">
        <v>93</v>
      </c>
      <c r="J15" s="15" t="s">
        <v>94</v>
      </c>
      <c r="K15" s="15" t="s">
        <v>95</v>
      </c>
      <c r="L15" s="15" t="s">
        <v>96</v>
      </c>
      <c r="M15" s="15" t="s">
        <v>97</v>
      </c>
      <c r="N15" s="15" t="s">
        <v>98</v>
      </c>
      <c r="O15" s="15" t="s">
        <v>99</v>
      </c>
      <c r="P15" s="15" t="s">
        <v>100</v>
      </c>
      <c r="Q15" s="15" t="s">
        <v>101</v>
      </c>
      <c r="S15" s="15"/>
      <c r="T15" s="15" t="s">
        <v>89</v>
      </c>
      <c r="U15" s="40" t="s">
        <v>90</v>
      </c>
      <c r="V15" s="39"/>
      <c r="W15" s="39"/>
      <c r="X15" s="40" t="s">
        <v>91</v>
      </c>
      <c r="Y15" s="40" t="s">
        <v>92</v>
      </c>
      <c r="Z15" s="40" t="s">
        <v>93</v>
      </c>
      <c r="AA15" s="15" t="s">
        <v>94</v>
      </c>
      <c r="AB15" s="15" t="s">
        <v>95</v>
      </c>
      <c r="AC15" s="15" t="s">
        <v>96</v>
      </c>
      <c r="AD15" s="15" t="s">
        <v>97</v>
      </c>
      <c r="AE15" s="15" t="s">
        <v>98</v>
      </c>
      <c r="AF15" s="15" t="s">
        <v>99</v>
      </c>
      <c r="AG15" s="15" t="s">
        <v>100</v>
      </c>
      <c r="AH15" s="15" t="s">
        <v>101</v>
      </c>
      <c r="AJ15" s="113"/>
      <c r="AK15" s="114"/>
      <c r="AL15" s="114"/>
      <c r="AM15" s="115" t="s">
        <v>91</v>
      </c>
      <c r="AN15" s="115" t="s">
        <v>92</v>
      </c>
      <c r="AO15" s="115" t="s">
        <v>93</v>
      </c>
      <c r="AP15" s="113" t="s">
        <v>94</v>
      </c>
      <c r="AQ15" s="113" t="s">
        <v>95</v>
      </c>
      <c r="AR15" s="113" t="s">
        <v>96</v>
      </c>
      <c r="AS15" s="113" t="s">
        <v>97</v>
      </c>
      <c r="AT15" s="113" t="s">
        <v>98</v>
      </c>
      <c r="AU15" s="113" t="s">
        <v>99</v>
      </c>
      <c r="AV15" s="113" t="s">
        <v>100</v>
      </c>
      <c r="AW15" s="113" t="s">
        <v>101</v>
      </c>
      <c r="AX15" s="113"/>
      <c r="AY15" s="113"/>
      <c r="AZ15" s="114"/>
      <c r="BA15" s="114"/>
      <c r="BB15" s="115" t="s">
        <v>91</v>
      </c>
      <c r="BC15" s="115" t="s">
        <v>92</v>
      </c>
      <c r="BD15" s="115" t="s">
        <v>93</v>
      </c>
      <c r="BE15" s="113" t="s">
        <v>94</v>
      </c>
      <c r="BF15" s="113" t="s">
        <v>95</v>
      </c>
      <c r="BG15" s="113" t="s">
        <v>96</v>
      </c>
      <c r="BH15" s="113" t="s">
        <v>97</v>
      </c>
      <c r="BI15" s="113" t="s">
        <v>98</v>
      </c>
      <c r="BJ15" s="113" t="s">
        <v>99</v>
      </c>
      <c r="BK15" s="113" t="s">
        <v>100</v>
      </c>
      <c r="BL15" s="113" t="s">
        <v>101</v>
      </c>
    </row>
    <row r="16" spans="1:79" ht="15.75" x14ac:dyDescent="0.25">
      <c r="A16" s="15" t="s">
        <v>102</v>
      </c>
      <c r="B16" s="34">
        <v>0.5</v>
      </c>
      <c r="C16" s="161">
        <v>748.25</v>
      </c>
      <c r="D16" s="161">
        <v>809.2</v>
      </c>
      <c r="E16" s="35"/>
      <c r="F16" s="35"/>
      <c r="G16" s="161">
        <v>564.25</v>
      </c>
      <c r="H16" s="161">
        <v>597.15</v>
      </c>
      <c r="I16" s="161">
        <v>645.20000000000005</v>
      </c>
      <c r="J16" s="161">
        <v>645.25</v>
      </c>
      <c r="K16" s="161">
        <v>742.2</v>
      </c>
      <c r="L16" s="161">
        <v>775.9</v>
      </c>
      <c r="M16" s="161">
        <v>801.9</v>
      </c>
      <c r="N16" s="161">
        <v>814.55</v>
      </c>
      <c r="O16" s="161">
        <v>850.95</v>
      </c>
      <c r="P16" s="161">
        <v>905.75</v>
      </c>
      <c r="Q16" s="161">
        <v>952.3</v>
      </c>
      <c r="S16" s="34">
        <v>0.5</v>
      </c>
      <c r="T16" s="161">
        <v>656.5</v>
      </c>
      <c r="U16" s="161">
        <v>738.3</v>
      </c>
      <c r="V16" s="35"/>
      <c r="W16" s="35"/>
      <c r="X16" s="161">
        <v>514.79999999999995</v>
      </c>
      <c r="Y16" s="161">
        <v>544.79999999999995</v>
      </c>
      <c r="Z16" s="161">
        <v>588.65</v>
      </c>
      <c r="AA16" s="161">
        <v>588.70000000000005</v>
      </c>
      <c r="AB16" s="161">
        <v>677.15</v>
      </c>
      <c r="AC16" s="161">
        <v>707.9</v>
      </c>
      <c r="AD16" s="161">
        <v>731.65</v>
      </c>
      <c r="AE16" s="161">
        <v>743.2</v>
      </c>
      <c r="AF16" s="161">
        <v>776.4</v>
      </c>
      <c r="AG16" s="161">
        <v>826.4</v>
      </c>
      <c r="AH16" s="161">
        <v>868.85</v>
      </c>
      <c r="AJ16" s="109">
        <v>0.5</v>
      </c>
      <c r="AK16" s="110"/>
      <c r="AL16" s="110"/>
      <c r="AM16" s="95">
        <v>377.3</v>
      </c>
      <c r="AN16" s="95">
        <v>399.25</v>
      </c>
      <c r="AO16" s="95">
        <v>431.4</v>
      </c>
      <c r="AP16" s="95">
        <v>431.45</v>
      </c>
      <c r="AQ16" s="95">
        <v>493.9</v>
      </c>
      <c r="AR16" s="95">
        <v>510.6</v>
      </c>
      <c r="AS16" s="95">
        <v>533.70000000000005</v>
      </c>
      <c r="AT16" s="95">
        <v>542.20000000000005</v>
      </c>
      <c r="AU16" s="95">
        <v>566.35</v>
      </c>
      <c r="AV16" s="95">
        <v>602.85</v>
      </c>
      <c r="AW16" s="95">
        <v>633.79999999999995</v>
      </c>
      <c r="AX16" s="95"/>
      <c r="AY16" s="109">
        <v>0.5</v>
      </c>
      <c r="AZ16" s="110"/>
      <c r="BA16" s="110"/>
      <c r="BB16" s="95">
        <v>362.75</v>
      </c>
      <c r="BC16" s="95">
        <v>383.85</v>
      </c>
      <c r="BD16" s="95">
        <v>414.8</v>
      </c>
      <c r="BE16" s="95">
        <v>414.85</v>
      </c>
      <c r="BF16" s="95">
        <v>474.9</v>
      </c>
      <c r="BG16" s="95">
        <v>490.95</v>
      </c>
      <c r="BH16" s="95">
        <v>513.15</v>
      </c>
      <c r="BI16" s="95">
        <v>521.29999999999995</v>
      </c>
      <c r="BJ16" s="95">
        <v>544.54999999999995</v>
      </c>
      <c r="BK16" s="95">
        <v>579.65</v>
      </c>
      <c r="BL16" s="95">
        <v>609.4</v>
      </c>
      <c r="BM16" s="116">
        <f t="shared" ref="BM16:BN69" si="13">C16/T16-1</f>
        <v>0.13975628332063983</v>
      </c>
      <c r="BN16" s="116">
        <f t="shared" si="13"/>
        <v>9.6031423540566374E-2</v>
      </c>
      <c r="BO16" s="116" t="e">
        <f t="shared" ref="BO16:BO69" si="14">E16/V16-1</f>
        <v>#DIV/0!</v>
      </c>
      <c r="BP16" s="116" t="e">
        <f t="shared" ref="BP16:BP69" si="15">F16/W16-1</f>
        <v>#DIV/0!</v>
      </c>
      <c r="BQ16" s="116">
        <f t="shared" ref="BQ16:BQ69" si="16">G16/X16-1</f>
        <v>9.6056721056721139E-2</v>
      </c>
      <c r="BR16" s="116">
        <f t="shared" ref="BR16:BR69" si="17">H16/Y16-1</f>
        <v>9.6090308370044175E-2</v>
      </c>
      <c r="BS16" s="116">
        <f t="shared" ref="BS16:BS69" si="18">I16/Z16-1</f>
        <v>9.6067272572836204E-2</v>
      </c>
      <c r="BT16" s="116">
        <f t="shared" ref="BT16:BT69" si="19">J16/AA16-1</f>
        <v>9.6059113300492438E-2</v>
      </c>
      <c r="BU16" s="116">
        <f t="shared" ref="BU16:BU69" si="20">K16/AB16-1</f>
        <v>9.6064387506461069E-2</v>
      </c>
      <c r="BV16" s="116">
        <f t="shared" ref="BV16:BV69" si="21">L16/AC16-1</f>
        <v>9.605876536233926E-2</v>
      </c>
      <c r="BW16" s="116">
        <f t="shared" ref="BW16:BW69" si="22">M16/AD16-1</f>
        <v>9.6015854575275172E-2</v>
      </c>
      <c r="BX16" s="116">
        <f t="shared" ref="BX16:BX69" si="23">N16/AE16-1</f>
        <v>9.6003767491926739E-2</v>
      </c>
      <c r="BY16" s="116">
        <f t="shared" ref="BY16:BY69" si="24">O16/AF16-1</f>
        <v>9.6020092735703333E-2</v>
      </c>
      <c r="BZ16" s="116">
        <f t="shared" ref="BZ16:BZ69" si="25">P16/AG16-1</f>
        <v>9.6018877057115315E-2</v>
      </c>
      <c r="CA16" s="116">
        <f t="shared" ref="CA16:CA69" si="26">Q16/AH16-1</f>
        <v>9.6046498244806378E-2</v>
      </c>
    </row>
    <row r="17" spans="1:79" ht="15.75" x14ac:dyDescent="0.25">
      <c r="A17" s="15"/>
      <c r="B17" s="34">
        <v>1</v>
      </c>
      <c r="C17" s="161">
        <v>875.6</v>
      </c>
      <c r="D17" s="161">
        <v>934.3</v>
      </c>
      <c r="E17" s="35"/>
      <c r="F17" s="35"/>
      <c r="G17" s="161">
        <v>683.85</v>
      </c>
      <c r="H17" s="161">
        <v>722.45</v>
      </c>
      <c r="I17" s="161">
        <v>768.9</v>
      </c>
      <c r="J17" s="161">
        <v>778.75</v>
      </c>
      <c r="K17" s="161">
        <v>861.15</v>
      </c>
      <c r="L17" s="161">
        <v>891.8</v>
      </c>
      <c r="M17" s="161">
        <v>935.55</v>
      </c>
      <c r="N17" s="161">
        <v>950.35</v>
      </c>
      <c r="O17" s="161">
        <v>1014.3</v>
      </c>
      <c r="P17" s="161">
        <v>1076.1500000000001</v>
      </c>
      <c r="Q17" s="161">
        <v>1140.0999999999999</v>
      </c>
      <c r="S17" s="34">
        <v>1</v>
      </c>
      <c r="T17" s="161">
        <v>773.35</v>
      </c>
      <c r="U17" s="161">
        <v>852.45</v>
      </c>
      <c r="V17" s="35"/>
      <c r="W17" s="35"/>
      <c r="X17" s="161">
        <v>623.95000000000005</v>
      </c>
      <c r="Y17" s="161">
        <v>659.15</v>
      </c>
      <c r="Z17" s="161">
        <v>701.55</v>
      </c>
      <c r="AA17" s="161">
        <v>710.5</v>
      </c>
      <c r="AB17" s="161">
        <v>785.7</v>
      </c>
      <c r="AC17" s="161">
        <v>813.65</v>
      </c>
      <c r="AD17" s="161">
        <v>853.6</v>
      </c>
      <c r="AE17" s="161">
        <v>867.1</v>
      </c>
      <c r="AF17" s="161">
        <v>925.45</v>
      </c>
      <c r="AG17" s="161">
        <v>981.85</v>
      </c>
      <c r="AH17" s="161">
        <v>1040.2</v>
      </c>
      <c r="AJ17" s="109">
        <v>1</v>
      </c>
      <c r="AK17" s="110"/>
      <c r="AL17" s="110"/>
      <c r="AM17" s="95">
        <v>457.25</v>
      </c>
      <c r="AN17" s="95">
        <v>483.1</v>
      </c>
      <c r="AO17" s="95">
        <v>514.20000000000005</v>
      </c>
      <c r="AP17" s="95">
        <v>520.70000000000005</v>
      </c>
      <c r="AQ17" s="95">
        <v>573.20000000000005</v>
      </c>
      <c r="AR17" s="95">
        <v>586.85</v>
      </c>
      <c r="AS17" s="95">
        <v>622.70000000000005</v>
      </c>
      <c r="AT17" s="95">
        <v>632.5</v>
      </c>
      <c r="AU17" s="95">
        <v>675.15</v>
      </c>
      <c r="AV17" s="95">
        <v>716.25</v>
      </c>
      <c r="AW17" s="95">
        <v>758.85</v>
      </c>
      <c r="AX17" s="95"/>
      <c r="AY17" s="109">
        <v>1</v>
      </c>
      <c r="AZ17" s="110"/>
      <c r="BA17" s="110"/>
      <c r="BB17" s="95">
        <v>439.65</v>
      </c>
      <c r="BC17" s="95">
        <v>464.5</v>
      </c>
      <c r="BD17" s="95">
        <v>494.4</v>
      </c>
      <c r="BE17" s="95">
        <v>500.65</v>
      </c>
      <c r="BF17" s="95">
        <v>551.15</v>
      </c>
      <c r="BG17" s="95">
        <v>564.25</v>
      </c>
      <c r="BH17" s="95">
        <v>598.75</v>
      </c>
      <c r="BI17" s="95">
        <v>608.15</v>
      </c>
      <c r="BJ17" s="95">
        <v>649.15</v>
      </c>
      <c r="BK17" s="95">
        <v>688.7</v>
      </c>
      <c r="BL17" s="95">
        <v>729.65</v>
      </c>
      <c r="BM17" s="116">
        <f t="shared" si="13"/>
        <v>0.13221697808236899</v>
      </c>
      <c r="BN17" s="116">
        <f t="shared" si="13"/>
        <v>9.6017361722094963E-2</v>
      </c>
      <c r="BO17" s="116" t="e">
        <f t="shared" si="14"/>
        <v>#DIV/0!</v>
      </c>
      <c r="BP17" s="116" t="e">
        <f t="shared" si="15"/>
        <v>#DIV/0!</v>
      </c>
      <c r="BQ17" s="116">
        <f t="shared" si="16"/>
        <v>9.6001282154018819E-2</v>
      </c>
      <c r="BR17" s="116">
        <f t="shared" si="17"/>
        <v>9.6032769475840274E-2</v>
      </c>
      <c r="BS17" s="116">
        <f t="shared" si="18"/>
        <v>9.6001710498182735E-2</v>
      </c>
      <c r="BT17" s="116">
        <f t="shared" si="19"/>
        <v>9.605911330049266E-2</v>
      </c>
      <c r="BU17" s="116">
        <f t="shared" si="20"/>
        <v>9.6029018709431035E-2</v>
      </c>
      <c r="BV17" s="116">
        <f t="shared" si="21"/>
        <v>9.6048669575370171E-2</v>
      </c>
      <c r="BW17" s="116">
        <f t="shared" si="22"/>
        <v>9.6005154639175139E-2</v>
      </c>
      <c r="BX17" s="116">
        <f t="shared" si="23"/>
        <v>9.6009687463960436E-2</v>
      </c>
      <c r="BY17" s="116">
        <f t="shared" si="24"/>
        <v>9.6007347776757124E-2</v>
      </c>
      <c r="BZ17" s="116">
        <f t="shared" si="25"/>
        <v>9.6043183785710751E-2</v>
      </c>
      <c r="CA17" s="116">
        <f t="shared" si="26"/>
        <v>9.6039223226302539E-2</v>
      </c>
    </row>
    <row r="18" spans="1:79" ht="15.75" x14ac:dyDescent="0.25">
      <c r="A18" s="15"/>
      <c r="B18" s="34">
        <v>1.5</v>
      </c>
      <c r="C18" s="161">
        <v>991.35</v>
      </c>
      <c r="D18" s="161">
        <v>1048.1500000000001</v>
      </c>
      <c r="E18" s="35"/>
      <c r="F18" s="35"/>
      <c r="G18" s="161">
        <v>780.4</v>
      </c>
      <c r="H18" s="161">
        <v>836.5</v>
      </c>
      <c r="I18" s="161">
        <v>892.65</v>
      </c>
      <c r="J18" s="161">
        <v>911.75</v>
      </c>
      <c r="K18" s="161">
        <v>980.2</v>
      </c>
      <c r="L18" s="161">
        <v>1020.05</v>
      </c>
      <c r="M18" s="161">
        <v>1069.3499999999999</v>
      </c>
      <c r="N18" s="161">
        <v>1091.5999999999999</v>
      </c>
      <c r="O18" s="161">
        <v>1163.6500000000001</v>
      </c>
      <c r="P18" s="161">
        <v>1244.8499999999999</v>
      </c>
      <c r="Q18" s="161">
        <v>1312.75</v>
      </c>
      <c r="S18" s="34">
        <v>1.5</v>
      </c>
      <c r="T18" s="161">
        <v>879.65</v>
      </c>
      <c r="U18" s="161">
        <v>956.3</v>
      </c>
      <c r="V18" s="35"/>
      <c r="W18" s="35"/>
      <c r="X18" s="161">
        <v>712</v>
      </c>
      <c r="Y18" s="161">
        <v>763.2</v>
      </c>
      <c r="Z18" s="161">
        <v>814.45</v>
      </c>
      <c r="AA18" s="161">
        <v>831.85</v>
      </c>
      <c r="AB18" s="161">
        <v>894.3</v>
      </c>
      <c r="AC18" s="161">
        <v>930.7</v>
      </c>
      <c r="AD18" s="161">
        <v>975.65</v>
      </c>
      <c r="AE18" s="161">
        <v>995.95</v>
      </c>
      <c r="AF18" s="161">
        <v>1061.7</v>
      </c>
      <c r="AG18" s="161">
        <v>1135.8</v>
      </c>
      <c r="AH18" s="161">
        <v>1197.75</v>
      </c>
      <c r="AJ18" s="109">
        <v>1.5</v>
      </c>
      <c r="AK18" s="110"/>
      <c r="AL18" s="110"/>
      <c r="AM18" s="95">
        <v>521.85</v>
      </c>
      <c r="AN18" s="95">
        <v>559.35</v>
      </c>
      <c r="AO18" s="95">
        <v>596.85</v>
      </c>
      <c r="AP18" s="95">
        <v>609.70000000000005</v>
      </c>
      <c r="AQ18" s="95">
        <v>652.35</v>
      </c>
      <c r="AR18" s="95">
        <v>671.3</v>
      </c>
      <c r="AS18" s="95">
        <v>711.75</v>
      </c>
      <c r="AT18" s="95">
        <v>726.55</v>
      </c>
      <c r="AU18" s="95">
        <v>774.5</v>
      </c>
      <c r="AV18" s="95">
        <v>828.55</v>
      </c>
      <c r="AW18" s="95">
        <v>873.8</v>
      </c>
      <c r="AX18" s="95"/>
      <c r="AY18" s="109">
        <v>1.5</v>
      </c>
      <c r="AZ18" s="110"/>
      <c r="BA18" s="110"/>
      <c r="BB18" s="95">
        <v>501.75</v>
      </c>
      <c r="BC18" s="95">
        <v>537.79999999999995</v>
      </c>
      <c r="BD18" s="95">
        <v>573.85</v>
      </c>
      <c r="BE18" s="95">
        <v>586.25</v>
      </c>
      <c r="BF18" s="95">
        <v>627.25</v>
      </c>
      <c r="BG18" s="95">
        <v>645.45000000000005</v>
      </c>
      <c r="BH18" s="95">
        <v>684.35</v>
      </c>
      <c r="BI18" s="95">
        <v>698.6</v>
      </c>
      <c r="BJ18" s="95">
        <v>744.7</v>
      </c>
      <c r="BK18" s="95">
        <v>796.65</v>
      </c>
      <c r="BL18" s="95">
        <v>840.15</v>
      </c>
      <c r="BM18" s="116">
        <f t="shared" si="13"/>
        <v>0.12698232251463648</v>
      </c>
      <c r="BN18" s="116">
        <f t="shared" si="13"/>
        <v>9.6047265502457568E-2</v>
      </c>
      <c r="BO18" s="116" t="e">
        <f t="shared" si="14"/>
        <v>#DIV/0!</v>
      </c>
      <c r="BP18" s="116" t="e">
        <f t="shared" si="15"/>
        <v>#DIV/0!</v>
      </c>
      <c r="BQ18" s="116">
        <f t="shared" si="16"/>
        <v>9.6067415730336947E-2</v>
      </c>
      <c r="BR18" s="116">
        <f t="shared" si="17"/>
        <v>9.6042976939203273E-2</v>
      </c>
      <c r="BS18" s="116">
        <f t="shared" si="18"/>
        <v>9.601571612744797E-2</v>
      </c>
      <c r="BT18" s="116">
        <f t="shared" si="19"/>
        <v>9.605097072789559E-2</v>
      </c>
      <c r="BU18" s="116">
        <f t="shared" si="20"/>
        <v>9.6052778709605491E-2</v>
      </c>
      <c r="BV18" s="116">
        <f t="shared" si="21"/>
        <v>9.600300848823462E-2</v>
      </c>
      <c r="BW18" s="116">
        <f t="shared" si="22"/>
        <v>9.6038538410290419E-2</v>
      </c>
      <c r="BX18" s="116">
        <f t="shared" si="23"/>
        <v>9.6038957779004841E-2</v>
      </c>
      <c r="BY18" s="116">
        <f t="shared" si="24"/>
        <v>9.6025242535556332E-2</v>
      </c>
      <c r="BZ18" s="116">
        <f t="shared" si="25"/>
        <v>9.601162176439515E-2</v>
      </c>
      <c r="CA18" s="116">
        <f t="shared" si="26"/>
        <v>9.6013358380296454E-2</v>
      </c>
    </row>
    <row r="19" spans="1:79" ht="15.75" x14ac:dyDescent="0.25">
      <c r="A19" s="15"/>
      <c r="B19" s="34">
        <v>2</v>
      </c>
      <c r="C19" s="161">
        <v>1106.9000000000001</v>
      </c>
      <c r="D19" s="161">
        <v>1161.8</v>
      </c>
      <c r="E19" s="35"/>
      <c r="F19" s="35"/>
      <c r="G19" s="161">
        <v>878.85</v>
      </c>
      <c r="H19" s="161">
        <v>950.35</v>
      </c>
      <c r="I19" s="161">
        <v>1015.95</v>
      </c>
      <c r="J19" s="161">
        <v>1048.95</v>
      </c>
      <c r="K19" s="161">
        <v>1097.0999999999999</v>
      </c>
      <c r="L19" s="161">
        <v>1145.5999999999999</v>
      </c>
      <c r="M19" s="161">
        <v>1205.0999999999999</v>
      </c>
      <c r="N19" s="161">
        <v>1235.0999999999999</v>
      </c>
      <c r="O19" s="161">
        <v>1313.25</v>
      </c>
      <c r="P19" s="161">
        <v>1415.35</v>
      </c>
      <c r="Q19" s="161">
        <v>1482.95</v>
      </c>
      <c r="S19" s="34">
        <v>2</v>
      </c>
      <c r="T19" s="161">
        <v>985.8</v>
      </c>
      <c r="U19" s="161">
        <v>1060</v>
      </c>
      <c r="V19" s="35"/>
      <c r="W19" s="35"/>
      <c r="X19" s="161">
        <v>801.85</v>
      </c>
      <c r="Y19" s="161">
        <v>867.1</v>
      </c>
      <c r="Z19" s="161">
        <v>926.95</v>
      </c>
      <c r="AA19" s="161">
        <v>957.05</v>
      </c>
      <c r="AB19" s="161">
        <v>1001</v>
      </c>
      <c r="AC19" s="161">
        <v>1045.25</v>
      </c>
      <c r="AD19" s="161">
        <v>1099.5</v>
      </c>
      <c r="AE19" s="161">
        <v>1126.9000000000001</v>
      </c>
      <c r="AF19" s="161">
        <v>1198.2</v>
      </c>
      <c r="AG19" s="161">
        <v>1291.3499999999999</v>
      </c>
      <c r="AH19" s="161">
        <v>1353.05</v>
      </c>
      <c r="AJ19" s="109">
        <v>2</v>
      </c>
      <c r="AK19" s="110"/>
      <c r="AL19" s="110"/>
      <c r="AM19" s="95">
        <v>587.75</v>
      </c>
      <c r="AN19" s="95">
        <v>635.54999999999995</v>
      </c>
      <c r="AO19" s="95">
        <v>679.4</v>
      </c>
      <c r="AP19" s="95">
        <v>701.45</v>
      </c>
      <c r="AQ19" s="95">
        <v>730.25</v>
      </c>
      <c r="AR19" s="95">
        <v>753.9</v>
      </c>
      <c r="AS19" s="95">
        <v>802.1</v>
      </c>
      <c r="AT19" s="95">
        <v>822.15</v>
      </c>
      <c r="AU19" s="95">
        <v>874.05</v>
      </c>
      <c r="AV19" s="95">
        <v>942.05</v>
      </c>
      <c r="AW19" s="95">
        <v>987.1</v>
      </c>
      <c r="AX19" s="95"/>
      <c r="AY19" s="109">
        <v>2</v>
      </c>
      <c r="AZ19" s="110"/>
      <c r="BA19" s="110"/>
      <c r="BB19" s="95">
        <v>565.1</v>
      </c>
      <c r="BC19" s="95">
        <v>611.1</v>
      </c>
      <c r="BD19" s="95">
        <v>653.25</v>
      </c>
      <c r="BE19" s="95">
        <v>674.45</v>
      </c>
      <c r="BF19" s="95">
        <v>702.15</v>
      </c>
      <c r="BG19" s="95">
        <v>724.9</v>
      </c>
      <c r="BH19" s="95">
        <v>771.25</v>
      </c>
      <c r="BI19" s="95">
        <v>790.5</v>
      </c>
      <c r="BJ19" s="95">
        <v>840.4</v>
      </c>
      <c r="BK19" s="95">
        <v>905.8</v>
      </c>
      <c r="BL19" s="95">
        <v>949.1</v>
      </c>
      <c r="BM19" s="116">
        <f t="shared" si="13"/>
        <v>0.12284439034286887</v>
      </c>
      <c r="BN19" s="116">
        <f t="shared" si="13"/>
        <v>9.6037735849056505E-2</v>
      </c>
      <c r="BO19" s="116" t="e">
        <f t="shared" si="14"/>
        <v>#DIV/0!</v>
      </c>
      <c r="BP19" s="116" t="e">
        <f t="shared" si="15"/>
        <v>#DIV/0!</v>
      </c>
      <c r="BQ19" s="116">
        <f t="shared" si="16"/>
        <v>9.602793539938892E-2</v>
      </c>
      <c r="BR19" s="116">
        <f t="shared" si="17"/>
        <v>9.6009687463960436E-2</v>
      </c>
      <c r="BS19" s="116">
        <f t="shared" si="18"/>
        <v>9.6013808727547278E-2</v>
      </c>
      <c r="BT19" s="116">
        <f t="shared" si="19"/>
        <v>9.6024241157724344E-2</v>
      </c>
      <c r="BU19" s="116">
        <f t="shared" si="20"/>
        <v>9.6003996003996006E-2</v>
      </c>
      <c r="BV19" s="116">
        <f t="shared" si="21"/>
        <v>9.6005740253527705E-2</v>
      </c>
      <c r="BW19" s="116">
        <f t="shared" si="22"/>
        <v>9.604365620736699E-2</v>
      </c>
      <c r="BX19" s="116">
        <f t="shared" si="23"/>
        <v>9.6015618067263997E-2</v>
      </c>
      <c r="BY19" s="116">
        <f t="shared" si="24"/>
        <v>9.6019028542814189E-2</v>
      </c>
      <c r="BZ19" s="116">
        <f t="shared" si="25"/>
        <v>9.6023541255275457E-2</v>
      </c>
      <c r="CA19" s="116">
        <f t="shared" si="26"/>
        <v>9.6005321311112057E-2</v>
      </c>
    </row>
    <row r="20" spans="1:79" ht="15.75" x14ac:dyDescent="0.25">
      <c r="A20" s="15"/>
      <c r="B20" s="34">
        <v>2.5</v>
      </c>
      <c r="C20" s="161">
        <v>1224.45</v>
      </c>
      <c r="D20" s="161">
        <v>1277.4000000000001</v>
      </c>
      <c r="E20" s="35"/>
      <c r="F20" s="35"/>
      <c r="G20" s="161">
        <v>977.45</v>
      </c>
      <c r="H20" s="161">
        <v>1066.1500000000001</v>
      </c>
      <c r="I20" s="161">
        <v>1139.5</v>
      </c>
      <c r="J20" s="161">
        <v>1182.05</v>
      </c>
      <c r="K20" s="161">
        <v>1214.05</v>
      </c>
      <c r="L20" s="161">
        <v>1271</v>
      </c>
      <c r="M20" s="161">
        <v>1340.85</v>
      </c>
      <c r="N20" s="161">
        <v>1376.35</v>
      </c>
      <c r="O20" s="161">
        <v>1462.7</v>
      </c>
      <c r="P20" s="161">
        <v>1585.65</v>
      </c>
      <c r="Q20" s="161">
        <v>1653.55</v>
      </c>
      <c r="S20" s="34">
        <v>2.5</v>
      </c>
      <c r="T20" s="161">
        <v>1093.8</v>
      </c>
      <c r="U20" s="161">
        <v>1165.5</v>
      </c>
      <c r="V20" s="35"/>
      <c r="W20" s="35"/>
      <c r="X20" s="161">
        <v>891.8</v>
      </c>
      <c r="Y20" s="161">
        <v>972.75</v>
      </c>
      <c r="Z20" s="161">
        <v>1039.6500000000001</v>
      </c>
      <c r="AA20" s="161">
        <v>1078.5</v>
      </c>
      <c r="AB20" s="161">
        <v>1107.7</v>
      </c>
      <c r="AC20" s="161">
        <v>1159.6500000000001</v>
      </c>
      <c r="AD20" s="161">
        <v>1223.4000000000001</v>
      </c>
      <c r="AE20" s="161">
        <v>1255.75</v>
      </c>
      <c r="AF20" s="161">
        <v>1334.55</v>
      </c>
      <c r="AG20" s="161">
        <v>1446.75</v>
      </c>
      <c r="AH20" s="161">
        <v>1508.7</v>
      </c>
      <c r="AJ20" s="109">
        <v>2.5</v>
      </c>
      <c r="AK20" s="110"/>
      <c r="AL20" s="110"/>
      <c r="AM20" s="95">
        <v>653.6</v>
      </c>
      <c r="AN20" s="95">
        <v>713</v>
      </c>
      <c r="AO20" s="95">
        <v>762.05</v>
      </c>
      <c r="AP20" s="95">
        <v>790.5</v>
      </c>
      <c r="AQ20" s="95">
        <v>808.05</v>
      </c>
      <c r="AR20" s="95">
        <v>836.5</v>
      </c>
      <c r="AS20" s="95">
        <v>892.5</v>
      </c>
      <c r="AT20" s="95">
        <v>916.1</v>
      </c>
      <c r="AU20" s="95">
        <v>973.6</v>
      </c>
      <c r="AV20" s="95">
        <v>1055.45</v>
      </c>
      <c r="AW20" s="95">
        <v>1100.5999999999999</v>
      </c>
      <c r="AX20" s="95"/>
      <c r="AY20" s="109">
        <v>2.5</v>
      </c>
      <c r="AZ20" s="110"/>
      <c r="BA20" s="110"/>
      <c r="BB20" s="95">
        <v>628.45000000000005</v>
      </c>
      <c r="BC20" s="95">
        <v>685.55</v>
      </c>
      <c r="BD20" s="95">
        <v>732.7</v>
      </c>
      <c r="BE20" s="95">
        <v>760.05</v>
      </c>
      <c r="BF20" s="95">
        <v>776.95</v>
      </c>
      <c r="BG20" s="95">
        <v>804.3</v>
      </c>
      <c r="BH20" s="95">
        <v>858.15</v>
      </c>
      <c r="BI20" s="95">
        <v>880.85</v>
      </c>
      <c r="BJ20" s="95">
        <v>936.15</v>
      </c>
      <c r="BK20" s="95">
        <v>1014.85</v>
      </c>
      <c r="BL20" s="95">
        <v>1058.25</v>
      </c>
      <c r="BM20" s="116">
        <f t="shared" si="13"/>
        <v>0.11944596818431163</v>
      </c>
      <c r="BN20" s="116">
        <f t="shared" si="13"/>
        <v>9.6010296010295981E-2</v>
      </c>
      <c r="BO20" s="116" t="e">
        <f t="shared" si="14"/>
        <v>#DIV/0!</v>
      </c>
      <c r="BP20" s="116" t="e">
        <f t="shared" si="15"/>
        <v>#DIV/0!</v>
      </c>
      <c r="BQ20" s="116">
        <f t="shared" si="16"/>
        <v>9.6041713388652195E-2</v>
      </c>
      <c r="BR20" s="116">
        <f t="shared" si="17"/>
        <v>9.6016448213826822E-2</v>
      </c>
      <c r="BS20" s="116">
        <f t="shared" si="18"/>
        <v>9.6041937190400439E-2</v>
      </c>
      <c r="BT20" s="116">
        <f t="shared" si="19"/>
        <v>9.6012980992118635E-2</v>
      </c>
      <c r="BU20" s="116">
        <f t="shared" si="20"/>
        <v>9.6009749932292054E-2</v>
      </c>
      <c r="BV20" s="116">
        <f t="shared" si="21"/>
        <v>9.6020350967964463E-2</v>
      </c>
      <c r="BW20" s="116">
        <f t="shared" si="22"/>
        <v>9.6002942618930609E-2</v>
      </c>
      <c r="BX20" s="116">
        <f t="shared" si="23"/>
        <v>9.603822416882335E-2</v>
      </c>
      <c r="BY20" s="116">
        <f t="shared" si="24"/>
        <v>9.6024877299464295E-2</v>
      </c>
      <c r="BZ20" s="116">
        <f t="shared" si="25"/>
        <v>9.6008294453084453E-2</v>
      </c>
      <c r="CA20" s="116">
        <f t="shared" si="26"/>
        <v>9.600980977000062E-2</v>
      </c>
    </row>
    <row r="21" spans="1:79" ht="15.75" x14ac:dyDescent="0.25">
      <c r="A21" s="15"/>
      <c r="B21" s="34">
        <v>3</v>
      </c>
      <c r="C21" s="161">
        <v>1340</v>
      </c>
      <c r="D21" s="161">
        <v>1391</v>
      </c>
      <c r="E21" s="35"/>
      <c r="F21" s="35"/>
      <c r="G21" s="161">
        <v>1066.1500000000001</v>
      </c>
      <c r="H21" s="161">
        <v>1180.05</v>
      </c>
      <c r="I21" s="161">
        <v>1251.45</v>
      </c>
      <c r="J21" s="161">
        <v>1303.6500000000001</v>
      </c>
      <c r="K21" s="161">
        <v>1309.75</v>
      </c>
      <c r="L21" s="161">
        <v>1365.15</v>
      </c>
      <c r="M21" s="161">
        <v>1468.65</v>
      </c>
      <c r="N21" s="161">
        <v>1529.45</v>
      </c>
      <c r="O21" s="161">
        <v>1627.3</v>
      </c>
      <c r="P21" s="161">
        <v>1750.3</v>
      </c>
      <c r="Q21" s="161">
        <v>1816.1</v>
      </c>
      <c r="S21" s="34">
        <v>3</v>
      </c>
      <c r="T21" s="161">
        <v>1199.95</v>
      </c>
      <c r="U21" s="161">
        <v>1269.1500000000001</v>
      </c>
      <c r="V21" s="35"/>
      <c r="W21" s="35"/>
      <c r="X21" s="161">
        <v>972.75</v>
      </c>
      <c r="Y21" s="161">
        <v>1076.6500000000001</v>
      </c>
      <c r="Z21" s="161">
        <v>1141.8</v>
      </c>
      <c r="AA21" s="161">
        <v>1189.45</v>
      </c>
      <c r="AB21" s="161">
        <v>1195</v>
      </c>
      <c r="AC21" s="161">
        <v>1245.55</v>
      </c>
      <c r="AD21" s="161">
        <v>1340</v>
      </c>
      <c r="AE21" s="161">
        <v>1395.45</v>
      </c>
      <c r="AF21" s="161">
        <v>1484.75</v>
      </c>
      <c r="AG21" s="161">
        <v>1596.95</v>
      </c>
      <c r="AH21" s="161">
        <v>1657</v>
      </c>
      <c r="AJ21" s="109">
        <v>3</v>
      </c>
      <c r="AK21" s="110"/>
      <c r="AL21" s="110"/>
      <c r="AM21" s="95">
        <v>713</v>
      </c>
      <c r="AN21" s="95">
        <v>789.1</v>
      </c>
      <c r="AO21" s="95">
        <v>836.9</v>
      </c>
      <c r="AP21" s="95">
        <v>871.8</v>
      </c>
      <c r="AQ21" s="95">
        <v>871.75</v>
      </c>
      <c r="AR21" s="95">
        <v>898.4</v>
      </c>
      <c r="AS21" s="95">
        <v>977.6</v>
      </c>
      <c r="AT21" s="95">
        <v>1018</v>
      </c>
      <c r="AU21" s="95">
        <v>1083.2</v>
      </c>
      <c r="AV21" s="95">
        <v>1165.05</v>
      </c>
      <c r="AW21" s="95">
        <v>1208.8499999999999</v>
      </c>
      <c r="AX21" s="95"/>
      <c r="AY21" s="109">
        <v>3</v>
      </c>
      <c r="AZ21" s="110"/>
      <c r="BA21" s="110"/>
      <c r="BB21" s="95">
        <v>685.55</v>
      </c>
      <c r="BC21" s="95">
        <v>758.75</v>
      </c>
      <c r="BD21" s="95">
        <v>804.7</v>
      </c>
      <c r="BE21" s="95">
        <v>838.25</v>
      </c>
      <c r="BF21" s="95">
        <v>838.2</v>
      </c>
      <c r="BG21" s="95">
        <v>863.8</v>
      </c>
      <c r="BH21" s="95">
        <v>940</v>
      </c>
      <c r="BI21" s="95">
        <v>978.8</v>
      </c>
      <c r="BJ21" s="95">
        <v>1041.5</v>
      </c>
      <c r="BK21" s="95">
        <v>1120.2</v>
      </c>
      <c r="BL21" s="95">
        <v>1162.3499999999999</v>
      </c>
      <c r="BM21" s="116">
        <f t="shared" si="13"/>
        <v>0.11671319638318267</v>
      </c>
      <c r="BN21" s="116">
        <f t="shared" si="13"/>
        <v>9.6009139975574032E-2</v>
      </c>
      <c r="BO21" s="116" t="e">
        <f t="shared" si="14"/>
        <v>#DIV/0!</v>
      </c>
      <c r="BP21" s="116" t="e">
        <f t="shared" si="15"/>
        <v>#DIV/0!</v>
      </c>
      <c r="BQ21" s="116">
        <f t="shared" si="16"/>
        <v>9.6016448213826822E-2</v>
      </c>
      <c r="BR21" s="116">
        <f t="shared" si="17"/>
        <v>9.6038638369014828E-2</v>
      </c>
      <c r="BS21" s="116">
        <f t="shared" si="18"/>
        <v>9.6032580136626411E-2</v>
      </c>
      <c r="BT21" s="116">
        <f t="shared" si="19"/>
        <v>9.6010761276220213E-2</v>
      </c>
      <c r="BU21" s="116">
        <f t="shared" si="20"/>
        <v>9.6025104602510458E-2</v>
      </c>
      <c r="BV21" s="116">
        <f t="shared" si="21"/>
        <v>9.6021837742362948E-2</v>
      </c>
      <c r="BW21" s="116">
        <f t="shared" si="22"/>
        <v>9.6007462686567235E-2</v>
      </c>
      <c r="BX21" s="116">
        <f t="shared" si="23"/>
        <v>9.6026371421405354E-2</v>
      </c>
      <c r="BY21" s="116">
        <f t="shared" si="24"/>
        <v>9.6009429196834528E-2</v>
      </c>
      <c r="BZ21" s="116">
        <f t="shared" si="25"/>
        <v>9.6026801089576841E-2</v>
      </c>
      <c r="CA21" s="116">
        <f t="shared" si="26"/>
        <v>9.6016898008449036E-2</v>
      </c>
    </row>
    <row r="22" spans="1:79" ht="15.75" x14ac:dyDescent="0.25">
      <c r="A22" s="15"/>
      <c r="B22" s="34">
        <v>3.5</v>
      </c>
      <c r="C22" s="161">
        <v>1447.65</v>
      </c>
      <c r="D22" s="161">
        <v>1497</v>
      </c>
      <c r="E22" s="35"/>
      <c r="F22" s="35"/>
      <c r="G22" s="161">
        <v>1158.8499999999999</v>
      </c>
      <c r="H22" s="161">
        <v>1286.25</v>
      </c>
      <c r="I22" s="161">
        <v>1363.6</v>
      </c>
      <c r="J22" s="161">
        <v>1427.15</v>
      </c>
      <c r="K22" s="161">
        <v>1432.6</v>
      </c>
      <c r="L22" s="161">
        <v>1475.15</v>
      </c>
      <c r="M22" s="161">
        <v>1589.05</v>
      </c>
      <c r="N22" s="161">
        <v>1659.35</v>
      </c>
      <c r="O22" s="161">
        <v>1771.05</v>
      </c>
      <c r="P22" s="161">
        <v>1909.1</v>
      </c>
      <c r="Q22" s="161">
        <v>1977</v>
      </c>
      <c r="S22" s="34">
        <v>3.5</v>
      </c>
      <c r="T22" s="161">
        <v>1298.9000000000001</v>
      </c>
      <c r="U22" s="161">
        <v>1365.85</v>
      </c>
      <c r="V22" s="35"/>
      <c r="W22" s="35"/>
      <c r="X22" s="161">
        <v>1057.3</v>
      </c>
      <c r="Y22" s="161">
        <v>1173.55</v>
      </c>
      <c r="Z22" s="161">
        <v>1244.1500000000001</v>
      </c>
      <c r="AA22" s="161">
        <v>1302.0999999999999</v>
      </c>
      <c r="AB22" s="161">
        <v>1307.0999999999999</v>
      </c>
      <c r="AC22" s="161">
        <v>1345.9</v>
      </c>
      <c r="AD22" s="161">
        <v>1449.85</v>
      </c>
      <c r="AE22" s="161">
        <v>1514</v>
      </c>
      <c r="AF22" s="161">
        <v>1615.9</v>
      </c>
      <c r="AG22" s="161">
        <v>1741.85</v>
      </c>
      <c r="AH22" s="161">
        <v>1803.8</v>
      </c>
      <c r="AJ22" s="109">
        <v>3.5</v>
      </c>
      <c r="AK22" s="110"/>
      <c r="AL22" s="110"/>
      <c r="AM22" s="95">
        <v>775</v>
      </c>
      <c r="AN22" s="95">
        <v>860.15</v>
      </c>
      <c r="AO22" s="95">
        <v>911.9</v>
      </c>
      <c r="AP22" s="95">
        <v>954.4</v>
      </c>
      <c r="AQ22" s="95">
        <v>953.5</v>
      </c>
      <c r="AR22" s="95">
        <v>970.8</v>
      </c>
      <c r="AS22" s="95">
        <v>1057.7</v>
      </c>
      <c r="AT22" s="95">
        <v>1104.45</v>
      </c>
      <c r="AU22" s="95">
        <v>1178.8499999999999</v>
      </c>
      <c r="AV22" s="95">
        <v>1270.8</v>
      </c>
      <c r="AW22" s="95">
        <v>1315.95</v>
      </c>
      <c r="AX22" s="95"/>
      <c r="AY22" s="109">
        <v>3.5</v>
      </c>
      <c r="AZ22" s="110"/>
      <c r="BA22" s="110"/>
      <c r="BB22" s="95">
        <v>745.15</v>
      </c>
      <c r="BC22" s="95">
        <v>827.05</v>
      </c>
      <c r="BD22" s="95">
        <v>876.8</v>
      </c>
      <c r="BE22" s="95">
        <v>917.65</v>
      </c>
      <c r="BF22" s="95">
        <v>916.8</v>
      </c>
      <c r="BG22" s="95">
        <v>933.45</v>
      </c>
      <c r="BH22" s="95">
        <v>1017</v>
      </c>
      <c r="BI22" s="95">
        <v>1061.95</v>
      </c>
      <c r="BJ22" s="95">
        <v>1133.5</v>
      </c>
      <c r="BK22" s="95">
        <v>1221.9000000000001</v>
      </c>
      <c r="BL22" s="95">
        <v>1265.3</v>
      </c>
      <c r="BM22" s="116">
        <f t="shared" si="13"/>
        <v>0.1145199784432982</v>
      </c>
      <c r="BN22" s="116">
        <f t="shared" si="13"/>
        <v>9.6020792912838271E-2</v>
      </c>
      <c r="BO22" s="116" t="e">
        <f t="shared" si="14"/>
        <v>#DIV/0!</v>
      </c>
      <c r="BP22" s="116" t="e">
        <f t="shared" si="15"/>
        <v>#DIV/0!</v>
      </c>
      <c r="BQ22" s="116">
        <f t="shared" si="16"/>
        <v>9.6046533623380226E-2</v>
      </c>
      <c r="BR22" s="116">
        <f t="shared" si="17"/>
        <v>9.6033402922755862E-2</v>
      </c>
      <c r="BS22" s="116">
        <f t="shared" si="18"/>
        <v>9.6009323634609789E-2</v>
      </c>
      <c r="BT22" s="116">
        <f t="shared" si="19"/>
        <v>9.6037170724214915E-2</v>
      </c>
      <c r="BU22" s="116">
        <f t="shared" si="20"/>
        <v>9.601407696427211E-2</v>
      </c>
      <c r="BV22" s="116">
        <f t="shared" si="21"/>
        <v>9.6032394680139577E-2</v>
      </c>
      <c r="BW22" s="116">
        <f t="shared" si="22"/>
        <v>9.600993206193742E-2</v>
      </c>
      <c r="BX22" s="116">
        <f t="shared" si="23"/>
        <v>9.600396301188896E-2</v>
      </c>
      <c r="BY22" s="116">
        <f t="shared" si="24"/>
        <v>9.6014604864162356E-2</v>
      </c>
      <c r="BZ22" s="116">
        <f t="shared" si="25"/>
        <v>9.6018600912822549E-2</v>
      </c>
      <c r="CA22" s="116">
        <f t="shared" si="26"/>
        <v>9.6019514358576474E-2</v>
      </c>
    </row>
    <row r="23" spans="1:79" ht="15.75" x14ac:dyDescent="0.25">
      <c r="A23" s="15"/>
      <c r="B23" s="34">
        <v>4</v>
      </c>
      <c r="C23" s="161">
        <v>1553.35</v>
      </c>
      <c r="D23" s="161">
        <v>1601</v>
      </c>
      <c r="E23" s="35"/>
      <c r="F23" s="35"/>
      <c r="G23" s="161">
        <v>1253.4000000000001</v>
      </c>
      <c r="H23" s="161">
        <v>1390.4</v>
      </c>
      <c r="I23" s="161">
        <v>1475.3</v>
      </c>
      <c r="J23" s="161">
        <v>1550.8</v>
      </c>
      <c r="K23" s="161">
        <v>1541.6</v>
      </c>
      <c r="L23" s="161">
        <v>1587.15</v>
      </c>
      <c r="M23" s="161">
        <v>1707.45</v>
      </c>
      <c r="N23" s="161">
        <v>1790.95</v>
      </c>
      <c r="O23" s="161">
        <v>1914.8</v>
      </c>
      <c r="P23" s="161">
        <v>2068.1</v>
      </c>
      <c r="Q23" s="161">
        <v>2137.9</v>
      </c>
      <c r="S23" s="34">
        <v>4</v>
      </c>
      <c r="T23" s="161">
        <v>1396</v>
      </c>
      <c r="U23" s="161">
        <v>1460.75</v>
      </c>
      <c r="V23" s="35"/>
      <c r="W23" s="35"/>
      <c r="X23" s="161">
        <v>1143.5999999999999</v>
      </c>
      <c r="Y23" s="161">
        <v>1268.5999999999999</v>
      </c>
      <c r="Z23" s="161">
        <v>1346.05</v>
      </c>
      <c r="AA23" s="161">
        <v>1414.95</v>
      </c>
      <c r="AB23" s="161">
        <v>1406.55</v>
      </c>
      <c r="AC23" s="161">
        <v>1448.1</v>
      </c>
      <c r="AD23" s="161">
        <v>1557.85</v>
      </c>
      <c r="AE23" s="161">
        <v>1634.05</v>
      </c>
      <c r="AF23" s="161">
        <v>1747.05</v>
      </c>
      <c r="AG23" s="161">
        <v>1886.95</v>
      </c>
      <c r="AH23" s="161">
        <v>1950.6</v>
      </c>
      <c r="AJ23" s="109">
        <v>4</v>
      </c>
      <c r="AK23" s="110"/>
      <c r="AL23" s="110"/>
      <c r="AM23" s="95">
        <v>838.2</v>
      </c>
      <c r="AN23" s="95">
        <v>929.85</v>
      </c>
      <c r="AO23" s="95">
        <v>986.65</v>
      </c>
      <c r="AP23" s="95">
        <v>1037.0999999999999</v>
      </c>
      <c r="AQ23" s="95">
        <v>1026.1500000000001</v>
      </c>
      <c r="AR23" s="95">
        <v>1044.5</v>
      </c>
      <c r="AS23" s="95">
        <v>1136.5</v>
      </c>
      <c r="AT23" s="95">
        <v>1192.0999999999999</v>
      </c>
      <c r="AU23" s="95">
        <v>1274.55</v>
      </c>
      <c r="AV23" s="95">
        <v>1376.65</v>
      </c>
      <c r="AW23" s="95">
        <v>1423.05</v>
      </c>
      <c r="AX23" s="95"/>
      <c r="AY23" s="109">
        <v>4</v>
      </c>
      <c r="AZ23" s="110"/>
      <c r="BA23" s="110"/>
      <c r="BB23" s="95">
        <v>805.95</v>
      </c>
      <c r="BC23" s="95">
        <v>894.05</v>
      </c>
      <c r="BD23" s="95">
        <v>948.7</v>
      </c>
      <c r="BE23" s="95">
        <v>997.2</v>
      </c>
      <c r="BF23" s="95">
        <v>986.65</v>
      </c>
      <c r="BG23" s="95">
        <v>1004.3</v>
      </c>
      <c r="BH23" s="95">
        <v>1092.75</v>
      </c>
      <c r="BI23" s="95">
        <v>1146.25</v>
      </c>
      <c r="BJ23" s="95">
        <v>1225.5</v>
      </c>
      <c r="BK23" s="95">
        <v>1323.7</v>
      </c>
      <c r="BL23" s="95">
        <v>1368.3</v>
      </c>
      <c r="BM23" s="116">
        <f t="shared" si="13"/>
        <v>0.11271489971346704</v>
      </c>
      <c r="BN23" s="116">
        <f t="shared" si="13"/>
        <v>9.6012322437104336E-2</v>
      </c>
      <c r="BO23" s="116" t="e">
        <f t="shared" si="14"/>
        <v>#DIV/0!</v>
      </c>
      <c r="BP23" s="116" t="e">
        <f t="shared" si="15"/>
        <v>#DIV/0!</v>
      </c>
      <c r="BQ23" s="116">
        <f t="shared" si="16"/>
        <v>9.6012591815320292E-2</v>
      </c>
      <c r="BR23" s="116">
        <f t="shared" si="17"/>
        <v>9.601135109569614E-2</v>
      </c>
      <c r="BS23" s="116">
        <f t="shared" si="18"/>
        <v>9.6021693102039229E-2</v>
      </c>
      <c r="BT23" s="116">
        <f t="shared" si="19"/>
        <v>9.6010459733559372E-2</v>
      </c>
      <c r="BU23" s="116">
        <f t="shared" si="20"/>
        <v>9.6015072340122964E-2</v>
      </c>
      <c r="BV23" s="116">
        <f t="shared" si="21"/>
        <v>9.6022374145432021E-2</v>
      </c>
      <c r="BW23" s="116">
        <f t="shared" si="22"/>
        <v>9.6029784639086069E-2</v>
      </c>
      <c r="BX23" s="116">
        <f t="shared" si="23"/>
        <v>9.6019093662984778E-2</v>
      </c>
      <c r="BY23" s="116">
        <f t="shared" si="24"/>
        <v>9.6019003462980423E-2</v>
      </c>
      <c r="BZ23" s="116">
        <f t="shared" si="25"/>
        <v>9.6001483876096305E-2</v>
      </c>
      <c r="CA23" s="116">
        <f t="shared" si="26"/>
        <v>9.6021736901466204E-2</v>
      </c>
    </row>
    <row r="24" spans="1:79" ht="15.75" x14ac:dyDescent="0.25">
      <c r="A24" s="15"/>
      <c r="B24" s="34">
        <v>4.5</v>
      </c>
      <c r="C24" s="161">
        <v>1659.2</v>
      </c>
      <c r="D24" s="161">
        <v>1705.2</v>
      </c>
      <c r="E24" s="35"/>
      <c r="F24" s="35"/>
      <c r="G24" s="161">
        <v>1348.05</v>
      </c>
      <c r="H24" s="161">
        <v>1494.7</v>
      </c>
      <c r="I24" s="161">
        <v>1587.4</v>
      </c>
      <c r="J24" s="161">
        <v>1674.15</v>
      </c>
      <c r="K24" s="161">
        <v>1651.05</v>
      </c>
      <c r="L24" s="161">
        <v>1697.05</v>
      </c>
      <c r="M24" s="161">
        <v>1825.65</v>
      </c>
      <c r="N24" s="161">
        <v>1920.8</v>
      </c>
      <c r="O24" s="161">
        <v>2058.5500000000002</v>
      </c>
      <c r="P24" s="161">
        <v>2225</v>
      </c>
      <c r="Q24" s="161">
        <v>2298.6</v>
      </c>
      <c r="S24" s="34">
        <v>4.5</v>
      </c>
      <c r="T24" s="161">
        <v>1493.3</v>
      </c>
      <c r="U24" s="161">
        <v>1555.8</v>
      </c>
      <c r="V24" s="35"/>
      <c r="W24" s="35"/>
      <c r="X24" s="161">
        <v>1229.95</v>
      </c>
      <c r="Y24" s="161">
        <v>1363.75</v>
      </c>
      <c r="Z24" s="161">
        <v>1448.35</v>
      </c>
      <c r="AA24" s="161">
        <v>1527.5</v>
      </c>
      <c r="AB24" s="161">
        <v>1506.4</v>
      </c>
      <c r="AC24" s="161">
        <v>1548.4</v>
      </c>
      <c r="AD24" s="161">
        <v>1665.7</v>
      </c>
      <c r="AE24" s="161">
        <v>1752.55</v>
      </c>
      <c r="AF24" s="161">
        <v>1878.2</v>
      </c>
      <c r="AG24" s="161">
        <v>2030.1</v>
      </c>
      <c r="AH24" s="161">
        <v>2097.25</v>
      </c>
      <c r="AJ24" s="109">
        <v>4.5</v>
      </c>
      <c r="AK24" s="110"/>
      <c r="AL24" s="110"/>
      <c r="AM24" s="95">
        <v>901.5</v>
      </c>
      <c r="AN24" s="95">
        <v>999.6</v>
      </c>
      <c r="AO24" s="95">
        <v>1061.5999999999999</v>
      </c>
      <c r="AP24" s="95">
        <v>1119.6500000000001</v>
      </c>
      <c r="AQ24" s="95">
        <v>1098.9000000000001</v>
      </c>
      <c r="AR24" s="95">
        <v>1116.9000000000001</v>
      </c>
      <c r="AS24" s="95">
        <v>1215.2</v>
      </c>
      <c r="AT24" s="95">
        <v>1278.55</v>
      </c>
      <c r="AU24" s="95">
        <v>1370.2</v>
      </c>
      <c r="AV24" s="95">
        <v>1481.1</v>
      </c>
      <c r="AW24" s="95">
        <v>1530.05</v>
      </c>
      <c r="AX24" s="95"/>
      <c r="AY24" s="109">
        <v>4.5</v>
      </c>
      <c r="AZ24" s="110"/>
      <c r="BA24" s="110"/>
      <c r="BB24" s="95">
        <v>866.8</v>
      </c>
      <c r="BC24" s="95">
        <v>961.15</v>
      </c>
      <c r="BD24" s="95">
        <v>1020.75</v>
      </c>
      <c r="BE24" s="95">
        <v>1076.55</v>
      </c>
      <c r="BF24" s="95">
        <v>1056.5999999999999</v>
      </c>
      <c r="BG24" s="95">
        <v>1073.9000000000001</v>
      </c>
      <c r="BH24" s="95">
        <v>1168.45</v>
      </c>
      <c r="BI24" s="95">
        <v>1229.3499999999999</v>
      </c>
      <c r="BJ24" s="95">
        <v>1317.5</v>
      </c>
      <c r="BK24" s="95">
        <v>1424.1</v>
      </c>
      <c r="BL24" s="95">
        <v>1471.2</v>
      </c>
      <c r="BM24" s="116">
        <f t="shared" si="13"/>
        <v>0.11109622982655876</v>
      </c>
      <c r="BN24" s="116">
        <f t="shared" si="13"/>
        <v>9.6027767065175462E-2</v>
      </c>
      <c r="BO24" s="116" t="e">
        <f t="shared" si="14"/>
        <v>#DIV/0!</v>
      </c>
      <c r="BP24" s="116" t="e">
        <f t="shared" si="15"/>
        <v>#DIV/0!</v>
      </c>
      <c r="BQ24" s="116">
        <f t="shared" si="16"/>
        <v>9.6020163421277172E-2</v>
      </c>
      <c r="BR24" s="116">
        <f t="shared" si="17"/>
        <v>9.6021998166819555E-2</v>
      </c>
      <c r="BS24" s="116">
        <f t="shared" si="18"/>
        <v>9.6005799703110517E-2</v>
      </c>
      <c r="BT24" s="116">
        <f t="shared" si="19"/>
        <v>9.6006546644844537E-2</v>
      </c>
      <c r="BU24" s="116">
        <f t="shared" si="20"/>
        <v>9.6023632501327505E-2</v>
      </c>
      <c r="BV24" s="116">
        <f t="shared" si="21"/>
        <v>9.6002324980624998E-2</v>
      </c>
      <c r="BW24" s="116">
        <f t="shared" si="22"/>
        <v>9.6025694903043801E-2</v>
      </c>
      <c r="BX24" s="116">
        <f t="shared" si="23"/>
        <v>9.6002967105075498E-2</v>
      </c>
      <c r="BY24" s="116">
        <f t="shared" si="24"/>
        <v>9.602278777552975E-2</v>
      </c>
      <c r="BZ24" s="116">
        <f t="shared" si="25"/>
        <v>9.6005122900349793E-2</v>
      </c>
      <c r="CA24" s="116">
        <f t="shared" si="26"/>
        <v>9.6006675408272679E-2</v>
      </c>
    </row>
    <row r="25" spans="1:79" ht="15.75" x14ac:dyDescent="0.25">
      <c r="A25" s="15"/>
      <c r="B25" s="34">
        <v>5</v>
      </c>
      <c r="C25" s="161">
        <v>1764.75</v>
      </c>
      <c r="D25" s="161">
        <v>1809.05</v>
      </c>
      <c r="E25" s="35"/>
      <c r="F25" s="35"/>
      <c r="G25" s="161">
        <v>1442.65</v>
      </c>
      <c r="H25" s="161">
        <v>1598.8</v>
      </c>
      <c r="I25" s="161">
        <v>1699.35</v>
      </c>
      <c r="J25" s="161">
        <v>1797.8</v>
      </c>
      <c r="K25" s="161">
        <v>1760.2</v>
      </c>
      <c r="L25" s="161">
        <v>1808.8</v>
      </c>
      <c r="M25" s="161">
        <v>1943.95</v>
      </c>
      <c r="N25" s="161">
        <v>2050.6</v>
      </c>
      <c r="O25" s="161">
        <v>2202.0500000000002</v>
      </c>
      <c r="P25" s="161">
        <v>2383.9499999999998</v>
      </c>
      <c r="Q25" s="161">
        <v>2459.6</v>
      </c>
      <c r="S25" s="34">
        <v>5</v>
      </c>
      <c r="T25" s="161">
        <v>1590.35</v>
      </c>
      <c r="U25" s="161">
        <v>1650.55</v>
      </c>
      <c r="V25" s="35"/>
      <c r="W25" s="35"/>
      <c r="X25" s="161">
        <v>1316.25</v>
      </c>
      <c r="Y25" s="161">
        <v>1458.75</v>
      </c>
      <c r="Z25" s="161">
        <v>1550.5</v>
      </c>
      <c r="AA25" s="161">
        <v>1640.3</v>
      </c>
      <c r="AB25" s="161">
        <v>1606</v>
      </c>
      <c r="AC25" s="161">
        <v>1650.35</v>
      </c>
      <c r="AD25" s="161">
        <v>1773.65</v>
      </c>
      <c r="AE25" s="161">
        <v>1870.95</v>
      </c>
      <c r="AF25" s="161">
        <v>2009.15</v>
      </c>
      <c r="AG25" s="161">
        <v>2175.1</v>
      </c>
      <c r="AH25" s="161">
        <v>2244.15</v>
      </c>
      <c r="AJ25" s="109">
        <v>5</v>
      </c>
      <c r="AK25" s="110"/>
      <c r="AL25" s="110"/>
      <c r="AM25" s="95">
        <v>964.75</v>
      </c>
      <c r="AN25" s="95">
        <v>1069.25</v>
      </c>
      <c r="AO25" s="95">
        <v>1136.5</v>
      </c>
      <c r="AP25" s="95">
        <v>1202.25</v>
      </c>
      <c r="AQ25" s="95">
        <v>1171.5999999999999</v>
      </c>
      <c r="AR25" s="95">
        <v>1190.45</v>
      </c>
      <c r="AS25" s="95">
        <v>1293.95</v>
      </c>
      <c r="AT25" s="95">
        <v>1364.95</v>
      </c>
      <c r="AU25" s="95">
        <v>1465.75</v>
      </c>
      <c r="AV25" s="95">
        <v>1586.85</v>
      </c>
      <c r="AW25" s="95">
        <v>1637.2</v>
      </c>
      <c r="AX25" s="95"/>
      <c r="AY25" s="109">
        <v>5</v>
      </c>
      <c r="AZ25" s="110"/>
      <c r="BA25" s="110"/>
      <c r="BB25" s="95">
        <v>927.6</v>
      </c>
      <c r="BC25" s="95">
        <v>1028.0999999999999</v>
      </c>
      <c r="BD25" s="95">
        <v>1092.75</v>
      </c>
      <c r="BE25" s="95">
        <v>1156</v>
      </c>
      <c r="BF25" s="95">
        <v>1126.5</v>
      </c>
      <c r="BG25" s="95">
        <v>1144.6500000000001</v>
      </c>
      <c r="BH25" s="95">
        <v>1244.1500000000001</v>
      </c>
      <c r="BI25" s="95">
        <v>1312.45</v>
      </c>
      <c r="BJ25" s="95">
        <v>1409.35</v>
      </c>
      <c r="BK25" s="95">
        <v>1525.8</v>
      </c>
      <c r="BL25" s="95">
        <v>1574.2</v>
      </c>
      <c r="BM25" s="116">
        <f t="shared" si="13"/>
        <v>0.10966139529034491</v>
      </c>
      <c r="BN25" s="116">
        <f t="shared" si="13"/>
        <v>9.6028596528429988E-2</v>
      </c>
      <c r="BO25" s="116" t="e">
        <f t="shared" si="14"/>
        <v>#DIV/0!</v>
      </c>
      <c r="BP25" s="116" t="e">
        <f t="shared" si="15"/>
        <v>#DIV/0!</v>
      </c>
      <c r="BQ25" s="116">
        <f t="shared" si="16"/>
        <v>9.6030389363722657E-2</v>
      </c>
      <c r="BR25" s="116">
        <f t="shared" si="17"/>
        <v>9.600685518423302E-2</v>
      </c>
      <c r="BS25" s="116">
        <f t="shared" si="18"/>
        <v>9.6001289906481713E-2</v>
      </c>
      <c r="BT25" s="116">
        <f t="shared" si="19"/>
        <v>9.6019020910808939E-2</v>
      </c>
      <c r="BU25" s="116">
        <f t="shared" si="20"/>
        <v>9.6014943960149424E-2</v>
      </c>
      <c r="BV25" s="116">
        <f t="shared" si="21"/>
        <v>9.6009937286030356E-2</v>
      </c>
      <c r="BW25" s="116">
        <f t="shared" si="22"/>
        <v>9.601668874918956E-2</v>
      </c>
      <c r="BX25" s="116">
        <f t="shared" si="23"/>
        <v>9.6020738127688965E-2</v>
      </c>
      <c r="BY25" s="116">
        <f t="shared" si="24"/>
        <v>9.6010750815021417E-2</v>
      </c>
      <c r="BZ25" s="116">
        <f t="shared" si="25"/>
        <v>9.6018573858673184E-2</v>
      </c>
      <c r="CA25" s="116">
        <f t="shared" si="26"/>
        <v>9.600516899494238E-2</v>
      </c>
    </row>
    <row r="26" spans="1:79" ht="15.75" x14ac:dyDescent="0.25">
      <c r="A26" s="15"/>
      <c r="B26" s="34">
        <v>5.5</v>
      </c>
      <c r="C26" s="161">
        <v>1825.5</v>
      </c>
      <c r="D26" s="161">
        <v>1868.85</v>
      </c>
      <c r="E26" s="35"/>
      <c r="F26" s="35"/>
      <c r="G26" s="161">
        <v>1485.05</v>
      </c>
      <c r="H26" s="161">
        <v>1658.75</v>
      </c>
      <c r="I26" s="161">
        <v>1768.85</v>
      </c>
      <c r="J26" s="161">
        <v>1967.6</v>
      </c>
      <c r="K26" s="161">
        <v>1820.65</v>
      </c>
      <c r="L26" s="161">
        <v>1873.85</v>
      </c>
      <c r="M26" s="161">
        <v>2021.55</v>
      </c>
      <c r="N26" s="161">
        <v>2139.75</v>
      </c>
      <c r="O26" s="161">
        <v>2297.35</v>
      </c>
      <c r="P26" s="161">
        <v>2480.75</v>
      </c>
      <c r="Q26" s="161">
        <v>2560.3000000000002</v>
      </c>
      <c r="S26" s="34">
        <v>5.5</v>
      </c>
      <c r="T26" s="161">
        <v>1646.15</v>
      </c>
      <c r="U26" s="161">
        <v>1705.15</v>
      </c>
      <c r="V26" s="35"/>
      <c r="W26" s="35"/>
      <c r="X26" s="161">
        <v>1354.95</v>
      </c>
      <c r="Y26" s="161">
        <v>1513.45</v>
      </c>
      <c r="Z26" s="161">
        <v>1613.9</v>
      </c>
      <c r="AA26" s="161">
        <v>1795.25</v>
      </c>
      <c r="AB26" s="161">
        <v>1661.15</v>
      </c>
      <c r="AC26" s="161">
        <v>1709.7</v>
      </c>
      <c r="AD26" s="161">
        <v>1844.45</v>
      </c>
      <c r="AE26" s="161">
        <v>1952.3</v>
      </c>
      <c r="AF26" s="161">
        <v>2096.1</v>
      </c>
      <c r="AG26" s="161">
        <v>2263.4499999999998</v>
      </c>
      <c r="AH26" s="161">
        <v>2336</v>
      </c>
      <c r="AJ26" s="109">
        <v>5.5</v>
      </c>
      <c r="AK26" s="110"/>
      <c r="AL26" s="110"/>
      <c r="AM26" s="95">
        <v>993.2</v>
      </c>
      <c r="AN26" s="95">
        <v>1109.3</v>
      </c>
      <c r="AO26" s="95">
        <v>1183</v>
      </c>
      <c r="AP26" s="95">
        <v>1315.95</v>
      </c>
      <c r="AQ26" s="95">
        <v>1211.9000000000001</v>
      </c>
      <c r="AR26" s="95">
        <v>1233.25</v>
      </c>
      <c r="AS26" s="95">
        <v>1345.6</v>
      </c>
      <c r="AT26" s="95">
        <v>1424.3</v>
      </c>
      <c r="AU26" s="95">
        <v>1529.2</v>
      </c>
      <c r="AV26" s="95">
        <v>1651.3</v>
      </c>
      <c r="AW26" s="95">
        <v>1704.25</v>
      </c>
      <c r="AX26" s="95"/>
      <c r="AY26" s="109">
        <v>5.5</v>
      </c>
      <c r="AZ26" s="110"/>
      <c r="BA26" s="110"/>
      <c r="BB26" s="95">
        <v>955</v>
      </c>
      <c r="BC26" s="95">
        <v>1066.5999999999999</v>
      </c>
      <c r="BD26" s="95">
        <v>1137.5</v>
      </c>
      <c r="BE26" s="95">
        <v>1265.3</v>
      </c>
      <c r="BF26" s="95">
        <v>1165.25</v>
      </c>
      <c r="BG26" s="95">
        <v>1185.8</v>
      </c>
      <c r="BH26" s="95">
        <v>1293.8</v>
      </c>
      <c r="BI26" s="95">
        <v>1369.5</v>
      </c>
      <c r="BJ26" s="95">
        <v>1470.35</v>
      </c>
      <c r="BK26" s="95">
        <v>1587.75</v>
      </c>
      <c r="BL26" s="95">
        <v>1638.7</v>
      </c>
      <c r="BM26" s="116">
        <f t="shared" si="13"/>
        <v>0.10895118913829238</v>
      </c>
      <c r="BN26" s="116">
        <f t="shared" si="13"/>
        <v>9.6003284168548086E-2</v>
      </c>
      <c r="BO26" s="116" t="e">
        <f t="shared" si="14"/>
        <v>#DIV/0!</v>
      </c>
      <c r="BP26" s="116" t="e">
        <f t="shared" si="15"/>
        <v>#DIV/0!</v>
      </c>
      <c r="BQ26" s="116">
        <f t="shared" si="16"/>
        <v>9.6018303258422755E-2</v>
      </c>
      <c r="BR26" s="116">
        <f t="shared" si="17"/>
        <v>9.6005814529716904E-2</v>
      </c>
      <c r="BS26" s="116">
        <f t="shared" si="18"/>
        <v>9.6009666026395601E-2</v>
      </c>
      <c r="BT26" s="116">
        <f t="shared" si="19"/>
        <v>9.6003342152903404E-2</v>
      </c>
      <c r="BU26" s="116">
        <f t="shared" si="20"/>
        <v>9.6017818980826508E-2</v>
      </c>
      <c r="BV26" s="116">
        <f t="shared" si="21"/>
        <v>9.6010996081183686E-2</v>
      </c>
      <c r="BW26" s="116">
        <f t="shared" si="22"/>
        <v>9.6017783078966579E-2</v>
      </c>
      <c r="BX26" s="116">
        <f t="shared" si="23"/>
        <v>9.6014956717717537E-2</v>
      </c>
      <c r="BY26" s="116">
        <f t="shared" si="24"/>
        <v>9.6011640665998765E-2</v>
      </c>
      <c r="BZ26" s="116">
        <f t="shared" si="25"/>
        <v>9.6003887870286686E-2</v>
      </c>
      <c r="CA26" s="116">
        <f t="shared" si="26"/>
        <v>9.6018835616438425E-2</v>
      </c>
    </row>
    <row r="27" spans="1:79" ht="15.75" x14ac:dyDescent="0.25">
      <c r="A27" s="15"/>
      <c r="B27" s="34">
        <v>6</v>
      </c>
      <c r="C27" s="161">
        <v>1888.15</v>
      </c>
      <c r="D27" s="161">
        <v>1930.45</v>
      </c>
      <c r="E27" s="35"/>
      <c r="F27" s="35"/>
      <c r="G27" s="161">
        <v>1527.4</v>
      </c>
      <c r="H27" s="161">
        <v>1720.55</v>
      </c>
      <c r="I27" s="161">
        <v>1838.3</v>
      </c>
      <c r="J27" s="161">
        <v>2037.15</v>
      </c>
      <c r="K27" s="161">
        <v>1881.2</v>
      </c>
      <c r="L27" s="161">
        <v>1936.6</v>
      </c>
      <c r="M27" s="161">
        <v>2097.15</v>
      </c>
      <c r="N27" s="161">
        <v>2227.0500000000002</v>
      </c>
      <c r="O27" s="161">
        <v>2390.6</v>
      </c>
      <c r="P27" s="161">
        <v>2577.6</v>
      </c>
      <c r="Q27" s="161">
        <v>2661.15</v>
      </c>
      <c r="S27" s="34">
        <v>6</v>
      </c>
      <c r="T27" s="161">
        <v>1703.75</v>
      </c>
      <c r="U27" s="161">
        <v>1761.35</v>
      </c>
      <c r="V27" s="35"/>
      <c r="W27" s="35"/>
      <c r="X27" s="161">
        <v>1393.6</v>
      </c>
      <c r="Y27" s="161">
        <v>1569.8</v>
      </c>
      <c r="Z27" s="161">
        <v>1677.25</v>
      </c>
      <c r="AA27" s="161">
        <v>1858.7</v>
      </c>
      <c r="AB27" s="161">
        <v>1716.4</v>
      </c>
      <c r="AC27" s="161">
        <v>1766.95</v>
      </c>
      <c r="AD27" s="161">
        <v>1913.45</v>
      </c>
      <c r="AE27" s="161">
        <v>2031.95</v>
      </c>
      <c r="AF27" s="161">
        <v>2181.1999999999998</v>
      </c>
      <c r="AG27" s="161">
        <v>2351.8000000000002</v>
      </c>
      <c r="AH27" s="161">
        <v>2428.0500000000002</v>
      </c>
      <c r="AJ27" s="109">
        <v>6</v>
      </c>
      <c r="AK27" s="110"/>
      <c r="AL27" s="110"/>
      <c r="AM27" s="95">
        <v>1021.45</v>
      </c>
      <c r="AN27" s="95">
        <v>1150.6500000000001</v>
      </c>
      <c r="AO27" s="95">
        <v>1229.4000000000001</v>
      </c>
      <c r="AP27" s="95">
        <v>1362.4</v>
      </c>
      <c r="AQ27" s="95">
        <v>1252.1500000000001</v>
      </c>
      <c r="AR27" s="95">
        <v>1274.55</v>
      </c>
      <c r="AS27" s="95">
        <v>1395.9</v>
      </c>
      <c r="AT27" s="95">
        <v>1482.4</v>
      </c>
      <c r="AU27" s="95">
        <v>1591.3</v>
      </c>
      <c r="AV27" s="95">
        <v>1715.75</v>
      </c>
      <c r="AW27" s="95">
        <v>1771.35</v>
      </c>
      <c r="AX27" s="95"/>
      <c r="AY27" s="109">
        <v>6</v>
      </c>
      <c r="AZ27" s="110"/>
      <c r="BA27" s="110"/>
      <c r="BB27" s="95">
        <v>982.15</v>
      </c>
      <c r="BC27" s="95">
        <v>1106.3499999999999</v>
      </c>
      <c r="BD27" s="95">
        <v>1182.0999999999999</v>
      </c>
      <c r="BE27" s="95">
        <v>1310</v>
      </c>
      <c r="BF27" s="95">
        <v>1203.95</v>
      </c>
      <c r="BG27" s="95">
        <v>1225.5</v>
      </c>
      <c r="BH27" s="95">
        <v>1342.2</v>
      </c>
      <c r="BI27" s="95">
        <v>1425.35</v>
      </c>
      <c r="BJ27" s="95">
        <v>1530.05</v>
      </c>
      <c r="BK27" s="95">
        <v>1649.75</v>
      </c>
      <c r="BL27" s="95">
        <v>1703.2</v>
      </c>
      <c r="BM27" s="116">
        <f t="shared" si="13"/>
        <v>0.10823184152604548</v>
      </c>
      <c r="BN27" s="116">
        <f t="shared" si="13"/>
        <v>9.6005904561841771E-2</v>
      </c>
      <c r="BO27" s="116" t="e">
        <f t="shared" si="14"/>
        <v>#DIV/0!</v>
      </c>
      <c r="BP27" s="116" t="e">
        <f t="shared" si="15"/>
        <v>#DIV/0!</v>
      </c>
      <c r="BQ27" s="116">
        <f t="shared" si="16"/>
        <v>9.6010332950631661E-2</v>
      </c>
      <c r="BR27" s="116">
        <f t="shared" si="17"/>
        <v>9.6031341572174744E-2</v>
      </c>
      <c r="BS27" s="116">
        <f t="shared" si="18"/>
        <v>9.6020271277388547E-2</v>
      </c>
      <c r="BT27" s="116">
        <f t="shared" si="19"/>
        <v>9.6007962554473636E-2</v>
      </c>
      <c r="BU27" s="116">
        <f t="shared" si="20"/>
        <v>9.6014914938242768E-2</v>
      </c>
      <c r="BV27" s="116">
        <f t="shared" si="21"/>
        <v>9.6012903590933396E-2</v>
      </c>
      <c r="BW27" s="116">
        <f t="shared" si="22"/>
        <v>9.6004599022707637E-2</v>
      </c>
      <c r="BX27" s="116">
        <f t="shared" si="23"/>
        <v>9.6016142129481619E-2</v>
      </c>
      <c r="BY27" s="116">
        <f t="shared" si="24"/>
        <v>9.6002200623509948E-2</v>
      </c>
      <c r="BZ27" s="116">
        <f t="shared" si="25"/>
        <v>9.6011565609320337E-2</v>
      </c>
      <c r="CA27" s="116">
        <f t="shared" si="26"/>
        <v>9.6002965342558699E-2</v>
      </c>
    </row>
    <row r="28" spans="1:79" ht="15.75" x14ac:dyDescent="0.25">
      <c r="A28" s="15"/>
      <c r="B28" s="34">
        <v>6.5</v>
      </c>
      <c r="C28" s="161">
        <v>1947</v>
      </c>
      <c r="D28" s="161">
        <v>1988.4</v>
      </c>
      <c r="E28" s="35"/>
      <c r="F28" s="35"/>
      <c r="G28" s="161">
        <v>1570</v>
      </c>
      <c r="H28" s="161">
        <v>1778.55</v>
      </c>
      <c r="I28" s="161">
        <v>1909.85</v>
      </c>
      <c r="J28" s="161">
        <v>2108.6</v>
      </c>
      <c r="K28" s="161">
        <v>1941.6</v>
      </c>
      <c r="L28" s="161">
        <v>2001.5</v>
      </c>
      <c r="M28" s="161">
        <v>2172.9</v>
      </c>
      <c r="N28" s="161">
        <v>2316.0500000000002</v>
      </c>
      <c r="O28" s="161">
        <v>2483.6</v>
      </c>
      <c r="P28" s="161">
        <v>2672.85</v>
      </c>
      <c r="Q28" s="161">
        <v>2761.85</v>
      </c>
      <c r="S28" s="34">
        <v>6.5</v>
      </c>
      <c r="T28" s="161">
        <v>1757.85</v>
      </c>
      <c r="U28" s="161">
        <v>1814.2</v>
      </c>
      <c r="V28" s="35"/>
      <c r="W28" s="35"/>
      <c r="X28" s="161">
        <v>1432.45</v>
      </c>
      <c r="Y28" s="161">
        <v>1622.75</v>
      </c>
      <c r="Z28" s="161">
        <v>1742.55</v>
      </c>
      <c r="AA28" s="161">
        <v>1923.9</v>
      </c>
      <c r="AB28" s="161">
        <v>1771.5</v>
      </c>
      <c r="AC28" s="161">
        <v>1826.15</v>
      </c>
      <c r="AD28" s="161">
        <v>1982.55</v>
      </c>
      <c r="AE28" s="161">
        <v>2113.15</v>
      </c>
      <c r="AF28" s="161">
        <v>2266.0500000000002</v>
      </c>
      <c r="AG28" s="161">
        <v>2438.6999999999998</v>
      </c>
      <c r="AH28" s="161">
        <v>2519.9</v>
      </c>
      <c r="AJ28" s="109">
        <v>6.5</v>
      </c>
      <c r="AK28" s="110"/>
      <c r="AL28" s="110"/>
      <c r="AM28" s="95">
        <v>1050</v>
      </c>
      <c r="AN28" s="95">
        <v>1189.45</v>
      </c>
      <c r="AO28" s="95">
        <v>1277.25</v>
      </c>
      <c r="AP28" s="95">
        <v>1410.2</v>
      </c>
      <c r="AQ28" s="95">
        <v>1292.3499999999999</v>
      </c>
      <c r="AR28" s="95">
        <v>1317.25</v>
      </c>
      <c r="AS28" s="95">
        <v>1446.35</v>
      </c>
      <c r="AT28" s="95">
        <v>1541.65</v>
      </c>
      <c r="AU28" s="95">
        <v>1653.15</v>
      </c>
      <c r="AV28" s="95">
        <v>1779.15</v>
      </c>
      <c r="AW28" s="95">
        <v>1838.4</v>
      </c>
      <c r="AX28" s="95"/>
      <c r="AY28" s="109">
        <v>6.5</v>
      </c>
      <c r="AZ28" s="110"/>
      <c r="BA28" s="110"/>
      <c r="BB28" s="95">
        <v>1009.6</v>
      </c>
      <c r="BC28" s="95">
        <v>1143.7</v>
      </c>
      <c r="BD28" s="95">
        <v>1228.0999999999999</v>
      </c>
      <c r="BE28" s="95">
        <v>1355.95</v>
      </c>
      <c r="BF28" s="95">
        <v>1242.5999999999999</v>
      </c>
      <c r="BG28" s="95">
        <v>1266.55</v>
      </c>
      <c r="BH28" s="95">
        <v>1390.7</v>
      </c>
      <c r="BI28" s="95">
        <v>1482.35</v>
      </c>
      <c r="BJ28" s="95">
        <v>1589.55</v>
      </c>
      <c r="BK28" s="95">
        <v>1710.7</v>
      </c>
      <c r="BL28" s="95">
        <v>1767.65</v>
      </c>
      <c r="BM28" s="116">
        <f t="shared" si="13"/>
        <v>0.1076030378018602</v>
      </c>
      <c r="BN28" s="116">
        <f t="shared" si="13"/>
        <v>9.6020284422886126E-2</v>
      </c>
      <c r="BO28" s="116" t="e">
        <f t="shared" si="14"/>
        <v>#DIV/0!</v>
      </c>
      <c r="BP28" s="116" t="e">
        <f t="shared" si="15"/>
        <v>#DIV/0!</v>
      </c>
      <c r="BQ28" s="116">
        <f t="shared" si="16"/>
        <v>9.6024294041676894E-2</v>
      </c>
      <c r="BR28" s="116">
        <f t="shared" si="17"/>
        <v>9.6009859805884945E-2</v>
      </c>
      <c r="BS28" s="116">
        <f t="shared" si="18"/>
        <v>9.6008722848698769E-2</v>
      </c>
      <c r="BT28" s="116">
        <f t="shared" si="19"/>
        <v>9.6002910754197091E-2</v>
      </c>
      <c r="BU28" s="116">
        <f t="shared" si="20"/>
        <v>9.6020321761219218E-2</v>
      </c>
      <c r="BV28" s="116">
        <f t="shared" si="21"/>
        <v>9.6021684965638121E-2</v>
      </c>
      <c r="BW28" s="116">
        <f t="shared" si="22"/>
        <v>9.601271090262542E-2</v>
      </c>
      <c r="BX28" s="116">
        <f t="shared" si="23"/>
        <v>9.6017793341693691E-2</v>
      </c>
      <c r="BY28" s="116">
        <f t="shared" si="24"/>
        <v>9.6004059928068486E-2</v>
      </c>
      <c r="BZ28" s="116">
        <f t="shared" si="25"/>
        <v>9.601426989789652E-2</v>
      </c>
      <c r="CA28" s="116">
        <f t="shared" si="26"/>
        <v>9.6015714909321703E-2</v>
      </c>
    </row>
    <row r="29" spans="1:79" ht="15.75" x14ac:dyDescent="0.25">
      <c r="A29" s="15"/>
      <c r="B29" s="34">
        <v>7</v>
      </c>
      <c r="C29" s="161">
        <v>2009.6</v>
      </c>
      <c r="D29" s="161">
        <v>2050.0500000000002</v>
      </c>
      <c r="E29" s="35"/>
      <c r="F29" s="35"/>
      <c r="G29" s="161">
        <v>1614.45</v>
      </c>
      <c r="H29" s="161">
        <v>1840.3</v>
      </c>
      <c r="I29" s="161">
        <v>1981.2</v>
      </c>
      <c r="J29" s="161">
        <v>2177.9</v>
      </c>
      <c r="K29" s="161">
        <v>2002.15</v>
      </c>
      <c r="L29" s="161">
        <v>2066.15</v>
      </c>
      <c r="M29" s="161">
        <v>2250.4</v>
      </c>
      <c r="N29" s="161">
        <v>2405.1999999999998</v>
      </c>
      <c r="O29" s="161">
        <v>2578.75</v>
      </c>
      <c r="P29" s="161">
        <v>2769.55</v>
      </c>
      <c r="Q29" s="161">
        <v>2864.6</v>
      </c>
      <c r="S29" s="34">
        <v>7</v>
      </c>
      <c r="T29" s="161">
        <v>1815.4</v>
      </c>
      <c r="U29" s="161">
        <v>1870.45</v>
      </c>
      <c r="V29" s="35"/>
      <c r="W29" s="35"/>
      <c r="X29" s="161">
        <v>1473</v>
      </c>
      <c r="Y29" s="161">
        <v>1679.1</v>
      </c>
      <c r="Z29" s="161">
        <v>1807.65</v>
      </c>
      <c r="AA29" s="161">
        <v>1987.1</v>
      </c>
      <c r="AB29" s="161">
        <v>1826.75</v>
      </c>
      <c r="AC29" s="161">
        <v>1885.15</v>
      </c>
      <c r="AD29" s="161">
        <v>2053.25</v>
      </c>
      <c r="AE29" s="161">
        <v>2194.5</v>
      </c>
      <c r="AF29" s="161">
        <v>2352.85</v>
      </c>
      <c r="AG29" s="161">
        <v>2526.9499999999998</v>
      </c>
      <c r="AH29" s="161">
        <v>2613.65</v>
      </c>
      <c r="AJ29" s="109">
        <v>7</v>
      </c>
      <c r="AK29" s="110"/>
      <c r="AL29" s="110"/>
      <c r="AM29" s="95">
        <v>1079.7</v>
      </c>
      <c r="AN29" s="95">
        <v>1230.8</v>
      </c>
      <c r="AO29" s="95">
        <v>1325</v>
      </c>
      <c r="AP29" s="95">
        <v>1456.6</v>
      </c>
      <c r="AQ29" s="95">
        <v>1332.65</v>
      </c>
      <c r="AR29" s="95">
        <v>1359.8</v>
      </c>
      <c r="AS29" s="95">
        <v>1497.9</v>
      </c>
      <c r="AT29" s="95">
        <v>1601</v>
      </c>
      <c r="AU29" s="95">
        <v>1716.55</v>
      </c>
      <c r="AV29" s="95">
        <v>1843.55</v>
      </c>
      <c r="AW29" s="95">
        <v>1906.75</v>
      </c>
      <c r="AX29" s="95"/>
      <c r="AY29" s="109">
        <v>7</v>
      </c>
      <c r="AZ29" s="110"/>
      <c r="BA29" s="110"/>
      <c r="BB29" s="95">
        <v>1038.1500000000001</v>
      </c>
      <c r="BC29" s="95">
        <v>1183.45</v>
      </c>
      <c r="BD29" s="95">
        <v>1274</v>
      </c>
      <c r="BE29" s="95">
        <v>1400.55</v>
      </c>
      <c r="BF29" s="95">
        <v>1281.3499999999999</v>
      </c>
      <c r="BG29" s="95">
        <v>1307.5</v>
      </c>
      <c r="BH29" s="95">
        <v>1440.25</v>
      </c>
      <c r="BI29" s="95">
        <v>1539.4</v>
      </c>
      <c r="BJ29" s="95">
        <v>1650.5</v>
      </c>
      <c r="BK29" s="95">
        <v>1772.6</v>
      </c>
      <c r="BL29" s="95">
        <v>1833.4</v>
      </c>
      <c r="BM29" s="116">
        <f t="shared" si="13"/>
        <v>0.10697366971466327</v>
      </c>
      <c r="BN29" s="116">
        <f t="shared" si="13"/>
        <v>9.6019674409901334E-2</v>
      </c>
      <c r="BO29" s="116" t="e">
        <f t="shared" si="14"/>
        <v>#DIV/0!</v>
      </c>
      <c r="BP29" s="116" t="e">
        <f t="shared" si="15"/>
        <v>#DIV/0!</v>
      </c>
      <c r="BQ29" s="116">
        <f t="shared" si="16"/>
        <v>9.6028513238289204E-2</v>
      </c>
      <c r="BR29" s="116">
        <f t="shared" si="17"/>
        <v>9.6003811565719799E-2</v>
      </c>
      <c r="BS29" s="116">
        <f t="shared" si="18"/>
        <v>9.6008629989212446E-2</v>
      </c>
      <c r="BT29" s="116">
        <f t="shared" si="19"/>
        <v>9.6019324643953574E-2</v>
      </c>
      <c r="BU29" s="116">
        <f t="shared" si="20"/>
        <v>9.6017517449021428E-2</v>
      </c>
      <c r="BV29" s="116">
        <f t="shared" si="21"/>
        <v>9.6013579821234485E-2</v>
      </c>
      <c r="BW29" s="116">
        <f t="shared" si="22"/>
        <v>9.601850724461225E-2</v>
      </c>
      <c r="BX29" s="116">
        <f t="shared" si="23"/>
        <v>9.6012759170653883E-2</v>
      </c>
      <c r="BY29" s="116">
        <f t="shared" si="24"/>
        <v>9.6011220434791822E-2</v>
      </c>
      <c r="BZ29" s="116">
        <f t="shared" si="25"/>
        <v>9.60050653950415E-2</v>
      </c>
      <c r="CA29" s="116">
        <f t="shared" si="26"/>
        <v>9.6015151225297801E-2</v>
      </c>
    </row>
    <row r="30" spans="1:79" ht="15.75" x14ac:dyDescent="0.25">
      <c r="A30" s="15"/>
      <c r="B30" s="34">
        <v>7.5</v>
      </c>
      <c r="C30" s="161">
        <v>2070.1999999999998</v>
      </c>
      <c r="D30" s="161">
        <v>2109.65</v>
      </c>
      <c r="E30" s="35"/>
      <c r="F30" s="35"/>
      <c r="G30" s="161">
        <v>1656.85</v>
      </c>
      <c r="H30" s="161">
        <v>1900.05</v>
      </c>
      <c r="I30" s="161">
        <v>2048.6999999999998</v>
      </c>
      <c r="J30" s="161">
        <v>2247.5500000000002</v>
      </c>
      <c r="K30" s="161">
        <v>2062.6</v>
      </c>
      <c r="L30" s="161">
        <v>2133</v>
      </c>
      <c r="M30" s="161">
        <v>2325.9499999999998</v>
      </c>
      <c r="N30" s="161">
        <v>2492.5500000000002</v>
      </c>
      <c r="O30" s="161">
        <v>2672</v>
      </c>
      <c r="P30" s="161">
        <v>2866.6</v>
      </c>
      <c r="Q30" s="161">
        <v>2965.2</v>
      </c>
      <c r="S30" s="34">
        <v>7.5</v>
      </c>
      <c r="T30" s="161">
        <v>1871.1</v>
      </c>
      <c r="U30" s="161">
        <v>1924.85</v>
      </c>
      <c r="V30" s="35"/>
      <c r="W30" s="35"/>
      <c r="X30" s="161">
        <v>1511.7</v>
      </c>
      <c r="Y30" s="161">
        <v>1733.6</v>
      </c>
      <c r="Z30" s="161">
        <v>1869.25</v>
      </c>
      <c r="AA30" s="161">
        <v>2050.65</v>
      </c>
      <c r="AB30" s="161">
        <v>1881.9</v>
      </c>
      <c r="AC30" s="161">
        <v>1946.15</v>
      </c>
      <c r="AD30" s="161">
        <v>2122.1999999999998</v>
      </c>
      <c r="AE30" s="161">
        <v>2274.1999999999998</v>
      </c>
      <c r="AF30" s="161">
        <v>2437.9499999999998</v>
      </c>
      <c r="AG30" s="161">
        <v>2615.5</v>
      </c>
      <c r="AH30" s="161">
        <v>2705.45</v>
      </c>
      <c r="AJ30" s="109">
        <v>7.5</v>
      </c>
      <c r="AK30" s="110"/>
      <c r="AL30" s="110"/>
      <c r="AM30" s="95">
        <v>1108.05</v>
      </c>
      <c r="AN30" s="95">
        <v>1270.75</v>
      </c>
      <c r="AO30" s="95">
        <v>1370.15</v>
      </c>
      <c r="AP30" s="95">
        <v>1503.15</v>
      </c>
      <c r="AQ30" s="95">
        <v>1372.95</v>
      </c>
      <c r="AR30" s="95">
        <v>1403.8</v>
      </c>
      <c r="AS30" s="95">
        <v>1548.25</v>
      </c>
      <c r="AT30" s="95">
        <v>1659.15</v>
      </c>
      <c r="AU30" s="95">
        <v>1778.6</v>
      </c>
      <c r="AV30" s="95">
        <v>1908.15</v>
      </c>
      <c r="AW30" s="95">
        <v>1973.75</v>
      </c>
      <c r="AX30" s="95"/>
      <c r="AY30" s="109">
        <v>7.5</v>
      </c>
      <c r="AZ30" s="110"/>
      <c r="BA30" s="110"/>
      <c r="BB30" s="95">
        <v>1065.4000000000001</v>
      </c>
      <c r="BC30" s="95">
        <v>1221.8499999999999</v>
      </c>
      <c r="BD30" s="95">
        <v>1317.45</v>
      </c>
      <c r="BE30" s="95">
        <v>1445.3</v>
      </c>
      <c r="BF30" s="95">
        <v>1320.1</v>
      </c>
      <c r="BG30" s="95">
        <v>1349.8</v>
      </c>
      <c r="BH30" s="95">
        <v>1488.7</v>
      </c>
      <c r="BI30" s="95">
        <v>1595.3</v>
      </c>
      <c r="BJ30" s="95">
        <v>1710.15</v>
      </c>
      <c r="BK30" s="95">
        <v>1834.75</v>
      </c>
      <c r="BL30" s="95">
        <v>1897.8</v>
      </c>
      <c r="BM30" s="116">
        <f t="shared" si="13"/>
        <v>0.10640799529688416</v>
      </c>
      <c r="BN30" s="116">
        <f t="shared" si="13"/>
        <v>9.6007481102423631E-2</v>
      </c>
      <c r="BO30" s="116" t="e">
        <f t="shared" si="14"/>
        <v>#DIV/0!</v>
      </c>
      <c r="BP30" s="116" t="e">
        <f t="shared" si="15"/>
        <v>#DIV/0!</v>
      </c>
      <c r="BQ30" s="116">
        <f t="shared" si="16"/>
        <v>9.6017728385261458E-2</v>
      </c>
      <c r="BR30" s="116">
        <f t="shared" si="17"/>
        <v>9.6014074757729606E-2</v>
      </c>
      <c r="BS30" s="116">
        <f t="shared" si="18"/>
        <v>9.6001069947839968E-2</v>
      </c>
      <c r="BT30" s="116">
        <f t="shared" si="19"/>
        <v>9.6018335649671993E-2</v>
      </c>
      <c r="BU30" s="116">
        <f t="shared" si="20"/>
        <v>9.6019979807641098E-2</v>
      </c>
      <c r="BV30" s="116">
        <f t="shared" si="21"/>
        <v>9.6010071166148458E-2</v>
      </c>
      <c r="BW30" s="116">
        <f t="shared" si="22"/>
        <v>9.6008858731505109E-2</v>
      </c>
      <c r="BX30" s="116">
        <f t="shared" si="23"/>
        <v>9.6011784363732477E-2</v>
      </c>
      <c r="BY30" s="116">
        <f t="shared" si="24"/>
        <v>9.6002789228655239E-2</v>
      </c>
      <c r="BZ30" s="116">
        <f t="shared" si="25"/>
        <v>9.6004588032880811E-2</v>
      </c>
      <c r="CA30" s="116">
        <f t="shared" si="26"/>
        <v>9.600990593062142E-2</v>
      </c>
    </row>
    <row r="31" spans="1:79" ht="15.75" x14ac:dyDescent="0.25">
      <c r="A31" s="15"/>
      <c r="B31" s="34">
        <v>8</v>
      </c>
      <c r="C31" s="161">
        <v>2132.85</v>
      </c>
      <c r="D31" s="161">
        <v>2171.35</v>
      </c>
      <c r="E31" s="35"/>
      <c r="F31" s="35"/>
      <c r="G31" s="161">
        <v>1699.35</v>
      </c>
      <c r="H31" s="161">
        <v>1961.8</v>
      </c>
      <c r="I31" s="161">
        <v>2120.15</v>
      </c>
      <c r="J31" s="161">
        <v>2318.9</v>
      </c>
      <c r="K31" s="161">
        <v>2124.85</v>
      </c>
      <c r="L31" s="161">
        <v>2199.65</v>
      </c>
      <c r="M31" s="161">
        <v>2403.6999999999998</v>
      </c>
      <c r="N31" s="161">
        <v>2581.5500000000002</v>
      </c>
      <c r="O31" s="161">
        <v>2767.05</v>
      </c>
      <c r="P31" s="161">
        <v>2965.2</v>
      </c>
      <c r="Q31" s="161">
        <v>3066</v>
      </c>
      <c r="S31" s="34">
        <v>8</v>
      </c>
      <c r="T31" s="161">
        <v>1928.7</v>
      </c>
      <c r="U31" s="161">
        <v>1981.15</v>
      </c>
      <c r="V31" s="35"/>
      <c r="W31" s="35"/>
      <c r="X31" s="161">
        <v>1550.5</v>
      </c>
      <c r="Y31" s="161">
        <v>1789.95</v>
      </c>
      <c r="Z31" s="161">
        <v>1934.4</v>
      </c>
      <c r="AA31" s="161">
        <v>2115.75</v>
      </c>
      <c r="AB31" s="161">
        <v>1938.7</v>
      </c>
      <c r="AC31" s="161">
        <v>2006.95</v>
      </c>
      <c r="AD31" s="161">
        <v>2193.15</v>
      </c>
      <c r="AE31" s="161">
        <v>2355.4</v>
      </c>
      <c r="AF31" s="161">
        <v>2524.65</v>
      </c>
      <c r="AG31" s="161">
        <v>2705.45</v>
      </c>
      <c r="AH31" s="161">
        <v>2797.4</v>
      </c>
      <c r="AJ31" s="109">
        <v>8</v>
      </c>
      <c r="AK31" s="110"/>
      <c r="AL31" s="110"/>
      <c r="AM31" s="95">
        <v>1136.5</v>
      </c>
      <c r="AN31" s="95">
        <v>1312.05</v>
      </c>
      <c r="AO31" s="95">
        <v>1417.9</v>
      </c>
      <c r="AP31" s="95">
        <v>1550.9</v>
      </c>
      <c r="AQ31" s="95">
        <v>1414.4</v>
      </c>
      <c r="AR31" s="95">
        <v>1447.7</v>
      </c>
      <c r="AS31" s="95">
        <v>1600</v>
      </c>
      <c r="AT31" s="95">
        <v>1718.4</v>
      </c>
      <c r="AU31" s="95">
        <v>1841.9</v>
      </c>
      <c r="AV31" s="95">
        <v>1973.75</v>
      </c>
      <c r="AW31" s="95">
        <v>2040.85</v>
      </c>
      <c r="AX31" s="95"/>
      <c r="AY31" s="109">
        <v>8</v>
      </c>
      <c r="AZ31" s="110"/>
      <c r="BA31" s="110"/>
      <c r="BB31" s="95">
        <v>1092.75</v>
      </c>
      <c r="BC31" s="95">
        <v>1261.55</v>
      </c>
      <c r="BD31" s="95">
        <v>1363.35</v>
      </c>
      <c r="BE31" s="95">
        <v>1491.25</v>
      </c>
      <c r="BF31" s="95">
        <v>1360</v>
      </c>
      <c r="BG31" s="95">
        <v>1392</v>
      </c>
      <c r="BH31" s="95">
        <v>1538.45</v>
      </c>
      <c r="BI31" s="95">
        <v>1652.3</v>
      </c>
      <c r="BJ31" s="95">
        <v>1771.05</v>
      </c>
      <c r="BK31" s="95">
        <v>1897.8</v>
      </c>
      <c r="BL31" s="95">
        <v>1962.35</v>
      </c>
      <c r="BM31" s="116">
        <f t="shared" si="13"/>
        <v>0.10584849898895632</v>
      </c>
      <c r="BN31" s="116">
        <f t="shared" si="13"/>
        <v>9.6004845670443872E-2</v>
      </c>
      <c r="BO31" s="116" t="e">
        <f t="shared" si="14"/>
        <v>#DIV/0!</v>
      </c>
      <c r="BP31" s="116" t="e">
        <f t="shared" si="15"/>
        <v>#DIV/0!</v>
      </c>
      <c r="BQ31" s="116">
        <f t="shared" si="16"/>
        <v>9.6001289906481713E-2</v>
      </c>
      <c r="BR31" s="116">
        <f t="shared" si="17"/>
        <v>9.6008268387385076E-2</v>
      </c>
      <c r="BS31" s="116">
        <f t="shared" si="18"/>
        <v>9.602460711331684E-2</v>
      </c>
      <c r="BT31" s="116">
        <f t="shared" si="19"/>
        <v>9.6017960534089619E-2</v>
      </c>
      <c r="BU31" s="116">
        <f t="shared" si="20"/>
        <v>9.601795017279624E-2</v>
      </c>
      <c r="BV31" s="116">
        <f t="shared" si="21"/>
        <v>9.6016343207354415E-2</v>
      </c>
      <c r="BW31" s="116">
        <f t="shared" si="22"/>
        <v>9.6003465335248173E-2</v>
      </c>
      <c r="BX31" s="116">
        <f t="shared" si="23"/>
        <v>9.6013415980300554E-2</v>
      </c>
      <c r="BY31" s="116">
        <f t="shared" si="24"/>
        <v>9.601330877547376E-2</v>
      </c>
      <c r="BZ31" s="116">
        <f t="shared" si="25"/>
        <v>9.600990593062142E-2</v>
      </c>
      <c r="CA31" s="116">
        <f t="shared" si="26"/>
        <v>9.60177307499821E-2</v>
      </c>
    </row>
    <row r="32" spans="1:79" ht="15.75" x14ac:dyDescent="0.25">
      <c r="A32" s="15"/>
      <c r="B32" s="34">
        <v>8.5</v>
      </c>
      <c r="C32" s="161">
        <v>2193.35</v>
      </c>
      <c r="D32" s="161">
        <v>2230.9499999999998</v>
      </c>
      <c r="E32" s="35"/>
      <c r="F32" s="35"/>
      <c r="G32" s="161">
        <v>1741.75</v>
      </c>
      <c r="H32" s="161">
        <v>2021.5</v>
      </c>
      <c r="I32" s="161">
        <v>2191.5</v>
      </c>
      <c r="J32" s="161">
        <v>2386.4499999999998</v>
      </c>
      <c r="K32" s="161">
        <v>2187.3000000000002</v>
      </c>
      <c r="L32" s="161">
        <v>2264.75</v>
      </c>
      <c r="M32" s="161">
        <v>2479.3000000000002</v>
      </c>
      <c r="N32" s="161">
        <v>2668.7</v>
      </c>
      <c r="O32" s="161">
        <v>2860.35</v>
      </c>
      <c r="P32" s="161">
        <v>3061.9</v>
      </c>
      <c r="Q32" s="161">
        <v>3166.9</v>
      </c>
      <c r="S32" s="34">
        <v>8.5</v>
      </c>
      <c r="T32" s="161">
        <v>1984.3</v>
      </c>
      <c r="U32" s="161">
        <v>2035.5</v>
      </c>
      <c r="V32" s="35"/>
      <c r="W32" s="35"/>
      <c r="X32" s="161">
        <v>1589.15</v>
      </c>
      <c r="Y32" s="161">
        <v>1844.4</v>
      </c>
      <c r="Z32" s="161">
        <v>1999.5</v>
      </c>
      <c r="AA32" s="161">
        <v>2177.4</v>
      </c>
      <c r="AB32" s="161">
        <v>1995.7</v>
      </c>
      <c r="AC32" s="161">
        <v>2066.35</v>
      </c>
      <c r="AD32" s="161">
        <v>2262.1</v>
      </c>
      <c r="AE32" s="161">
        <v>2434.9</v>
      </c>
      <c r="AF32" s="161">
        <v>2609.8000000000002</v>
      </c>
      <c r="AG32" s="161">
        <v>2793.7</v>
      </c>
      <c r="AH32" s="161">
        <v>2889.5</v>
      </c>
      <c r="AJ32" s="109">
        <v>8.5</v>
      </c>
      <c r="AK32" s="110"/>
      <c r="AL32" s="110"/>
      <c r="AM32" s="95">
        <v>1164.8</v>
      </c>
      <c r="AN32" s="95">
        <v>1351.95</v>
      </c>
      <c r="AO32" s="95">
        <v>1465.65</v>
      </c>
      <c r="AP32" s="95">
        <v>1596.05</v>
      </c>
      <c r="AQ32" s="95">
        <v>1456</v>
      </c>
      <c r="AR32" s="95">
        <v>1490.5</v>
      </c>
      <c r="AS32" s="95">
        <v>1650.3</v>
      </c>
      <c r="AT32" s="95">
        <v>1776.45</v>
      </c>
      <c r="AU32" s="95">
        <v>1903.95</v>
      </c>
      <c r="AV32" s="95">
        <v>2038.2</v>
      </c>
      <c r="AW32" s="95">
        <v>2108</v>
      </c>
      <c r="AX32" s="95"/>
      <c r="AY32" s="109">
        <v>8.5</v>
      </c>
      <c r="AZ32" s="110"/>
      <c r="BA32" s="110"/>
      <c r="BB32" s="95">
        <v>1120</v>
      </c>
      <c r="BC32" s="95">
        <v>1299.95</v>
      </c>
      <c r="BD32" s="95">
        <v>1409.25</v>
      </c>
      <c r="BE32" s="95">
        <v>1534.65</v>
      </c>
      <c r="BF32" s="95">
        <v>1400</v>
      </c>
      <c r="BG32" s="95">
        <v>1433.15</v>
      </c>
      <c r="BH32" s="95">
        <v>1586.8</v>
      </c>
      <c r="BI32" s="95">
        <v>1708.1</v>
      </c>
      <c r="BJ32" s="95">
        <v>1830.7</v>
      </c>
      <c r="BK32" s="95">
        <v>1959.8</v>
      </c>
      <c r="BL32" s="95">
        <v>2026.9</v>
      </c>
      <c r="BM32" s="116">
        <f t="shared" si="13"/>
        <v>0.10535201330443988</v>
      </c>
      <c r="BN32" s="116">
        <f t="shared" si="13"/>
        <v>9.6020633750921069E-2</v>
      </c>
      <c r="BO32" s="116" t="e">
        <f t="shared" si="14"/>
        <v>#DIV/0!</v>
      </c>
      <c r="BP32" s="116" t="e">
        <f t="shared" si="15"/>
        <v>#DIV/0!</v>
      </c>
      <c r="BQ32" s="116">
        <f t="shared" si="16"/>
        <v>9.6026177516282285E-2</v>
      </c>
      <c r="BR32" s="116">
        <f t="shared" si="17"/>
        <v>9.6020386033398353E-2</v>
      </c>
      <c r="BS32" s="116">
        <f t="shared" si="18"/>
        <v>9.6024006001500295E-2</v>
      </c>
      <c r="BT32" s="116">
        <f t="shared" si="19"/>
        <v>9.6009001561495166E-2</v>
      </c>
      <c r="BU32" s="116">
        <f t="shared" si="20"/>
        <v>9.6006413789647915E-2</v>
      </c>
      <c r="BV32" s="116">
        <f t="shared" si="21"/>
        <v>9.6014711931666996E-2</v>
      </c>
      <c r="BW32" s="116">
        <f t="shared" si="22"/>
        <v>9.6016975376862268E-2</v>
      </c>
      <c r="BX32" s="116">
        <f t="shared" si="23"/>
        <v>9.6020370446424863E-2</v>
      </c>
      <c r="BY32" s="116">
        <f t="shared" si="24"/>
        <v>9.6003525174342741E-2</v>
      </c>
      <c r="BZ32" s="116">
        <f t="shared" si="25"/>
        <v>9.6001718151555337E-2</v>
      </c>
      <c r="CA32" s="116">
        <f t="shared" si="26"/>
        <v>9.6002768645094383E-2</v>
      </c>
    </row>
    <row r="33" spans="1:79" ht="15.75" x14ac:dyDescent="0.25">
      <c r="A33" s="15"/>
      <c r="B33" s="34">
        <v>9</v>
      </c>
      <c r="C33" s="161">
        <v>2254.1999999999998</v>
      </c>
      <c r="D33" s="161">
        <v>2290.75</v>
      </c>
      <c r="E33" s="35"/>
      <c r="F33" s="35"/>
      <c r="G33" s="161">
        <v>1784.05</v>
      </c>
      <c r="H33" s="161">
        <v>2081.5</v>
      </c>
      <c r="I33" s="161">
        <v>2261.0500000000002</v>
      </c>
      <c r="J33" s="161">
        <v>2458</v>
      </c>
      <c r="K33" s="161">
        <v>2252</v>
      </c>
      <c r="L33" s="161">
        <v>2331.4</v>
      </c>
      <c r="M33" s="161">
        <v>2554.9</v>
      </c>
      <c r="N33" s="161">
        <v>2758.05</v>
      </c>
      <c r="O33" s="161">
        <v>2953.55</v>
      </c>
      <c r="P33" s="161">
        <v>3161</v>
      </c>
      <c r="Q33" s="161">
        <v>3267.6</v>
      </c>
      <c r="S33" s="34">
        <v>9</v>
      </c>
      <c r="T33" s="161">
        <v>2040.25</v>
      </c>
      <c r="U33" s="161">
        <v>2090.1</v>
      </c>
      <c r="V33" s="35"/>
      <c r="W33" s="35"/>
      <c r="X33" s="161">
        <v>1627.75</v>
      </c>
      <c r="Y33" s="161">
        <v>1899.15</v>
      </c>
      <c r="Z33" s="161">
        <v>2063</v>
      </c>
      <c r="AA33" s="161">
        <v>2242.6999999999998</v>
      </c>
      <c r="AB33" s="161">
        <v>2054.6999999999998</v>
      </c>
      <c r="AC33" s="161">
        <v>2127.15</v>
      </c>
      <c r="AD33" s="161">
        <v>2331.1</v>
      </c>
      <c r="AE33" s="161">
        <v>2516.4499999999998</v>
      </c>
      <c r="AF33" s="161">
        <v>2694.8</v>
      </c>
      <c r="AG33" s="161">
        <v>2884.1</v>
      </c>
      <c r="AH33" s="161">
        <v>2981.35</v>
      </c>
      <c r="AJ33" s="109">
        <v>9</v>
      </c>
      <c r="AK33" s="110"/>
      <c r="AL33" s="110"/>
      <c r="AM33" s="95">
        <v>1193.1500000000001</v>
      </c>
      <c r="AN33" s="95">
        <v>1392.1</v>
      </c>
      <c r="AO33" s="95">
        <v>1512.2</v>
      </c>
      <c r="AP33" s="95">
        <v>1643.9</v>
      </c>
      <c r="AQ33" s="95">
        <v>1499</v>
      </c>
      <c r="AR33" s="95">
        <v>1534.4</v>
      </c>
      <c r="AS33" s="95">
        <v>1700.7</v>
      </c>
      <c r="AT33" s="95">
        <v>1835.9</v>
      </c>
      <c r="AU33" s="95">
        <v>1966</v>
      </c>
      <c r="AV33" s="95">
        <v>2104.15</v>
      </c>
      <c r="AW33" s="95">
        <v>2175.1</v>
      </c>
      <c r="AX33" s="95"/>
      <c r="AY33" s="109">
        <v>9</v>
      </c>
      <c r="AZ33" s="110"/>
      <c r="BA33" s="110"/>
      <c r="BB33" s="95">
        <v>1147.25</v>
      </c>
      <c r="BC33" s="95">
        <v>1338.55</v>
      </c>
      <c r="BD33" s="95">
        <v>1454</v>
      </c>
      <c r="BE33" s="95">
        <v>1580.65</v>
      </c>
      <c r="BF33" s="95">
        <v>1441.3</v>
      </c>
      <c r="BG33" s="95">
        <v>1475.35</v>
      </c>
      <c r="BH33" s="95">
        <v>1635.25</v>
      </c>
      <c r="BI33" s="95">
        <v>1765.25</v>
      </c>
      <c r="BJ33" s="95">
        <v>1890.35</v>
      </c>
      <c r="BK33" s="95">
        <v>2023.2</v>
      </c>
      <c r="BL33" s="95">
        <v>2091.4</v>
      </c>
      <c r="BM33" s="116">
        <f t="shared" si="13"/>
        <v>0.10486459992647945</v>
      </c>
      <c r="BN33" s="116">
        <f t="shared" si="13"/>
        <v>9.6000191378402988E-2</v>
      </c>
      <c r="BO33" s="116" t="e">
        <f t="shared" si="14"/>
        <v>#DIV/0!</v>
      </c>
      <c r="BP33" s="116" t="e">
        <f t="shared" si="15"/>
        <v>#DIV/0!</v>
      </c>
      <c r="BQ33" s="116">
        <f t="shared" si="16"/>
        <v>9.6022116418368997E-2</v>
      </c>
      <c r="BR33" s="116">
        <f t="shared" si="17"/>
        <v>9.6016639022720618E-2</v>
      </c>
      <c r="BS33" s="116">
        <f t="shared" si="18"/>
        <v>9.6000969461948804E-2</v>
      </c>
      <c r="BT33" s="116">
        <f t="shared" si="19"/>
        <v>9.6000356712890866E-2</v>
      </c>
      <c r="BU33" s="116">
        <f t="shared" si="20"/>
        <v>9.6023750425852983E-2</v>
      </c>
      <c r="BV33" s="116">
        <f t="shared" si="21"/>
        <v>9.6020496909009712E-2</v>
      </c>
      <c r="BW33" s="116">
        <f t="shared" si="22"/>
        <v>9.6006177341169563E-2</v>
      </c>
      <c r="BX33" s="116">
        <f t="shared" si="23"/>
        <v>9.6008265612271382E-2</v>
      </c>
      <c r="BY33" s="116">
        <f t="shared" si="24"/>
        <v>9.6018257384592465E-2</v>
      </c>
      <c r="BZ33" s="116">
        <f t="shared" si="25"/>
        <v>9.6009153635449485E-2</v>
      </c>
      <c r="CA33" s="116">
        <f t="shared" si="26"/>
        <v>9.6013550908145673E-2</v>
      </c>
    </row>
    <row r="34" spans="1:79" ht="15.75" x14ac:dyDescent="0.25">
      <c r="A34" s="15"/>
      <c r="B34" s="34">
        <v>9.5</v>
      </c>
      <c r="C34" s="161">
        <v>2315</v>
      </c>
      <c r="D34" s="161">
        <v>2350.5500000000002</v>
      </c>
      <c r="E34" s="35"/>
      <c r="F34" s="35"/>
      <c r="G34" s="161">
        <v>1826.8</v>
      </c>
      <c r="H34" s="161">
        <v>2141.4499999999998</v>
      </c>
      <c r="I34" s="161">
        <v>2332.5500000000002</v>
      </c>
      <c r="J34" s="161">
        <v>2529.3000000000002</v>
      </c>
      <c r="K34" s="161">
        <v>2314.25</v>
      </c>
      <c r="L34" s="161">
        <v>2398.1999999999998</v>
      </c>
      <c r="M34" s="161">
        <v>2632.45</v>
      </c>
      <c r="N34" s="161">
        <v>2847.1</v>
      </c>
      <c r="O34" s="161">
        <v>3048.5</v>
      </c>
      <c r="P34" s="161">
        <v>3259.8</v>
      </c>
      <c r="Q34" s="161">
        <v>3370.4</v>
      </c>
      <c r="S34" s="34">
        <v>9.5</v>
      </c>
      <c r="T34" s="161">
        <v>2096.15</v>
      </c>
      <c r="U34" s="161">
        <v>2144.65</v>
      </c>
      <c r="V34" s="35"/>
      <c r="W34" s="35"/>
      <c r="X34" s="161">
        <v>1666.75</v>
      </c>
      <c r="Y34" s="161">
        <v>1953.85</v>
      </c>
      <c r="Z34" s="161">
        <v>2128.1999999999998</v>
      </c>
      <c r="AA34" s="161">
        <v>2307.75</v>
      </c>
      <c r="AB34" s="161">
        <v>2111.5</v>
      </c>
      <c r="AC34" s="161">
        <v>2188.1</v>
      </c>
      <c r="AD34" s="161">
        <v>2401.85</v>
      </c>
      <c r="AE34" s="161">
        <v>2597.6999999999998</v>
      </c>
      <c r="AF34" s="161">
        <v>2781.45</v>
      </c>
      <c r="AG34" s="161">
        <v>2974.25</v>
      </c>
      <c r="AH34" s="161">
        <v>3075.15</v>
      </c>
      <c r="AJ34" s="109">
        <v>9.5</v>
      </c>
      <c r="AK34" s="110"/>
      <c r="AL34" s="110"/>
      <c r="AM34" s="95">
        <v>1221.75</v>
      </c>
      <c r="AN34" s="95">
        <v>1432.2</v>
      </c>
      <c r="AO34" s="95">
        <v>1560</v>
      </c>
      <c r="AP34" s="95">
        <v>1691.6</v>
      </c>
      <c r="AQ34" s="95">
        <v>1540.45</v>
      </c>
      <c r="AR34" s="95">
        <v>1578.35</v>
      </c>
      <c r="AS34" s="95">
        <v>1752.25</v>
      </c>
      <c r="AT34" s="95">
        <v>1895.2</v>
      </c>
      <c r="AU34" s="95">
        <v>2029.25</v>
      </c>
      <c r="AV34" s="95">
        <v>2169.9</v>
      </c>
      <c r="AW34" s="95">
        <v>2243.4499999999998</v>
      </c>
      <c r="AX34" s="95"/>
      <c r="AY34" s="109">
        <v>9.5</v>
      </c>
      <c r="AZ34" s="110"/>
      <c r="BA34" s="110"/>
      <c r="BB34" s="95">
        <v>1174.75</v>
      </c>
      <c r="BC34" s="95">
        <v>1377.1</v>
      </c>
      <c r="BD34" s="95">
        <v>1500</v>
      </c>
      <c r="BE34" s="95">
        <v>1626.5</v>
      </c>
      <c r="BF34" s="95">
        <v>1481.2</v>
      </c>
      <c r="BG34" s="95">
        <v>1517.6</v>
      </c>
      <c r="BH34" s="95">
        <v>1684.85</v>
      </c>
      <c r="BI34" s="95">
        <v>1822.3</v>
      </c>
      <c r="BJ34" s="95">
        <v>1951.2</v>
      </c>
      <c r="BK34" s="95">
        <v>2086.4</v>
      </c>
      <c r="BL34" s="95">
        <v>2157.15</v>
      </c>
      <c r="BM34" s="116">
        <f t="shared" si="13"/>
        <v>0.1044056961572406</v>
      </c>
      <c r="BN34" s="116">
        <f t="shared" si="13"/>
        <v>9.6006341361061232E-2</v>
      </c>
      <c r="BO34" s="116" t="e">
        <f t="shared" si="14"/>
        <v>#DIV/0!</v>
      </c>
      <c r="BP34" s="116" t="e">
        <f t="shared" si="15"/>
        <v>#DIV/0!</v>
      </c>
      <c r="BQ34" s="116">
        <f t="shared" si="16"/>
        <v>9.6025198740062878E-2</v>
      </c>
      <c r="BR34" s="116">
        <f t="shared" si="17"/>
        <v>9.6015559024489994E-2</v>
      </c>
      <c r="BS34" s="116">
        <f t="shared" si="18"/>
        <v>9.602011089183371E-2</v>
      </c>
      <c r="BT34" s="116">
        <f t="shared" si="19"/>
        <v>9.6002599935001598E-2</v>
      </c>
      <c r="BU34" s="116">
        <f t="shared" si="20"/>
        <v>9.6021785460573161E-2</v>
      </c>
      <c r="BV34" s="116">
        <f t="shared" si="21"/>
        <v>9.6019377542159834E-2</v>
      </c>
      <c r="BW34" s="116">
        <f t="shared" si="22"/>
        <v>9.6009326144430363E-2</v>
      </c>
      <c r="BX34" s="116">
        <f t="shared" si="23"/>
        <v>9.6008007083189018E-2</v>
      </c>
      <c r="BY34" s="116">
        <f t="shared" si="24"/>
        <v>9.6011073361016885E-2</v>
      </c>
      <c r="BZ34" s="116">
        <f t="shared" si="25"/>
        <v>9.6007396822728408E-2</v>
      </c>
      <c r="CA34" s="116">
        <f t="shared" si="26"/>
        <v>9.6011576671056753E-2</v>
      </c>
    </row>
    <row r="35" spans="1:79" ht="15.75" x14ac:dyDescent="0.25">
      <c r="A35" s="15"/>
      <c r="B35" s="34">
        <v>10</v>
      </c>
      <c r="C35" s="161">
        <v>2377.65</v>
      </c>
      <c r="D35" s="161">
        <v>2412.25</v>
      </c>
      <c r="E35" s="35"/>
      <c r="F35" s="35"/>
      <c r="G35" s="161">
        <v>1872.8</v>
      </c>
      <c r="H35" s="161">
        <v>2203.25</v>
      </c>
      <c r="I35" s="161">
        <v>2402.0500000000002</v>
      </c>
      <c r="J35" s="161">
        <v>2598.85</v>
      </c>
      <c r="K35" s="161">
        <v>2376.65</v>
      </c>
      <c r="L35" s="161">
        <v>2462.85</v>
      </c>
      <c r="M35" s="161">
        <v>2708.3</v>
      </c>
      <c r="N35" s="161">
        <v>2934.15</v>
      </c>
      <c r="O35" s="161">
        <v>3141.85</v>
      </c>
      <c r="P35" s="161">
        <v>3358.65</v>
      </c>
      <c r="Q35" s="161">
        <v>3471.05</v>
      </c>
      <c r="S35" s="34">
        <v>10</v>
      </c>
      <c r="T35" s="161">
        <v>2153.75</v>
      </c>
      <c r="U35" s="161">
        <v>2200.9499999999998</v>
      </c>
      <c r="V35" s="35"/>
      <c r="W35" s="35"/>
      <c r="X35" s="161">
        <v>1708.75</v>
      </c>
      <c r="Y35" s="161">
        <v>2010.25</v>
      </c>
      <c r="Z35" s="161">
        <v>2191.65</v>
      </c>
      <c r="AA35" s="161">
        <v>2371.1999999999998</v>
      </c>
      <c r="AB35" s="161">
        <v>2168.4499999999998</v>
      </c>
      <c r="AC35" s="161">
        <v>2247.1</v>
      </c>
      <c r="AD35" s="161">
        <v>2471.0500000000002</v>
      </c>
      <c r="AE35" s="161">
        <v>2677.1</v>
      </c>
      <c r="AF35" s="161">
        <v>2866.65</v>
      </c>
      <c r="AG35" s="161">
        <v>3064.45</v>
      </c>
      <c r="AH35" s="161">
        <v>3167</v>
      </c>
      <c r="AJ35" s="109">
        <v>10</v>
      </c>
      <c r="AK35" s="110"/>
      <c r="AL35" s="110"/>
      <c r="AM35" s="95">
        <v>1252.55</v>
      </c>
      <c r="AN35" s="95">
        <v>1473.5</v>
      </c>
      <c r="AO35" s="95">
        <v>1606.5</v>
      </c>
      <c r="AP35" s="95">
        <v>1738.1</v>
      </c>
      <c r="AQ35" s="95">
        <v>1582</v>
      </c>
      <c r="AR35" s="95">
        <v>1620.95</v>
      </c>
      <c r="AS35" s="95">
        <v>1802.8</v>
      </c>
      <c r="AT35" s="95">
        <v>1953.1</v>
      </c>
      <c r="AU35" s="95">
        <v>2091.4</v>
      </c>
      <c r="AV35" s="95">
        <v>2235.6999999999998</v>
      </c>
      <c r="AW35" s="95">
        <v>2310.5</v>
      </c>
      <c r="AX35" s="95"/>
      <c r="AY35" s="109">
        <v>10</v>
      </c>
      <c r="AZ35" s="110"/>
      <c r="BA35" s="110"/>
      <c r="BB35" s="95">
        <v>1204.3499999999999</v>
      </c>
      <c r="BC35" s="95">
        <v>1416.8</v>
      </c>
      <c r="BD35" s="95">
        <v>1544.7</v>
      </c>
      <c r="BE35" s="95">
        <v>1671.25</v>
      </c>
      <c r="BF35" s="95">
        <v>1521.15</v>
      </c>
      <c r="BG35" s="95">
        <v>1558.6</v>
      </c>
      <c r="BH35" s="95">
        <v>1733.45</v>
      </c>
      <c r="BI35" s="95">
        <v>1877.95</v>
      </c>
      <c r="BJ35" s="95">
        <v>2010.95</v>
      </c>
      <c r="BK35" s="95">
        <v>2149.6999999999998</v>
      </c>
      <c r="BL35" s="95">
        <v>2221.6</v>
      </c>
      <c r="BM35" s="116">
        <f t="shared" si="13"/>
        <v>0.10395821242019743</v>
      </c>
      <c r="BN35" s="116">
        <f t="shared" si="13"/>
        <v>9.6003998273472835E-2</v>
      </c>
      <c r="BO35" s="116" t="e">
        <f t="shared" si="14"/>
        <v>#DIV/0!</v>
      </c>
      <c r="BP35" s="116" t="e">
        <f t="shared" si="15"/>
        <v>#DIV/0!</v>
      </c>
      <c r="BQ35" s="116">
        <f t="shared" si="16"/>
        <v>9.6005852231163091E-2</v>
      </c>
      <c r="BR35" s="116">
        <f t="shared" si="17"/>
        <v>9.6007959209053695E-2</v>
      </c>
      <c r="BS35" s="116">
        <f t="shared" si="18"/>
        <v>9.6000730043574567E-2</v>
      </c>
      <c r="BT35" s="116">
        <f t="shared" si="19"/>
        <v>9.6006241565452122E-2</v>
      </c>
      <c r="BU35" s="116">
        <f t="shared" si="20"/>
        <v>9.6013281376098325E-2</v>
      </c>
      <c r="BV35" s="116">
        <f t="shared" si="21"/>
        <v>9.6012638511859816E-2</v>
      </c>
      <c r="BW35" s="116">
        <f t="shared" si="22"/>
        <v>9.6011816838995623E-2</v>
      </c>
      <c r="BX35" s="116">
        <f t="shared" si="23"/>
        <v>9.6018079264876155E-2</v>
      </c>
      <c r="BY35" s="116">
        <f t="shared" si="24"/>
        <v>9.6000558142779857E-2</v>
      </c>
      <c r="BZ35" s="116">
        <f t="shared" si="25"/>
        <v>9.600417693223906E-2</v>
      </c>
      <c r="CA35" s="116">
        <f t="shared" si="26"/>
        <v>9.6005683612251369E-2</v>
      </c>
    </row>
    <row r="36" spans="1:79" ht="15.75" x14ac:dyDescent="0.25">
      <c r="A36" s="15"/>
      <c r="B36" s="34">
        <v>11</v>
      </c>
      <c r="C36" s="161">
        <v>2448.25</v>
      </c>
      <c r="D36" s="161">
        <v>2481.75</v>
      </c>
      <c r="E36" s="35"/>
      <c r="F36" s="35"/>
      <c r="G36" s="161">
        <v>1932.8</v>
      </c>
      <c r="H36" s="161">
        <v>2272.85</v>
      </c>
      <c r="I36" s="161">
        <v>2488.9</v>
      </c>
      <c r="J36" s="161">
        <v>2679.95</v>
      </c>
      <c r="K36" s="161">
        <v>2444.9499999999998</v>
      </c>
      <c r="L36" s="161">
        <v>2537.3000000000002</v>
      </c>
      <c r="M36" s="161">
        <v>2764.45</v>
      </c>
      <c r="N36" s="161">
        <v>3041.05</v>
      </c>
      <c r="O36" s="161">
        <v>3221.45</v>
      </c>
      <c r="P36" s="161">
        <v>3486.65</v>
      </c>
      <c r="Q36" s="161">
        <v>3618.15</v>
      </c>
      <c r="S36" s="34">
        <v>11</v>
      </c>
      <c r="T36" s="161">
        <v>2218.65</v>
      </c>
      <c r="U36" s="161">
        <v>2264.35</v>
      </c>
      <c r="V36" s="35"/>
      <c r="W36" s="35"/>
      <c r="X36" s="161">
        <v>1763.5</v>
      </c>
      <c r="Y36" s="161">
        <v>2073.75</v>
      </c>
      <c r="Z36" s="161">
        <v>2270.85</v>
      </c>
      <c r="AA36" s="161">
        <v>2445.1999999999998</v>
      </c>
      <c r="AB36" s="161">
        <v>2230.75</v>
      </c>
      <c r="AC36" s="161">
        <v>2315.0500000000002</v>
      </c>
      <c r="AD36" s="161">
        <v>2522.3000000000002</v>
      </c>
      <c r="AE36" s="161">
        <v>2774.65</v>
      </c>
      <c r="AF36" s="161">
        <v>2939.25</v>
      </c>
      <c r="AG36" s="161">
        <v>3181.25</v>
      </c>
      <c r="AH36" s="161">
        <v>3301.2</v>
      </c>
      <c r="AJ36" s="109">
        <v>11</v>
      </c>
      <c r="AK36" s="110"/>
      <c r="AL36" s="110"/>
      <c r="AM36" s="95">
        <v>1292.5999999999999</v>
      </c>
      <c r="AN36" s="95">
        <v>1520.05</v>
      </c>
      <c r="AO36" s="95">
        <v>1664.5</v>
      </c>
      <c r="AP36" s="95">
        <v>1792.3</v>
      </c>
      <c r="AQ36" s="95">
        <v>1627.45</v>
      </c>
      <c r="AR36" s="95">
        <v>1670</v>
      </c>
      <c r="AS36" s="95">
        <v>1840.15</v>
      </c>
      <c r="AT36" s="95">
        <v>2024.3</v>
      </c>
      <c r="AU36" s="95">
        <v>2144.35</v>
      </c>
      <c r="AV36" s="95">
        <v>2320.9499999999998</v>
      </c>
      <c r="AW36" s="95">
        <v>2408.4499999999998</v>
      </c>
      <c r="AX36" s="95"/>
      <c r="AY36" s="109">
        <v>11</v>
      </c>
      <c r="AZ36" s="110"/>
      <c r="BA36" s="110"/>
      <c r="BB36" s="95">
        <v>1242.8499999999999</v>
      </c>
      <c r="BC36" s="95">
        <v>1461.55</v>
      </c>
      <c r="BD36" s="95">
        <v>1600.45</v>
      </c>
      <c r="BE36" s="95">
        <v>1723.35</v>
      </c>
      <c r="BF36" s="95">
        <v>1564.85</v>
      </c>
      <c r="BG36" s="95">
        <v>1605.75</v>
      </c>
      <c r="BH36" s="95">
        <v>1769.35</v>
      </c>
      <c r="BI36" s="95">
        <v>1946.4</v>
      </c>
      <c r="BJ36" s="95">
        <v>2061.85</v>
      </c>
      <c r="BK36" s="95">
        <v>2231.65</v>
      </c>
      <c r="BL36" s="95">
        <v>2315.8000000000002</v>
      </c>
      <c r="BM36" s="116">
        <f t="shared" si="13"/>
        <v>0.10348635431456055</v>
      </c>
      <c r="BN36" s="116">
        <f t="shared" si="13"/>
        <v>9.6009892463621016E-2</v>
      </c>
      <c r="BO36" s="116" t="e">
        <f t="shared" si="14"/>
        <v>#DIV/0!</v>
      </c>
      <c r="BP36" s="116" t="e">
        <f t="shared" si="15"/>
        <v>#DIV/0!</v>
      </c>
      <c r="BQ36" s="116">
        <f t="shared" si="16"/>
        <v>9.6002268216614617E-2</v>
      </c>
      <c r="BR36" s="116">
        <f t="shared" si="17"/>
        <v>9.6009644364074775E-2</v>
      </c>
      <c r="BS36" s="116">
        <f t="shared" si="18"/>
        <v>9.602131360503785E-2</v>
      </c>
      <c r="BT36" s="116">
        <f t="shared" si="19"/>
        <v>9.6004416816620308E-2</v>
      </c>
      <c r="BU36" s="116">
        <f t="shared" si="20"/>
        <v>9.602151742687437E-2</v>
      </c>
      <c r="BV36" s="116">
        <f t="shared" si="21"/>
        <v>9.6002246171788874E-2</v>
      </c>
      <c r="BW36" s="116">
        <f t="shared" si="22"/>
        <v>9.6003647464615538E-2</v>
      </c>
      <c r="BX36" s="116">
        <f t="shared" si="23"/>
        <v>9.6012109635449594E-2</v>
      </c>
      <c r="BY36" s="116">
        <f t="shared" si="24"/>
        <v>9.6010887131070755E-2</v>
      </c>
      <c r="BZ36" s="116">
        <f t="shared" si="25"/>
        <v>9.6000000000000085E-2</v>
      </c>
      <c r="CA36" s="116">
        <f t="shared" si="26"/>
        <v>9.6010541621228684E-2</v>
      </c>
    </row>
    <row r="37" spans="1:79" ht="15.75" x14ac:dyDescent="0.25">
      <c r="A37" s="15"/>
      <c r="B37" s="34">
        <v>12</v>
      </c>
      <c r="C37" s="161">
        <v>2510.8000000000002</v>
      </c>
      <c r="D37" s="161">
        <v>2543.35</v>
      </c>
      <c r="E37" s="35"/>
      <c r="F37" s="35"/>
      <c r="G37" s="161">
        <v>1977.25</v>
      </c>
      <c r="H37" s="161">
        <v>2334.5500000000002</v>
      </c>
      <c r="I37" s="161">
        <v>2560.35</v>
      </c>
      <c r="J37" s="161">
        <v>2761.05</v>
      </c>
      <c r="K37" s="161">
        <v>2513.15</v>
      </c>
      <c r="L37" s="161">
        <v>2612.0500000000002</v>
      </c>
      <c r="M37" s="161">
        <v>2840.1</v>
      </c>
      <c r="N37" s="161">
        <v>3147.35</v>
      </c>
      <c r="O37" s="161">
        <v>3343.75</v>
      </c>
      <c r="P37" s="161">
        <v>3618.15</v>
      </c>
      <c r="Q37" s="161">
        <v>3767.4</v>
      </c>
      <c r="S37" s="34">
        <v>12</v>
      </c>
      <c r="T37" s="161">
        <v>2276.15</v>
      </c>
      <c r="U37" s="161">
        <v>2320.5500000000002</v>
      </c>
      <c r="V37" s="35"/>
      <c r="W37" s="35"/>
      <c r="X37" s="161">
        <v>1804.05</v>
      </c>
      <c r="Y37" s="161">
        <v>2130.0500000000002</v>
      </c>
      <c r="Z37" s="161">
        <v>2336.0500000000002</v>
      </c>
      <c r="AA37" s="161">
        <v>2519.1999999999998</v>
      </c>
      <c r="AB37" s="161">
        <v>2293</v>
      </c>
      <c r="AC37" s="161">
        <v>2383.25</v>
      </c>
      <c r="AD37" s="161">
        <v>2591.3000000000002</v>
      </c>
      <c r="AE37" s="161">
        <v>2871.65</v>
      </c>
      <c r="AF37" s="161">
        <v>3050.85</v>
      </c>
      <c r="AG37" s="161">
        <v>3301.2</v>
      </c>
      <c r="AH37" s="161">
        <v>3437.4</v>
      </c>
      <c r="AJ37" s="109">
        <v>12</v>
      </c>
      <c r="AK37" s="110"/>
      <c r="AL37" s="110"/>
      <c r="AM37" s="95">
        <v>1322.35</v>
      </c>
      <c r="AN37" s="95">
        <v>1561.3</v>
      </c>
      <c r="AO37" s="95">
        <v>1712.35</v>
      </c>
      <c r="AP37" s="95">
        <v>1846.65</v>
      </c>
      <c r="AQ37" s="95">
        <v>1672.85</v>
      </c>
      <c r="AR37" s="95">
        <v>1719.15</v>
      </c>
      <c r="AS37" s="95">
        <v>1890.5</v>
      </c>
      <c r="AT37" s="95">
        <v>2095.0500000000002</v>
      </c>
      <c r="AU37" s="95">
        <v>2225.75</v>
      </c>
      <c r="AV37" s="95">
        <v>2408.4499999999998</v>
      </c>
      <c r="AW37" s="95">
        <v>2507.85</v>
      </c>
      <c r="AX37" s="95"/>
      <c r="AY37" s="109">
        <v>12</v>
      </c>
      <c r="AZ37" s="110"/>
      <c r="BA37" s="110"/>
      <c r="BB37" s="95">
        <v>1271.45</v>
      </c>
      <c r="BC37" s="95">
        <v>1501.25</v>
      </c>
      <c r="BD37" s="95">
        <v>1646.45</v>
      </c>
      <c r="BE37" s="95">
        <v>1775.6</v>
      </c>
      <c r="BF37" s="95">
        <v>1608.5</v>
      </c>
      <c r="BG37" s="95">
        <v>1653</v>
      </c>
      <c r="BH37" s="95">
        <v>1817.75</v>
      </c>
      <c r="BI37" s="95">
        <v>2014.45</v>
      </c>
      <c r="BJ37" s="95">
        <v>2140.1</v>
      </c>
      <c r="BK37" s="95">
        <v>2315.8000000000002</v>
      </c>
      <c r="BL37" s="95">
        <v>2411.35</v>
      </c>
      <c r="BM37" s="116">
        <f t="shared" si="13"/>
        <v>0.10309074533752183</v>
      </c>
      <c r="BN37" s="116">
        <f t="shared" si="13"/>
        <v>9.6011721359160473E-2</v>
      </c>
      <c r="BO37" s="116" t="e">
        <f t="shared" si="14"/>
        <v>#DIV/0!</v>
      </c>
      <c r="BP37" s="116" t="e">
        <f t="shared" si="15"/>
        <v>#DIV/0!</v>
      </c>
      <c r="BQ37" s="116">
        <f t="shared" si="16"/>
        <v>9.600620825365147E-2</v>
      </c>
      <c r="BR37" s="116">
        <f t="shared" si="17"/>
        <v>9.6007135982723479E-2</v>
      </c>
      <c r="BS37" s="116">
        <f t="shared" si="18"/>
        <v>9.6016780462746754E-2</v>
      </c>
      <c r="BT37" s="116">
        <f t="shared" si="19"/>
        <v>9.6002699269609471E-2</v>
      </c>
      <c r="BU37" s="116">
        <f t="shared" si="20"/>
        <v>9.600959441779322E-2</v>
      </c>
      <c r="BV37" s="116">
        <f t="shared" si="21"/>
        <v>9.6003356760725911E-2</v>
      </c>
      <c r="BW37" s="116">
        <f t="shared" si="22"/>
        <v>9.601358391540904E-2</v>
      </c>
      <c r="BX37" s="116">
        <f t="shared" si="23"/>
        <v>9.6007521808019636E-2</v>
      </c>
      <c r="BY37" s="116">
        <f t="shared" si="24"/>
        <v>9.6006031106085299E-2</v>
      </c>
      <c r="BZ37" s="116">
        <f t="shared" si="25"/>
        <v>9.6010541621228684E-2</v>
      </c>
      <c r="CA37" s="116">
        <f t="shared" si="26"/>
        <v>9.6002792808518089E-2</v>
      </c>
    </row>
    <row r="38" spans="1:79" ht="15.75" x14ac:dyDescent="0.25">
      <c r="A38" s="15"/>
      <c r="B38" s="34">
        <v>13</v>
      </c>
      <c r="C38" s="161">
        <v>2571.4499999999998</v>
      </c>
      <c r="D38" s="161">
        <v>2603</v>
      </c>
      <c r="E38" s="35"/>
      <c r="F38" s="35"/>
      <c r="G38" s="161">
        <v>2019.8</v>
      </c>
      <c r="H38" s="161">
        <v>2394.35</v>
      </c>
      <c r="I38" s="161">
        <v>2631.8</v>
      </c>
      <c r="J38" s="161">
        <v>2842.15</v>
      </c>
      <c r="K38" s="161">
        <v>2581.5</v>
      </c>
      <c r="L38" s="161">
        <v>2688.75</v>
      </c>
      <c r="M38" s="161">
        <v>2915.65</v>
      </c>
      <c r="N38" s="161">
        <v>3254</v>
      </c>
      <c r="O38" s="161">
        <v>3466</v>
      </c>
      <c r="P38" s="161">
        <v>3752</v>
      </c>
      <c r="Q38" s="161">
        <v>3916.75</v>
      </c>
      <c r="S38" s="34">
        <v>13</v>
      </c>
      <c r="T38" s="161">
        <v>2331.9</v>
      </c>
      <c r="U38" s="161">
        <v>2375</v>
      </c>
      <c r="V38" s="35"/>
      <c r="W38" s="35"/>
      <c r="X38" s="161">
        <v>1842.85</v>
      </c>
      <c r="Y38" s="161">
        <v>2184.6</v>
      </c>
      <c r="Z38" s="161">
        <v>2401.25</v>
      </c>
      <c r="AA38" s="161">
        <v>2593.1999999999998</v>
      </c>
      <c r="AB38" s="161">
        <v>2355.35</v>
      </c>
      <c r="AC38" s="161">
        <v>2453.1999999999998</v>
      </c>
      <c r="AD38" s="161">
        <v>2660.25</v>
      </c>
      <c r="AE38" s="161">
        <v>2968.95</v>
      </c>
      <c r="AF38" s="161">
        <v>3162.4</v>
      </c>
      <c r="AG38" s="161">
        <v>3423.35</v>
      </c>
      <c r="AH38" s="161">
        <v>3573.65</v>
      </c>
      <c r="AJ38" s="109">
        <v>13</v>
      </c>
      <c r="AK38" s="110"/>
      <c r="AL38" s="110"/>
      <c r="AM38" s="95">
        <v>1350.8</v>
      </c>
      <c r="AN38" s="95">
        <v>1601.3</v>
      </c>
      <c r="AO38" s="95">
        <v>1760.1</v>
      </c>
      <c r="AP38" s="95">
        <v>1900.85</v>
      </c>
      <c r="AQ38" s="95">
        <v>1718.35</v>
      </c>
      <c r="AR38" s="95">
        <v>1769.55</v>
      </c>
      <c r="AS38" s="95">
        <v>1940.85</v>
      </c>
      <c r="AT38" s="95">
        <v>2166</v>
      </c>
      <c r="AU38" s="95">
        <v>2307.1999999999998</v>
      </c>
      <c r="AV38" s="95">
        <v>2497.6</v>
      </c>
      <c r="AW38" s="95">
        <v>2607.1999999999998</v>
      </c>
      <c r="AX38" s="95"/>
      <c r="AY38" s="109">
        <v>13</v>
      </c>
      <c r="AZ38" s="110"/>
      <c r="BA38" s="110"/>
      <c r="BB38" s="95">
        <v>1298.8</v>
      </c>
      <c r="BC38" s="95">
        <v>1539.7</v>
      </c>
      <c r="BD38" s="95">
        <v>1692.4</v>
      </c>
      <c r="BE38" s="95">
        <v>1827.7</v>
      </c>
      <c r="BF38" s="95">
        <v>1652.25</v>
      </c>
      <c r="BG38" s="95">
        <v>1701.45</v>
      </c>
      <c r="BH38" s="95">
        <v>1866.2</v>
      </c>
      <c r="BI38" s="95">
        <v>2082.65</v>
      </c>
      <c r="BJ38" s="95">
        <v>2218.4499999999998</v>
      </c>
      <c r="BK38" s="95">
        <v>2401.5</v>
      </c>
      <c r="BL38" s="95">
        <v>2506.9</v>
      </c>
      <c r="BM38" s="116">
        <f t="shared" si="13"/>
        <v>0.10272738968223316</v>
      </c>
      <c r="BN38" s="116">
        <f t="shared" si="13"/>
        <v>9.6000000000000085E-2</v>
      </c>
      <c r="BO38" s="116" t="e">
        <f t="shared" si="14"/>
        <v>#DIV/0!</v>
      </c>
      <c r="BP38" s="116" t="e">
        <f t="shared" si="15"/>
        <v>#DIV/0!</v>
      </c>
      <c r="BQ38" s="116">
        <f t="shared" si="16"/>
        <v>9.6019752014542714E-2</v>
      </c>
      <c r="BR38" s="116">
        <f t="shared" si="17"/>
        <v>9.6013000091550005E-2</v>
      </c>
      <c r="BS38" s="116">
        <f t="shared" si="18"/>
        <v>9.6012493492972473E-2</v>
      </c>
      <c r="BT38" s="116">
        <f t="shared" si="19"/>
        <v>9.600107974703076E-2</v>
      </c>
      <c r="BU38" s="116">
        <f t="shared" si="20"/>
        <v>9.6015454178784543E-2</v>
      </c>
      <c r="BV38" s="116">
        <f t="shared" si="21"/>
        <v>9.6017446600358713E-2</v>
      </c>
      <c r="BW38" s="116">
        <f t="shared" si="22"/>
        <v>9.6006014472324042E-2</v>
      </c>
      <c r="BX38" s="116">
        <f t="shared" si="23"/>
        <v>9.6010374037959645E-2</v>
      </c>
      <c r="BY38" s="116">
        <f t="shared" si="24"/>
        <v>9.6003035669111947E-2</v>
      </c>
      <c r="BZ38" s="116">
        <f t="shared" si="25"/>
        <v>9.600245373683669E-2</v>
      </c>
      <c r="CA38" s="116">
        <f t="shared" si="26"/>
        <v>9.6008282848068394E-2</v>
      </c>
    </row>
    <row r="39" spans="1:79" ht="15.75" x14ac:dyDescent="0.25">
      <c r="A39" s="15"/>
      <c r="B39" s="34">
        <v>14</v>
      </c>
      <c r="C39" s="161">
        <v>2634.15</v>
      </c>
      <c r="D39" s="161">
        <v>2664.8</v>
      </c>
      <c r="E39" s="35"/>
      <c r="F39" s="35"/>
      <c r="G39" s="161">
        <v>2062.25</v>
      </c>
      <c r="H39" s="161">
        <v>2456.15</v>
      </c>
      <c r="I39" s="161">
        <v>2701.1</v>
      </c>
      <c r="J39" s="161">
        <v>2923.2</v>
      </c>
      <c r="K39" s="161">
        <v>2651.7</v>
      </c>
      <c r="L39" s="161">
        <v>2767.2</v>
      </c>
      <c r="M39" s="161">
        <v>2991.4</v>
      </c>
      <c r="N39" s="161">
        <v>3360.45</v>
      </c>
      <c r="O39" s="161">
        <v>3588.35</v>
      </c>
      <c r="P39" s="161">
        <v>3883.7</v>
      </c>
      <c r="Q39" s="161">
        <v>4063.95</v>
      </c>
      <c r="S39" s="34">
        <v>14</v>
      </c>
      <c r="T39" s="161">
        <v>2389.5500000000002</v>
      </c>
      <c r="U39" s="161">
        <v>2431.35</v>
      </c>
      <c r="V39" s="35"/>
      <c r="W39" s="35"/>
      <c r="X39" s="161">
        <v>1881.6</v>
      </c>
      <c r="Y39" s="161">
        <v>2241</v>
      </c>
      <c r="Z39" s="161">
        <v>2464.5</v>
      </c>
      <c r="AA39" s="161">
        <v>2667.15</v>
      </c>
      <c r="AB39" s="161">
        <v>2419.4</v>
      </c>
      <c r="AC39" s="161">
        <v>2524.8000000000002</v>
      </c>
      <c r="AD39" s="161">
        <v>2729.35</v>
      </c>
      <c r="AE39" s="161">
        <v>3066.1</v>
      </c>
      <c r="AF39" s="161">
        <v>3274</v>
      </c>
      <c r="AG39" s="161">
        <v>3543.5</v>
      </c>
      <c r="AH39" s="161">
        <v>3707.95</v>
      </c>
      <c r="AJ39" s="109">
        <v>14</v>
      </c>
      <c r="AK39" s="110"/>
      <c r="AL39" s="110"/>
      <c r="AM39" s="95">
        <v>1379.2</v>
      </c>
      <c r="AN39" s="95">
        <v>1642.65</v>
      </c>
      <c r="AO39" s="95">
        <v>1806.55</v>
      </c>
      <c r="AP39" s="95">
        <v>1955.05</v>
      </c>
      <c r="AQ39" s="95">
        <v>1765.05</v>
      </c>
      <c r="AR39" s="95">
        <v>1821.25</v>
      </c>
      <c r="AS39" s="95">
        <v>1991.2</v>
      </c>
      <c r="AT39" s="95">
        <v>2236.9</v>
      </c>
      <c r="AU39" s="95">
        <v>2388.6</v>
      </c>
      <c r="AV39" s="95">
        <v>2585.25</v>
      </c>
      <c r="AW39" s="95">
        <v>2705.2</v>
      </c>
      <c r="AX39" s="95"/>
      <c r="AY39" s="109">
        <v>14</v>
      </c>
      <c r="AZ39" s="110"/>
      <c r="BA39" s="110"/>
      <c r="BB39" s="95">
        <v>1326.15</v>
      </c>
      <c r="BC39" s="95">
        <v>1579.45</v>
      </c>
      <c r="BD39" s="95">
        <v>1737.05</v>
      </c>
      <c r="BE39" s="95">
        <v>1879.85</v>
      </c>
      <c r="BF39" s="95">
        <v>1697.15</v>
      </c>
      <c r="BG39" s="95">
        <v>1751.2</v>
      </c>
      <c r="BH39" s="95">
        <v>1914.6</v>
      </c>
      <c r="BI39" s="95">
        <v>2150.85</v>
      </c>
      <c r="BJ39" s="95">
        <v>2296.6999999999998</v>
      </c>
      <c r="BK39" s="95">
        <v>2485.8000000000002</v>
      </c>
      <c r="BL39" s="95">
        <v>2601.15</v>
      </c>
      <c r="BM39" s="116">
        <f t="shared" si="13"/>
        <v>0.10236236948379407</v>
      </c>
      <c r="BN39" s="116">
        <f t="shared" si="13"/>
        <v>9.601661628313507E-2</v>
      </c>
      <c r="BO39" s="116" t="e">
        <f t="shared" si="14"/>
        <v>#DIV/0!</v>
      </c>
      <c r="BP39" s="116" t="e">
        <f t="shared" si="15"/>
        <v>#DIV/0!</v>
      </c>
      <c r="BQ39" s="116">
        <f t="shared" si="16"/>
        <v>9.600871598639471E-2</v>
      </c>
      <c r="BR39" s="116">
        <f t="shared" si="17"/>
        <v>9.6006247211066542E-2</v>
      </c>
      <c r="BS39" s="116">
        <f t="shared" si="18"/>
        <v>9.600324609454236E-2</v>
      </c>
      <c r="BT39" s="116">
        <f t="shared" si="19"/>
        <v>9.600134975535668E-2</v>
      </c>
      <c r="BU39" s="116">
        <f t="shared" si="20"/>
        <v>9.6015541043233732E-2</v>
      </c>
      <c r="BV39" s="116">
        <f t="shared" si="21"/>
        <v>9.6007604562737381E-2</v>
      </c>
      <c r="BW39" s="116">
        <f t="shared" si="22"/>
        <v>9.6011870958286893E-2</v>
      </c>
      <c r="BX39" s="116">
        <f t="shared" si="23"/>
        <v>9.600143504778047E-2</v>
      </c>
      <c r="BY39" s="116">
        <f t="shared" si="24"/>
        <v>9.6014050091631109E-2</v>
      </c>
      <c r="BZ39" s="116">
        <f t="shared" si="25"/>
        <v>9.6006772964583043E-2</v>
      </c>
      <c r="CA39" s="116">
        <f t="shared" si="26"/>
        <v>9.6009924621421439E-2</v>
      </c>
    </row>
    <row r="40" spans="1:79" ht="15.75" x14ac:dyDescent="0.25">
      <c r="A40" s="15"/>
      <c r="B40" s="34">
        <v>15</v>
      </c>
      <c r="C40" s="161">
        <v>2694.8</v>
      </c>
      <c r="D40" s="161">
        <v>2724.45</v>
      </c>
      <c r="E40" s="35"/>
      <c r="F40" s="35"/>
      <c r="G40" s="161">
        <v>2106.6</v>
      </c>
      <c r="H40" s="161">
        <v>2515.9499999999998</v>
      </c>
      <c r="I40" s="161">
        <v>2772.65</v>
      </c>
      <c r="J40" s="161">
        <v>3002.3</v>
      </c>
      <c r="K40" s="161">
        <v>2719.9</v>
      </c>
      <c r="L40" s="161">
        <v>2843.8</v>
      </c>
      <c r="M40" s="161">
        <v>3067.2</v>
      </c>
      <c r="N40" s="161">
        <v>3467.1</v>
      </c>
      <c r="O40" s="161">
        <v>3710.65</v>
      </c>
      <c r="P40" s="161">
        <v>4015.4</v>
      </c>
      <c r="Q40" s="161">
        <v>4213.3</v>
      </c>
      <c r="S40" s="34">
        <v>15</v>
      </c>
      <c r="T40" s="161">
        <v>2445.3000000000002</v>
      </c>
      <c r="U40" s="161">
        <v>2485.8000000000002</v>
      </c>
      <c r="V40" s="35"/>
      <c r="W40" s="35"/>
      <c r="X40" s="161">
        <v>1922.05</v>
      </c>
      <c r="Y40" s="161">
        <v>2295.5500000000002</v>
      </c>
      <c r="Z40" s="161">
        <v>2529.75</v>
      </c>
      <c r="AA40" s="161">
        <v>2739.3</v>
      </c>
      <c r="AB40" s="161">
        <v>2481.65</v>
      </c>
      <c r="AC40" s="161">
        <v>2594.6999999999998</v>
      </c>
      <c r="AD40" s="161">
        <v>2798.5</v>
      </c>
      <c r="AE40" s="161">
        <v>3163.4</v>
      </c>
      <c r="AF40" s="161">
        <v>3385.6</v>
      </c>
      <c r="AG40" s="161">
        <v>3663.65</v>
      </c>
      <c r="AH40" s="161">
        <v>3844.25</v>
      </c>
      <c r="AJ40" s="109">
        <v>15</v>
      </c>
      <c r="AK40" s="110"/>
      <c r="AL40" s="110"/>
      <c r="AM40" s="95">
        <v>1408.85</v>
      </c>
      <c r="AN40" s="95">
        <v>1682.65</v>
      </c>
      <c r="AO40" s="95">
        <v>1854.35</v>
      </c>
      <c r="AP40" s="95">
        <v>2007.95</v>
      </c>
      <c r="AQ40" s="95">
        <v>1810.5</v>
      </c>
      <c r="AR40" s="95">
        <v>1871.65</v>
      </c>
      <c r="AS40" s="95">
        <v>2041.65</v>
      </c>
      <c r="AT40" s="95">
        <v>2307.9</v>
      </c>
      <c r="AU40" s="95">
        <v>2470</v>
      </c>
      <c r="AV40" s="95">
        <v>2672.95</v>
      </c>
      <c r="AW40" s="95">
        <v>2804.6</v>
      </c>
      <c r="AX40" s="95"/>
      <c r="AY40" s="109">
        <v>15</v>
      </c>
      <c r="AZ40" s="110"/>
      <c r="BA40" s="110"/>
      <c r="BB40" s="95">
        <v>1354.65</v>
      </c>
      <c r="BC40" s="95">
        <v>1617.9</v>
      </c>
      <c r="BD40" s="95">
        <v>1783</v>
      </c>
      <c r="BE40" s="95">
        <v>1930.7</v>
      </c>
      <c r="BF40" s="95">
        <v>1740.85</v>
      </c>
      <c r="BG40" s="95">
        <v>1799.65</v>
      </c>
      <c r="BH40" s="95">
        <v>1963.1</v>
      </c>
      <c r="BI40" s="95">
        <v>2219.1</v>
      </c>
      <c r="BJ40" s="95">
        <v>2375</v>
      </c>
      <c r="BK40" s="95">
        <v>2570.1</v>
      </c>
      <c r="BL40" s="95">
        <v>2696.7</v>
      </c>
      <c r="BM40" s="116">
        <f t="shared" si="13"/>
        <v>0.10203247045352315</v>
      </c>
      <c r="BN40" s="116">
        <f t="shared" si="13"/>
        <v>9.6005310161718427E-2</v>
      </c>
      <c r="BO40" s="116" t="e">
        <f t="shared" si="14"/>
        <v>#DIV/0!</v>
      </c>
      <c r="BP40" s="116" t="e">
        <f t="shared" si="15"/>
        <v>#DIV/0!</v>
      </c>
      <c r="BQ40" s="116">
        <f t="shared" si="16"/>
        <v>9.6017273223901523E-2</v>
      </c>
      <c r="BR40" s="116">
        <f t="shared" si="17"/>
        <v>9.6011849012219042E-2</v>
      </c>
      <c r="BS40" s="116">
        <f t="shared" si="18"/>
        <v>9.6017393023025921E-2</v>
      </c>
      <c r="BT40" s="116">
        <f t="shared" si="19"/>
        <v>9.6009929544044192E-2</v>
      </c>
      <c r="BU40" s="116">
        <f t="shared" si="20"/>
        <v>9.6004674309431159E-2</v>
      </c>
      <c r="BV40" s="116">
        <f t="shared" si="21"/>
        <v>9.600339152888604E-2</v>
      </c>
      <c r="BW40" s="116">
        <f t="shared" si="22"/>
        <v>9.601572270859382E-2</v>
      </c>
      <c r="BX40" s="116">
        <f t="shared" si="23"/>
        <v>9.6004299171777108E-2</v>
      </c>
      <c r="BY40" s="116">
        <f t="shared" si="24"/>
        <v>9.6009569943289241E-2</v>
      </c>
      <c r="BZ40" s="116">
        <f t="shared" si="25"/>
        <v>9.6010808892770916E-2</v>
      </c>
      <c r="CA40" s="116">
        <f t="shared" si="26"/>
        <v>9.6000520257527588E-2</v>
      </c>
    </row>
    <row r="41" spans="1:79" ht="15.75" x14ac:dyDescent="0.25">
      <c r="A41" s="15"/>
      <c r="B41" s="34">
        <v>16</v>
      </c>
      <c r="C41" s="161">
        <v>2757.2</v>
      </c>
      <c r="D41" s="161">
        <v>2785.9</v>
      </c>
      <c r="E41" s="35"/>
      <c r="F41" s="35"/>
      <c r="G41" s="161">
        <v>2149.1</v>
      </c>
      <c r="H41" s="161">
        <v>2577.6</v>
      </c>
      <c r="I41" s="161">
        <v>2844.2</v>
      </c>
      <c r="J41" s="161">
        <v>3081.5</v>
      </c>
      <c r="K41" s="161">
        <v>2788.25</v>
      </c>
      <c r="L41" s="161">
        <v>2922.35</v>
      </c>
      <c r="M41" s="161">
        <v>3142.7</v>
      </c>
      <c r="N41" s="161">
        <v>3573.65</v>
      </c>
      <c r="O41" s="161">
        <v>3833</v>
      </c>
      <c r="P41" s="161">
        <v>4149.2</v>
      </c>
      <c r="Q41" s="161">
        <v>4362.3999999999996</v>
      </c>
      <c r="S41" s="34">
        <v>16</v>
      </c>
      <c r="T41" s="161">
        <v>2502.6999999999998</v>
      </c>
      <c r="U41" s="161">
        <v>2541.85</v>
      </c>
      <c r="V41" s="35"/>
      <c r="W41" s="35"/>
      <c r="X41" s="161">
        <v>1960.85</v>
      </c>
      <c r="Y41" s="161">
        <v>2351.8000000000002</v>
      </c>
      <c r="Z41" s="161">
        <v>2595.0500000000002</v>
      </c>
      <c r="AA41" s="161">
        <v>2811.55</v>
      </c>
      <c r="AB41" s="161">
        <v>2544</v>
      </c>
      <c r="AC41" s="161">
        <v>2666.35</v>
      </c>
      <c r="AD41" s="161">
        <v>2867.4</v>
      </c>
      <c r="AE41" s="161">
        <v>3260.6</v>
      </c>
      <c r="AF41" s="161">
        <v>3497.25</v>
      </c>
      <c r="AG41" s="161">
        <v>3785.75</v>
      </c>
      <c r="AH41" s="161">
        <v>3980.25</v>
      </c>
      <c r="AJ41" s="109">
        <v>16</v>
      </c>
      <c r="AK41" s="110"/>
      <c r="AL41" s="110"/>
      <c r="AM41" s="95">
        <v>1437.3</v>
      </c>
      <c r="AN41" s="95">
        <v>1723.9</v>
      </c>
      <c r="AO41" s="95">
        <v>1902.2</v>
      </c>
      <c r="AP41" s="95">
        <v>2060.9</v>
      </c>
      <c r="AQ41" s="95">
        <v>1856</v>
      </c>
      <c r="AR41" s="95">
        <v>1923.4</v>
      </c>
      <c r="AS41" s="95">
        <v>2091.9499999999998</v>
      </c>
      <c r="AT41" s="95">
        <v>2378.8000000000002</v>
      </c>
      <c r="AU41" s="95">
        <v>2551.4499999999998</v>
      </c>
      <c r="AV41" s="95">
        <v>2762</v>
      </c>
      <c r="AW41" s="95">
        <v>2903.85</v>
      </c>
      <c r="AX41" s="95"/>
      <c r="AY41" s="109">
        <v>16</v>
      </c>
      <c r="AZ41" s="110"/>
      <c r="BA41" s="110"/>
      <c r="BB41" s="95">
        <v>1382</v>
      </c>
      <c r="BC41" s="95">
        <v>1657.55</v>
      </c>
      <c r="BD41" s="95">
        <v>1829</v>
      </c>
      <c r="BE41" s="95">
        <v>1981.6</v>
      </c>
      <c r="BF41" s="95">
        <v>1784.6</v>
      </c>
      <c r="BG41" s="95">
        <v>1849.4</v>
      </c>
      <c r="BH41" s="95">
        <v>2011.45</v>
      </c>
      <c r="BI41" s="95">
        <v>2287.3000000000002</v>
      </c>
      <c r="BJ41" s="95">
        <v>2453.3000000000002</v>
      </c>
      <c r="BK41" s="95">
        <v>2655.75</v>
      </c>
      <c r="BL41" s="95">
        <v>2792.15</v>
      </c>
      <c r="BM41" s="116">
        <f t="shared" si="13"/>
        <v>0.1016901746114196</v>
      </c>
      <c r="BN41" s="116">
        <f t="shared" si="13"/>
        <v>9.6012746621555234E-2</v>
      </c>
      <c r="BO41" s="116" t="e">
        <f t="shared" si="14"/>
        <v>#DIV/0!</v>
      </c>
      <c r="BP41" s="116" t="e">
        <f t="shared" si="15"/>
        <v>#DIV/0!</v>
      </c>
      <c r="BQ41" s="116">
        <f t="shared" si="16"/>
        <v>9.6004283856490735E-2</v>
      </c>
      <c r="BR41" s="116">
        <f t="shared" si="17"/>
        <v>9.6011565609320337E-2</v>
      </c>
      <c r="BS41" s="116">
        <f t="shared" si="18"/>
        <v>9.6009710795552872E-2</v>
      </c>
      <c r="BT41" s="116">
        <f t="shared" si="19"/>
        <v>9.6014653838629949E-2</v>
      </c>
      <c r="BU41" s="116">
        <f t="shared" si="20"/>
        <v>9.6010220125786194E-2</v>
      </c>
      <c r="BV41" s="116">
        <f t="shared" si="21"/>
        <v>9.6011401353910841E-2</v>
      </c>
      <c r="BW41" s="116">
        <f t="shared" si="22"/>
        <v>9.6010322940643045E-2</v>
      </c>
      <c r="BX41" s="116">
        <f t="shared" si="23"/>
        <v>9.6009936821443986E-2</v>
      </c>
      <c r="BY41" s="116">
        <f t="shared" si="24"/>
        <v>9.600400314532842E-2</v>
      </c>
      <c r="BZ41" s="116">
        <f t="shared" si="25"/>
        <v>9.6004754672125658E-2</v>
      </c>
      <c r="CA41" s="116">
        <f t="shared" si="26"/>
        <v>9.6011557062998465E-2</v>
      </c>
    </row>
    <row r="42" spans="1:79" ht="15.75" x14ac:dyDescent="0.25">
      <c r="A42" s="15"/>
      <c r="B42" s="34">
        <v>17</v>
      </c>
      <c r="C42" s="161">
        <v>2818</v>
      </c>
      <c r="D42" s="161">
        <v>2845.75</v>
      </c>
      <c r="E42" s="35"/>
      <c r="F42" s="35"/>
      <c r="G42" s="161">
        <v>2191.5</v>
      </c>
      <c r="H42" s="161">
        <v>2637.55</v>
      </c>
      <c r="I42" s="161">
        <v>2915.4</v>
      </c>
      <c r="J42" s="161">
        <v>3162.8</v>
      </c>
      <c r="K42" s="161">
        <v>2856.65</v>
      </c>
      <c r="L42" s="161">
        <v>3000.75</v>
      </c>
      <c r="M42" s="161">
        <v>3218.5</v>
      </c>
      <c r="N42" s="161">
        <v>3678.25</v>
      </c>
      <c r="O42" s="161">
        <v>3955.3</v>
      </c>
      <c r="P42" s="161">
        <v>4281.05</v>
      </c>
      <c r="Q42" s="161">
        <v>4509.55</v>
      </c>
      <c r="S42" s="34">
        <v>17</v>
      </c>
      <c r="T42" s="161">
        <v>2558.6</v>
      </c>
      <c r="U42" s="161">
        <v>2596.4499999999998</v>
      </c>
      <c r="V42" s="35"/>
      <c r="W42" s="35"/>
      <c r="X42" s="161">
        <v>1999.5</v>
      </c>
      <c r="Y42" s="161">
        <v>2406.5</v>
      </c>
      <c r="Z42" s="161">
        <v>2660</v>
      </c>
      <c r="AA42" s="161">
        <v>2885.75</v>
      </c>
      <c r="AB42" s="161">
        <v>2606.4</v>
      </c>
      <c r="AC42" s="161">
        <v>2737.9</v>
      </c>
      <c r="AD42" s="161">
        <v>2936.55</v>
      </c>
      <c r="AE42" s="161">
        <v>3356.05</v>
      </c>
      <c r="AF42" s="161">
        <v>3608.85</v>
      </c>
      <c r="AG42" s="161">
        <v>3906.05</v>
      </c>
      <c r="AH42" s="161">
        <v>4114.55</v>
      </c>
      <c r="AJ42" s="109">
        <v>17</v>
      </c>
      <c r="AK42" s="110"/>
      <c r="AL42" s="110"/>
      <c r="AM42" s="95">
        <v>1465.65</v>
      </c>
      <c r="AN42" s="95">
        <v>1764</v>
      </c>
      <c r="AO42" s="95">
        <v>1949.85</v>
      </c>
      <c r="AP42" s="95">
        <v>2115.3000000000002</v>
      </c>
      <c r="AQ42" s="95">
        <v>1901.5</v>
      </c>
      <c r="AR42" s="95">
        <v>1975</v>
      </c>
      <c r="AS42" s="95">
        <v>2142.35</v>
      </c>
      <c r="AT42" s="95">
        <v>2448.4499999999998</v>
      </c>
      <c r="AU42" s="95">
        <v>2632.9</v>
      </c>
      <c r="AV42" s="95">
        <v>2849.75</v>
      </c>
      <c r="AW42" s="95">
        <v>3001.85</v>
      </c>
      <c r="AX42" s="95"/>
      <c r="AY42" s="109">
        <v>17</v>
      </c>
      <c r="AZ42" s="110"/>
      <c r="BA42" s="110"/>
      <c r="BB42" s="95">
        <v>1409.25</v>
      </c>
      <c r="BC42" s="95">
        <v>1696.15</v>
      </c>
      <c r="BD42" s="95">
        <v>1874.85</v>
      </c>
      <c r="BE42" s="95">
        <v>2033.9</v>
      </c>
      <c r="BF42" s="95">
        <v>1828.35</v>
      </c>
      <c r="BG42" s="95">
        <v>1899</v>
      </c>
      <c r="BH42" s="95">
        <v>2059.9499999999998</v>
      </c>
      <c r="BI42" s="95">
        <v>2354.25</v>
      </c>
      <c r="BJ42" s="95">
        <v>2531.6</v>
      </c>
      <c r="BK42" s="95">
        <v>2740.1</v>
      </c>
      <c r="BL42" s="95">
        <v>2886.35</v>
      </c>
      <c r="BM42" s="116">
        <f t="shared" si="13"/>
        <v>0.10138356913937319</v>
      </c>
      <c r="BN42" s="116">
        <f t="shared" si="13"/>
        <v>9.6015713763022648E-2</v>
      </c>
      <c r="BO42" s="116" t="e">
        <f t="shared" si="14"/>
        <v>#DIV/0!</v>
      </c>
      <c r="BP42" s="116" t="e">
        <f t="shared" si="15"/>
        <v>#DIV/0!</v>
      </c>
      <c r="BQ42" s="116">
        <f t="shared" si="16"/>
        <v>9.6024006001500295E-2</v>
      </c>
      <c r="BR42" s="116">
        <f t="shared" si="17"/>
        <v>9.6010804072304223E-2</v>
      </c>
      <c r="BS42" s="116">
        <f t="shared" si="18"/>
        <v>9.6015037593984998E-2</v>
      </c>
      <c r="BT42" s="116">
        <f t="shared" si="19"/>
        <v>9.6006237546565121E-2</v>
      </c>
      <c r="BU42" s="116">
        <f t="shared" si="20"/>
        <v>9.601365868631051E-2</v>
      </c>
      <c r="BV42" s="116">
        <f t="shared" si="21"/>
        <v>9.6004236823842959E-2</v>
      </c>
      <c r="BW42" s="116">
        <f t="shared" si="22"/>
        <v>9.6014030069298872E-2</v>
      </c>
      <c r="BX42" s="116">
        <f t="shared" si="23"/>
        <v>9.6005721011307887E-2</v>
      </c>
      <c r="BY42" s="116">
        <f t="shared" si="24"/>
        <v>9.6000110838632802E-2</v>
      </c>
      <c r="BZ42" s="116">
        <f t="shared" si="25"/>
        <v>9.6004915451671113E-2</v>
      </c>
      <c r="CA42" s="116">
        <f t="shared" si="26"/>
        <v>9.6000777727819564E-2</v>
      </c>
    </row>
    <row r="43" spans="1:79" ht="15.75" x14ac:dyDescent="0.25">
      <c r="A43" s="15"/>
      <c r="B43" s="34">
        <v>18</v>
      </c>
      <c r="C43" s="161">
        <v>2880.6</v>
      </c>
      <c r="D43" s="161">
        <v>2907.4</v>
      </c>
      <c r="E43" s="35"/>
      <c r="F43" s="35"/>
      <c r="G43" s="161">
        <v>2235.8000000000002</v>
      </c>
      <c r="H43" s="161">
        <v>2699.25</v>
      </c>
      <c r="I43" s="161">
        <v>2983</v>
      </c>
      <c r="J43" s="161">
        <v>3243.65</v>
      </c>
      <c r="K43" s="161">
        <v>2926.8</v>
      </c>
      <c r="L43" s="161">
        <v>3079.5</v>
      </c>
      <c r="M43" s="161">
        <v>3294</v>
      </c>
      <c r="N43" s="161">
        <v>3784.85</v>
      </c>
      <c r="O43" s="161">
        <v>4077.45</v>
      </c>
      <c r="P43" s="161">
        <v>4412.75</v>
      </c>
      <c r="Q43" s="161">
        <v>4658.8</v>
      </c>
      <c r="S43" s="34">
        <v>18</v>
      </c>
      <c r="T43" s="161">
        <v>2616.15</v>
      </c>
      <c r="U43" s="161">
        <v>2652.7</v>
      </c>
      <c r="V43" s="35"/>
      <c r="W43" s="35"/>
      <c r="X43" s="161">
        <v>2039.95</v>
      </c>
      <c r="Y43" s="161">
        <v>2462.8000000000002</v>
      </c>
      <c r="Z43" s="161">
        <v>2721.7</v>
      </c>
      <c r="AA43" s="161">
        <v>2959.5</v>
      </c>
      <c r="AB43" s="161">
        <v>2670.4</v>
      </c>
      <c r="AC43" s="161">
        <v>2809.75</v>
      </c>
      <c r="AD43" s="161">
        <v>3005.45</v>
      </c>
      <c r="AE43" s="161">
        <v>3453.3</v>
      </c>
      <c r="AF43" s="161">
        <v>3720.3</v>
      </c>
      <c r="AG43" s="161">
        <v>4026.2</v>
      </c>
      <c r="AH43" s="161">
        <v>4250.7</v>
      </c>
      <c r="AJ43" s="109">
        <v>18</v>
      </c>
      <c r="AK43" s="110"/>
      <c r="AL43" s="110"/>
      <c r="AM43" s="95">
        <v>1495.3</v>
      </c>
      <c r="AN43" s="95">
        <v>1805.25</v>
      </c>
      <c r="AO43" s="95">
        <v>1995.05</v>
      </c>
      <c r="AP43" s="95">
        <v>2169.4</v>
      </c>
      <c r="AQ43" s="95">
        <v>1948.15</v>
      </c>
      <c r="AR43" s="95">
        <v>2026.8</v>
      </c>
      <c r="AS43" s="95">
        <v>2192.65</v>
      </c>
      <c r="AT43" s="95">
        <v>2519.4</v>
      </c>
      <c r="AU43" s="95">
        <v>2714.25</v>
      </c>
      <c r="AV43" s="95">
        <v>2937.4</v>
      </c>
      <c r="AW43" s="95">
        <v>3101.2</v>
      </c>
      <c r="AX43" s="95"/>
      <c r="AY43" s="109">
        <v>18</v>
      </c>
      <c r="AZ43" s="110"/>
      <c r="BA43" s="110"/>
      <c r="BB43" s="95">
        <v>1437.75</v>
      </c>
      <c r="BC43" s="95">
        <v>1735.8</v>
      </c>
      <c r="BD43" s="95">
        <v>1918.3</v>
      </c>
      <c r="BE43" s="95">
        <v>2085.9499999999998</v>
      </c>
      <c r="BF43" s="95">
        <v>1873.2</v>
      </c>
      <c r="BG43" s="95">
        <v>1948.8</v>
      </c>
      <c r="BH43" s="95">
        <v>2108.3000000000002</v>
      </c>
      <c r="BI43" s="95">
        <v>2422.5</v>
      </c>
      <c r="BJ43" s="95">
        <v>2609.85</v>
      </c>
      <c r="BK43" s="95">
        <v>2824.4</v>
      </c>
      <c r="BL43" s="95">
        <v>2981.9</v>
      </c>
      <c r="BM43" s="116">
        <f t="shared" si="13"/>
        <v>0.10108365346023729</v>
      </c>
      <c r="BN43" s="116">
        <f t="shared" si="13"/>
        <v>9.6015380555660279E-2</v>
      </c>
      <c r="BO43" s="116" t="e">
        <f t="shared" si="14"/>
        <v>#DIV/0!</v>
      </c>
      <c r="BP43" s="116" t="e">
        <f t="shared" si="15"/>
        <v>#DIV/0!</v>
      </c>
      <c r="BQ43" s="116">
        <f t="shared" si="16"/>
        <v>9.6007255079781473E-2</v>
      </c>
      <c r="BR43" s="116">
        <f t="shared" si="17"/>
        <v>9.6008608088354652E-2</v>
      </c>
      <c r="BS43" s="116">
        <f t="shared" si="18"/>
        <v>9.6006172612705276E-2</v>
      </c>
      <c r="BT43" s="116">
        <f t="shared" si="19"/>
        <v>9.6012840006757916E-2</v>
      </c>
      <c r="BU43" s="116">
        <f t="shared" si="20"/>
        <v>9.6015578190533191E-2</v>
      </c>
      <c r="BV43" s="116">
        <f t="shared" si="21"/>
        <v>9.6004982649702031E-2</v>
      </c>
      <c r="BW43" s="116">
        <f t="shared" si="22"/>
        <v>9.6008917133873606E-2</v>
      </c>
      <c r="BX43" s="116">
        <f t="shared" si="23"/>
        <v>9.6009613992412923E-2</v>
      </c>
      <c r="BY43" s="116">
        <f t="shared" si="24"/>
        <v>9.6000322554632644E-2</v>
      </c>
      <c r="BZ43" s="116">
        <f t="shared" si="25"/>
        <v>9.6008643385822934E-2</v>
      </c>
      <c r="CA43" s="116">
        <f t="shared" si="26"/>
        <v>9.6007716376126373E-2</v>
      </c>
    </row>
    <row r="44" spans="1:79" ht="15.75" x14ac:dyDescent="0.25">
      <c r="A44" s="15"/>
      <c r="B44" s="34">
        <v>19</v>
      </c>
      <c r="C44" s="161">
        <v>2941.35</v>
      </c>
      <c r="D44" s="161">
        <v>2967.15</v>
      </c>
      <c r="E44" s="35"/>
      <c r="F44" s="35"/>
      <c r="G44" s="161">
        <v>2278.5500000000002</v>
      </c>
      <c r="H44" s="161">
        <v>2759.15</v>
      </c>
      <c r="I44" s="161">
        <v>3054.6</v>
      </c>
      <c r="J44" s="161">
        <v>3324.8</v>
      </c>
      <c r="K44" s="161">
        <v>2995.15</v>
      </c>
      <c r="L44" s="161">
        <v>3155.9</v>
      </c>
      <c r="M44" s="161">
        <v>3369.5</v>
      </c>
      <c r="N44" s="161">
        <v>3891.5</v>
      </c>
      <c r="O44" s="161">
        <v>4199.95</v>
      </c>
      <c r="P44" s="161">
        <v>4544.3999999999996</v>
      </c>
      <c r="Q44" s="161">
        <v>4808.1000000000004</v>
      </c>
      <c r="S44" s="34">
        <v>19</v>
      </c>
      <c r="T44" s="161">
        <v>2672</v>
      </c>
      <c r="U44" s="161">
        <v>2707.25</v>
      </c>
      <c r="V44" s="35"/>
      <c r="W44" s="35"/>
      <c r="X44" s="161">
        <v>2078.9499999999998</v>
      </c>
      <c r="Y44" s="161">
        <v>2517.4499999999998</v>
      </c>
      <c r="Z44" s="161">
        <v>2787</v>
      </c>
      <c r="AA44" s="161">
        <v>3033.55</v>
      </c>
      <c r="AB44" s="161">
        <v>2732.8</v>
      </c>
      <c r="AC44" s="161">
        <v>2879.45</v>
      </c>
      <c r="AD44" s="161">
        <v>3074.35</v>
      </c>
      <c r="AE44" s="161">
        <v>3550.6</v>
      </c>
      <c r="AF44" s="161">
        <v>3832.05</v>
      </c>
      <c r="AG44" s="161">
        <v>4146.3500000000004</v>
      </c>
      <c r="AH44" s="161">
        <v>4386.95</v>
      </c>
      <c r="AJ44" s="109">
        <v>19</v>
      </c>
      <c r="AK44" s="110"/>
      <c r="AL44" s="110"/>
      <c r="AM44" s="95">
        <v>1523.85</v>
      </c>
      <c r="AN44" s="95">
        <v>1845.35</v>
      </c>
      <c r="AO44" s="95">
        <v>2042.9</v>
      </c>
      <c r="AP44" s="95">
        <v>2223.65</v>
      </c>
      <c r="AQ44" s="95">
        <v>1993.75</v>
      </c>
      <c r="AR44" s="95">
        <v>2077.1</v>
      </c>
      <c r="AS44" s="95">
        <v>2242.9499999999998</v>
      </c>
      <c r="AT44" s="95">
        <v>2590.35</v>
      </c>
      <c r="AU44" s="95">
        <v>2795.8</v>
      </c>
      <c r="AV44" s="95">
        <v>3025.05</v>
      </c>
      <c r="AW44" s="95">
        <v>3200.6</v>
      </c>
      <c r="AX44" s="95"/>
      <c r="AY44" s="109">
        <v>19</v>
      </c>
      <c r="AZ44" s="110"/>
      <c r="BA44" s="110"/>
      <c r="BB44" s="95">
        <v>1465.2</v>
      </c>
      <c r="BC44" s="95">
        <v>1774.35</v>
      </c>
      <c r="BD44" s="95">
        <v>1964.3</v>
      </c>
      <c r="BE44" s="95">
        <v>2138.1</v>
      </c>
      <c r="BF44" s="95">
        <v>1917.05</v>
      </c>
      <c r="BG44" s="95">
        <v>1997.2</v>
      </c>
      <c r="BH44" s="95">
        <v>2156.65</v>
      </c>
      <c r="BI44" s="95">
        <v>2490.6999999999998</v>
      </c>
      <c r="BJ44" s="95">
        <v>2688.25</v>
      </c>
      <c r="BK44" s="95">
        <v>2908.7</v>
      </c>
      <c r="BL44" s="95">
        <v>3077.5</v>
      </c>
      <c r="BM44" s="116">
        <f t="shared" si="13"/>
        <v>0.10080464071856277</v>
      </c>
      <c r="BN44" s="116">
        <f t="shared" si="13"/>
        <v>9.6001477514082501E-2</v>
      </c>
      <c r="BO44" s="116" t="e">
        <f t="shared" si="14"/>
        <v>#DIV/0!</v>
      </c>
      <c r="BP44" s="116" t="e">
        <f t="shared" si="15"/>
        <v>#DIV/0!</v>
      </c>
      <c r="BQ44" s="116">
        <f t="shared" si="16"/>
        <v>9.6010005050626734E-2</v>
      </c>
      <c r="BR44" s="116">
        <f t="shared" si="17"/>
        <v>9.6009851238356481E-2</v>
      </c>
      <c r="BS44" s="116">
        <f t="shared" si="18"/>
        <v>9.6017222820236725E-2</v>
      </c>
      <c r="BT44" s="116">
        <f t="shared" si="19"/>
        <v>9.6009625686077404E-2</v>
      </c>
      <c r="BU44" s="116">
        <f t="shared" si="20"/>
        <v>9.6000439110070168E-2</v>
      </c>
      <c r="BV44" s="116">
        <f t="shared" si="21"/>
        <v>9.600791817881893E-2</v>
      </c>
      <c r="BW44" s="116">
        <f t="shared" si="22"/>
        <v>9.6004033372908193E-2</v>
      </c>
      <c r="BX44" s="116">
        <f t="shared" si="23"/>
        <v>9.6011941643665777E-2</v>
      </c>
      <c r="BY44" s="116">
        <f t="shared" si="24"/>
        <v>9.6006054200754143E-2</v>
      </c>
      <c r="BZ44" s="116">
        <f t="shared" si="25"/>
        <v>9.600009647038954E-2</v>
      </c>
      <c r="CA44" s="116">
        <f t="shared" si="26"/>
        <v>9.6000638256647619E-2</v>
      </c>
    </row>
    <row r="45" spans="1:79" ht="15.75" x14ac:dyDescent="0.25">
      <c r="A45" s="15"/>
      <c r="B45" s="34">
        <v>20</v>
      </c>
      <c r="C45" s="161">
        <v>3003.85</v>
      </c>
      <c r="D45" s="161">
        <v>3028.65</v>
      </c>
      <c r="E45" s="35"/>
      <c r="F45" s="35"/>
      <c r="G45" s="161">
        <v>2322.85</v>
      </c>
      <c r="H45" s="161">
        <v>2820.8</v>
      </c>
      <c r="I45" s="161">
        <v>3125.85</v>
      </c>
      <c r="J45" s="161">
        <v>3405.85</v>
      </c>
      <c r="K45" s="161">
        <v>3063.4</v>
      </c>
      <c r="L45" s="161">
        <v>3234.5</v>
      </c>
      <c r="M45" s="161">
        <v>3445.3</v>
      </c>
      <c r="N45" s="161">
        <v>3998.25</v>
      </c>
      <c r="O45" s="161">
        <v>4322.3500000000004</v>
      </c>
      <c r="P45" s="161">
        <v>4678.2</v>
      </c>
      <c r="Q45" s="161">
        <v>4955.3500000000004</v>
      </c>
      <c r="S45" s="34">
        <v>20</v>
      </c>
      <c r="T45" s="161">
        <v>2729.45</v>
      </c>
      <c r="U45" s="161">
        <v>2763.35</v>
      </c>
      <c r="V45" s="35"/>
      <c r="W45" s="35"/>
      <c r="X45" s="161">
        <v>2119.35</v>
      </c>
      <c r="Y45" s="161">
        <v>2573.6999999999998</v>
      </c>
      <c r="Z45" s="161">
        <v>2852.05</v>
      </c>
      <c r="AA45" s="161">
        <v>3107.5</v>
      </c>
      <c r="AB45" s="161">
        <v>2795.05</v>
      </c>
      <c r="AC45" s="161">
        <v>2951.15</v>
      </c>
      <c r="AD45" s="161">
        <v>3143.5</v>
      </c>
      <c r="AE45" s="161">
        <v>3648</v>
      </c>
      <c r="AF45" s="161">
        <v>3943.75</v>
      </c>
      <c r="AG45" s="161">
        <v>4268.3999999999996</v>
      </c>
      <c r="AH45" s="161">
        <v>4521.3</v>
      </c>
      <c r="AJ45" s="109">
        <v>20</v>
      </c>
      <c r="AK45" s="110"/>
      <c r="AL45" s="110"/>
      <c r="AM45" s="95">
        <v>1553.5</v>
      </c>
      <c r="AN45" s="95">
        <v>1886.6</v>
      </c>
      <c r="AO45" s="95">
        <v>2090.6</v>
      </c>
      <c r="AP45" s="95">
        <v>2277.85</v>
      </c>
      <c r="AQ45" s="95">
        <v>2039.15</v>
      </c>
      <c r="AR45" s="95">
        <v>2128.85</v>
      </c>
      <c r="AS45" s="95">
        <v>2293.35</v>
      </c>
      <c r="AT45" s="95">
        <v>2661.4</v>
      </c>
      <c r="AU45" s="95">
        <v>2877.2</v>
      </c>
      <c r="AV45" s="95">
        <v>3114.1</v>
      </c>
      <c r="AW45" s="95">
        <v>3298.65</v>
      </c>
      <c r="AX45" s="95"/>
      <c r="AY45" s="109">
        <v>20</v>
      </c>
      <c r="AZ45" s="110"/>
      <c r="BA45" s="110"/>
      <c r="BB45" s="95">
        <v>1493.75</v>
      </c>
      <c r="BC45" s="95">
        <v>1814</v>
      </c>
      <c r="BD45" s="95">
        <v>2010.15</v>
      </c>
      <c r="BE45" s="95">
        <v>2190.1999999999998</v>
      </c>
      <c r="BF45" s="95">
        <v>1960.7</v>
      </c>
      <c r="BG45" s="95">
        <v>2046.95</v>
      </c>
      <c r="BH45" s="95">
        <v>2205.1</v>
      </c>
      <c r="BI45" s="95">
        <v>2559</v>
      </c>
      <c r="BJ45" s="95">
        <v>2766.5</v>
      </c>
      <c r="BK45" s="95">
        <v>2994.3</v>
      </c>
      <c r="BL45" s="95">
        <v>3171.75</v>
      </c>
      <c r="BM45" s="116">
        <f t="shared" si="13"/>
        <v>0.10053307442891435</v>
      </c>
      <c r="BN45" s="116">
        <f t="shared" si="13"/>
        <v>9.6006658584689042E-2</v>
      </c>
      <c r="BO45" s="116" t="e">
        <f t="shared" si="14"/>
        <v>#DIV/0!</v>
      </c>
      <c r="BP45" s="116" t="e">
        <f t="shared" si="15"/>
        <v>#DIV/0!</v>
      </c>
      <c r="BQ45" s="116">
        <f t="shared" si="16"/>
        <v>9.6020006133956226E-2</v>
      </c>
      <c r="BR45" s="116">
        <f t="shared" si="17"/>
        <v>9.6009635932704063E-2</v>
      </c>
      <c r="BS45" s="116">
        <f t="shared" si="18"/>
        <v>9.60011219999648E-2</v>
      </c>
      <c r="BT45" s="116">
        <f t="shared" si="19"/>
        <v>9.6009654062751304E-2</v>
      </c>
      <c r="BU45" s="116">
        <f t="shared" si="20"/>
        <v>9.6009015938891995E-2</v>
      </c>
      <c r="BV45" s="116">
        <f t="shared" si="21"/>
        <v>9.6013418497873593E-2</v>
      </c>
      <c r="BW45" s="116">
        <f t="shared" si="22"/>
        <v>9.6007634801972275E-2</v>
      </c>
      <c r="BX45" s="116">
        <f t="shared" si="23"/>
        <v>9.601151315789469E-2</v>
      </c>
      <c r="BY45" s="116">
        <f t="shared" si="24"/>
        <v>9.6000000000000085E-2</v>
      </c>
      <c r="BZ45" s="116">
        <f t="shared" si="25"/>
        <v>9.600787180208048E-2</v>
      </c>
      <c r="CA45" s="116">
        <f t="shared" si="26"/>
        <v>9.6001150111693523E-2</v>
      </c>
    </row>
    <row r="46" spans="1:79" ht="15.75" x14ac:dyDescent="0.25">
      <c r="A46" s="15"/>
      <c r="B46" s="34">
        <v>21</v>
      </c>
      <c r="C46" s="161">
        <v>3061.1</v>
      </c>
      <c r="D46" s="161">
        <v>3085.05</v>
      </c>
      <c r="E46" s="35"/>
      <c r="F46" s="35"/>
      <c r="G46" s="161">
        <v>2361.4</v>
      </c>
      <c r="H46" s="161">
        <v>2877.3</v>
      </c>
      <c r="I46" s="161">
        <v>3213</v>
      </c>
      <c r="J46" s="161">
        <v>3503.95</v>
      </c>
      <c r="K46" s="161">
        <v>3199.9</v>
      </c>
      <c r="L46" s="161">
        <v>3390.3</v>
      </c>
      <c r="M46" s="161">
        <v>3602.5</v>
      </c>
      <c r="N46" s="161">
        <v>4179.1499999999996</v>
      </c>
      <c r="O46" s="161">
        <v>4552.05</v>
      </c>
      <c r="P46" s="161">
        <v>4919.2</v>
      </c>
      <c r="Q46" s="161">
        <v>5232.55</v>
      </c>
      <c r="S46" s="34">
        <v>21</v>
      </c>
      <c r="T46" s="161">
        <v>2782.1</v>
      </c>
      <c r="U46" s="161">
        <v>2814.8</v>
      </c>
      <c r="V46" s="35"/>
      <c r="W46" s="35"/>
      <c r="X46" s="161">
        <v>2154.5500000000002</v>
      </c>
      <c r="Y46" s="161">
        <v>2625.25</v>
      </c>
      <c r="Z46" s="161">
        <v>2931.55</v>
      </c>
      <c r="AA46" s="161">
        <v>3197</v>
      </c>
      <c r="AB46" s="161">
        <v>2919.6</v>
      </c>
      <c r="AC46" s="161">
        <v>3093.3</v>
      </c>
      <c r="AD46" s="161">
        <v>3286.95</v>
      </c>
      <c r="AE46" s="161">
        <v>3813.05</v>
      </c>
      <c r="AF46" s="161">
        <v>4153.3</v>
      </c>
      <c r="AG46" s="161">
        <v>4488.3</v>
      </c>
      <c r="AH46" s="161">
        <v>4774.2</v>
      </c>
      <c r="AJ46" s="109">
        <v>21</v>
      </c>
      <c r="AK46" s="110"/>
      <c r="AL46" s="110"/>
      <c r="AM46" s="95">
        <v>1579.25</v>
      </c>
      <c r="AN46" s="95">
        <v>1924.35</v>
      </c>
      <c r="AO46" s="95">
        <v>2148.85</v>
      </c>
      <c r="AP46" s="95">
        <v>2343.4499999999998</v>
      </c>
      <c r="AQ46" s="95">
        <v>2130</v>
      </c>
      <c r="AR46" s="95">
        <v>2231.35</v>
      </c>
      <c r="AS46" s="95">
        <v>2398</v>
      </c>
      <c r="AT46" s="95">
        <v>2781.9</v>
      </c>
      <c r="AU46" s="95">
        <v>3030.15</v>
      </c>
      <c r="AV46" s="95">
        <v>3274.5</v>
      </c>
      <c r="AW46" s="95">
        <v>3483.15</v>
      </c>
      <c r="AX46" s="95"/>
      <c r="AY46" s="109">
        <v>21</v>
      </c>
      <c r="AZ46" s="110"/>
      <c r="BA46" s="110"/>
      <c r="BB46" s="95">
        <v>1518.5</v>
      </c>
      <c r="BC46" s="95">
        <v>1850.3</v>
      </c>
      <c r="BD46" s="95">
        <v>2066.1999999999998</v>
      </c>
      <c r="BE46" s="95">
        <v>2253.3000000000002</v>
      </c>
      <c r="BF46" s="95">
        <v>2048.0500000000002</v>
      </c>
      <c r="BG46" s="95">
        <v>2145.5</v>
      </c>
      <c r="BH46" s="95">
        <v>2305.75</v>
      </c>
      <c r="BI46" s="95">
        <v>2674.9</v>
      </c>
      <c r="BJ46" s="95">
        <v>2913.6</v>
      </c>
      <c r="BK46" s="95">
        <v>3148.55</v>
      </c>
      <c r="BL46" s="95">
        <v>3349.15</v>
      </c>
      <c r="BM46" s="116">
        <f t="shared" si="13"/>
        <v>0.10028395816110125</v>
      </c>
      <c r="BN46" s="116">
        <f t="shared" si="13"/>
        <v>9.6010373738809163E-2</v>
      </c>
      <c r="BO46" s="116" t="e">
        <f t="shared" si="14"/>
        <v>#DIV/0!</v>
      </c>
      <c r="BP46" s="116" t="e">
        <f t="shared" si="15"/>
        <v>#DIV/0!</v>
      </c>
      <c r="BQ46" s="116">
        <f t="shared" si="16"/>
        <v>9.6006126569353256E-2</v>
      </c>
      <c r="BR46" s="116">
        <f t="shared" si="17"/>
        <v>9.6009903818683906E-2</v>
      </c>
      <c r="BS46" s="116">
        <f t="shared" si="18"/>
        <v>9.600723166925329E-2</v>
      </c>
      <c r="BT46" s="116">
        <f t="shared" si="19"/>
        <v>9.6011886143259284E-2</v>
      </c>
      <c r="BU46" s="116">
        <f t="shared" si="20"/>
        <v>9.6006302233182739E-2</v>
      </c>
      <c r="BV46" s="116">
        <f t="shared" si="21"/>
        <v>9.6013965667733459E-2</v>
      </c>
      <c r="BW46" s="116">
        <f t="shared" si="22"/>
        <v>9.6000851853542013E-2</v>
      </c>
      <c r="BX46" s="116">
        <f t="shared" si="23"/>
        <v>9.6012378542111865E-2</v>
      </c>
      <c r="BY46" s="116">
        <f t="shared" si="24"/>
        <v>9.600799364360868E-2</v>
      </c>
      <c r="BZ46" s="116">
        <f t="shared" si="25"/>
        <v>9.600516899494238E-2</v>
      </c>
      <c r="CA46" s="116">
        <f t="shared" si="26"/>
        <v>9.6005613505927734E-2</v>
      </c>
    </row>
    <row r="47" spans="1:79" ht="15.75" x14ac:dyDescent="0.25">
      <c r="A47" s="15"/>
      <c r="B47" s="34">
        <v>22</v>
      </c>
      <c r="C47" s="161">
        <v>3106.35</v>
      </c>
      <c r="D47" s="161">
        <v>3129.6</v>
      </c>
      <c r="E47" s="35"/>
      <c r="F47" s="35"/>
      <c r="G47" s="161">
        <v>2388.5500000000002</v>
      </c>
      <c r="H47" s="161">
        <v>2921.9</v>
      </c>
      <c r="I47" s="161">
        <v>3284.8</v>
      </c>
      <c r="J47" s="161">
        <v>3585.5</v>
      </c>
      <c r="K47" s="161">
        <v>3272.25</v>
      </c>
      <c r="L47" s="161">
        <v>3471.15</v>
      </c>
      <c r="M47" s="161">
        <v>3680.3</v>
      </c>
      <c r="N47" s="161">
        <v>4259.1000000000004</v>
      </c>
      <c r="O47" s="161">
        <v>4641.8</v>
      </c>
      <c r="P47" s="161">
        <v>5022.3500000000004</v>
      </c>
      <c r="Q47" s="161">
        <v>5365.15</v>
      </c>
      <c r="S47" s="34">
        <v>22</v>
      </c>
      <c r="T47" s="161">
        <v>2823.7</v>
      </c>
      <c r="U47" s="161">
        <v>2855.45</v>
      </c>
      <c r="V47" s="35"/>
      <c r="W47" s="35"/>
      <c r="X47" s="161">
        <v>2179.3000000000002</v>
      </c>
      <c r="Y47" s="161">
        <v>2665.95</v>
      </c>
      <c r="Z47" s="161">
        <v>2997.05</v>
      </c>
      <c r="AA47" s="161">
        <v>3271.4</v>
      </c>
      <c r="AB47" s="161">
        <v>2985.6</v>
      </c>
      <c r="AC47" s="161">
        <v>3167.1</v>
      </c>
      <c r="AD47" s="161">
        <v>3357.9</v>
      </c>
      <c r="AE47" s="161">
        <v>3886</v>
      </c>
      <c r="AF47" s="161">
        <v>4235.2</v>
      </c>
      <c r="AG47" s="161">
        <v>4582.3999999999996</v>
      </c>
      <c r="AH47" s="161">
        <v>4895.2</v>
      </c>
      <c r="AJ47" s="109">
        <v>22</v>
      </c>
      <c r="AK47" s="110"/>
      <c r="AL47" s="110"/>
      <c r="AM47" s="95">
        <v>1597.4</v>
      </c>
      <c r="AN47" s="95">
        <v>1954.2</v>
      </c>
      <c r="AO47" s="95">
        <v>2196.85</v>
      </c>
      <c r="AP47" s="95">
        <v>2398</v>
      </c>
      <c r="AQ47" s="95">
        <v>2178.1999999999998</v>
      </c>
      <c r="AR47" s="95">
        <v>2284.65</v>
      </c>
      <c r="AS47" s="95">
        <v>2449.8000000000002</v>
      </c>
      <c r="AT47" s="95">
        <v>2835.1</v>
      </c>
      <c r="AU47" s="95">
        <v>3089.9</v>
      </c>
      <c r="AV47" s="95">
        <v>3343.2</v>
      </c>
      <c r="AW47" s="95">
        <v>3571.4</v>
      </c>
      <c r="AX47" s="95"/>
      <c r="AY47" s="109">
        <v>22</v>
      </c>
      <c r="AZ47" s="110"/>
      <c r="BA47" s="110"/>
      <c r="BB47" s="95">
        <v>1535.95</v>
      </c>
      <c r="BC47" s="95">
        <v>1879</v>
      </c>
      <c r="BD47" s="95">
        <v>2112.35</v>
      </c>
      <c r="BE47" s="95">
        <v>2305.75</v>
      </c>
      <c r="BF47" s="95">
        <v>2094.4</v>
      </c>
      <c r="BG47" s="95">
        <v>2196.75</v>
      </c>
      <c r="BH47" s="95">
        <v>2355.5500000000002</v>
      </c>
      <c r="BI47" s="95">
        <v>2726.05</v>
      </c>
      <c r="BJ47" s="95">
        <v>2971.05</v>
      </c>
      <c r="BK47" s="95">
        <v>3214.6</v>
      </c>
      <c r="BL47" s="95">
        <v>3434</v>
      </c>
      <c r="BM47" s="116">
        <f t="shared" si="13"/>
        <v>0.10009916067570912</v>
      </c>
      <c r="BN47" s="116">
        <f t="shared" si="13"/>
        <v>9.600938556094496E-2</v>
      </c>
      <c r="BO47" s="116" t="e">
        <f t="shared" si="14"/>
        <v>#DIV/0!</v>
      </c>
      <c r="BP47" s="116" t="e">
        <f t="shared" si="15"/>
        <v>#DIV/0!</v>
      </c>
      <c r="BQ47" s="116">
        <f t="shared" si="16"/>
        <v>9.6017069701280322E-2</v>
      </c>
      <c r="BR47" s="116">
        <f t="shared" si="17"/>
        <v>9.6007051895196982E-2</v>
      </c>
      <c r="BS47" s="116">
        <f t="shared" si="18"/>
        <v>9.6011077559600366E-2</v>
      </c>
      <c r="BT47" s="116">
        <f t="shared" si="19"/>
        <v>9.6013938986366565E-2</v>
      </c>
      <c r="BU47" s="116">
        <f t="shared" si="20"/>
        <v>9.6010852090032239E-2</v>
      </c>
      <c r="BV47" s="116">
        <f t="shared" si="21"/>
        <v>9.6002652268637023E-2</v>
      </c>
      <c r="BW47" s="116">
        <f t="shared" si="22"/>
        <v>9.6012388695315476E-2</v>
      </c>
      <c r="BX47" s="116">
        <f t="shared" si="23"/>
        <v>9.6011322696860635E-2</v>
      </c>
      <c r="BY47" s="116">
        <f t="shared" si="24"/>
        <v>9.6004911220249456E-2</v>
      </c>
      <c r="BZ47" s="116">
        <f t="shared" si="25"/>
        <v>9.6008641759776747E-2</v>
      </c>
      <c r="CA47" s="116">
        <f t="shared" si="26"/>
        <v>9.6002206242850052E-2</v>
      </c>
    </row>
    <row r="48" spans="1:79" ht="15.75" x14ac:dyDescent="0.25">
      <c r="A48" s="15"/>
      <c r="B48" s="34">
        <v>23</v>
      </c>
      <c r="C48" s="161">
        <v>3151.6</v>
      </c>
      <c r="D48" s="161">
        <v>3174.1</v>
      </c>
      <c r="E48" s="35"/>
      <c r="F48" s="35"/>
      <c r="G48" s="161">
        <v>2413.75</v>
      </c>
      <c r="H48" s="161">
        <v>2966.55</v>
      </c>
      <c r="I48" s="161">
        <v>3354.55</v>
      </c>
      <c r="J48" s="161">
        <v>3664.85</v>
      </c>
      <c r="K48" s="161">
        <v>3346.9</v>
      </c>
      <c r="L48" s="161">
        <v>3550.45</v>
      </c>
      <c r="M48" s="161">
        <v>3756.3</v>
      </c>
      <c r="N48" s="161">
        <v>4340.8</v>
      </c>
      <c r="O48" s="161">
        <v>4731.5</v>
      </c>
      <c r="P48" s="161">
        <v>5129.45</v>
      </c>
      <c r="Q48" s="161">
        <v>5499.35</v>
      </c>
      <c r="S48" s="34">
        <v>23</v>
      </c>
      <c r="T48" s="161">
        <v>2865.3</v>
      </c>
      <c r="U48" s="161">
        <v>2896.05</v>
      </c>
      <c r="V48" s="35"/>
      <c r="W48" s="35"/>
      <c r="X48" s="161">
        <v>2202.3000000000002</v>
      </c>
      <c r="Y48" s="161">
        <v>2706.7</v>
      </c>
      <c r="Z48" s="161">
        <v>3060.7</v>
      </c>
      <c r="AA48" s="161">
        <v>3343.8</v>
      </c>
      <c r="AB48" s="161">
        <v>3053.7</v>
      </c>
      <c r="AC48" s="161">
        <v>3239.45</v>
      </c>
      <c r="AD48" s="161">
        <v>3427.25</v>
      </c>
      <c r="AE48" s="161">
        <v>3960.55</v>
      </c>
      <c r="AF48" s="161">
        <v>4317.05</v>
      </c>
      <c r="AG48" s="161">
        <v>4680.1499999999996</v>
      </c>
      <c r="AH48" s="161">
        <v>5017.6499999999996</v>
      </c>
      <c r="AJ48" s="109">
        <v>23</v>
      </c>
      <c r="AK48" s="110"/>
      <c r="AL48" s="110"/>
      <c r="AM48" s="95">
        <v>1614.35</v>
      </c>
      <c r="AN48" s="95">
        <v>1984.05</v>
      </c>
      <c r="AO48" s="95">
        <v>2243.5500000000002</v>
      </c>
      <c r="AP48" s="95">
        <v>2451.1</v>
      </c>
      <c r="AQ48" s="95">
        <v>2227.85</v>
      </c>
      <c r="AR48" s="95">
        <v>2336.75</v>
      </c>
      <c r="AS48" s="95">
        <v>2500.4</v>
      </c>
      <c r="AT48" s="95">
        <v>2889.55</v>
      </c>
      <c r="AU48" s="95">
        <v>3149.65</v>
      </c>
      <c r="AV48" s="95">
        <v>3414.5</v>
      </c>
      <c r="AW48" s="95">
        <v>3660.75</v>
      </c>
      <c r="AX48" s="95"/>
      <c r="AY48" s="109">
        <v>23</v>
      </c>
      <c r="AZ48" s="110"/>
      <c r="BA48" s="110"/>
      <c r="BB48" s="95">
        <v>1552.25</v>
      </c>
      <c r="BC48" s="95">
        <v>1907.7</v>
      </c>
      <c r="BD48" s="95">
        <v>2157.25</v>
      </c>
      <c r="BE48" s="95">
        <v>2356.8000000000002</v>
      </c>
      <c r="BF48" s="95">
        <v>2142.15</v>
      </c>
      <c r="BG48" s="95">
        <v>2246.85</v>
      </c>
      <c r="BH48" s="95">
        <v>2404.1999999999998</v>
      </c>
      <c r="BI48" s="95">
        <v>2778.4</v>
      </c>
      <c r="BJ48" s="95">
        <v>3028.5</v>
      </c>
      <c r="BK48" s="95">
        <v>3283.15</v>
      </c>
      <c r="BL48" s="95">
        <v>3519.95</v>
      </c>
      <c r="BM48" s="116">
        <f t="shared" si="13"/>
        <v>9.9919729173210348E-2</v>
      </c>
      <c r="BN48" s="116">
        <f t="shared" si="13"/>
        <v>9.6010082698848365E-2</v>
      </c>
      <c r="BO48" s="116" t="e">
        <f t="shared" si="14"/>
        <v>#DIV/0!</v>
      </c>
      <c r="BP48" s="116" t="e">
        <f t="shared" si="15"/>
        <v>#DIV/0!</v>
      </c>
      <c r="BQ48" s="116">
        <f t="shared" si="16"/>
        <v>9.6013258865731199E-2</v>
      </c>
      <c r="BR48" s="116">
        <f t="shared" si="17"/>
        <v>9.6002512284331543E-2</v>
      </c>
      <c r="BS48" s="116">
        <f t="shared" si="18"/>
        <v>9.6007449276309442E-2</v>
      </c>
      <c r="BT48" s="116">
        <f t="shared" si="19"/>
        <v>9.6013517554877525E-2</v>
      </c>
      <c r="BU48" s="116">
        <f t="shared" si="20"/>
        <v>9.60146707273144E-2</v>
      </c>
      <c r="BV48" s="116">
        <f t="shared" si="21"/>
        <v>9.60039512880273E-2</v>
      </c>
      <c r="BW48" s="116">
        <f t="shared" si="22"/>
        <v>9.6009920490188971E-2</v>
      </c>
      <c r="BX48" s="116">
        <f t="shared" si="23"/>
        <v>9.6009392634861301E-2</v>
      </c>
      <c r="BY48" s="116">
        <f t="shared" si="24"/>
        <v>9.6003057643529788E-2</v>
      </c>
      <c r="BZ48" s="116">
        <f t="shared" si="25"/>
        <v>9.6001196542846001E-2</v>
      </c>
      <c r="CA48" s="116">
        <f t="shared" si="26"/>
        <v>9.6001116060307368E-2</v>
      </c>
    </row>
    <row r="49" spans="1:79" ht="15.75" x14ac:dyDescent="0.25">
      <c r="A49" s="15"/>
      <c r="B49" s="34">
        <v>24</v>
      </c>
      <c r="C49" s="161">
        <v>3194.85</v>
      </c>
      <c r="D49" s="161">
        <v>3216.7</v>
      </c>
      <c r="E49" s="35"/>
      <c r="F49" s="35"/>
      <c r="G49" s="161">
        <v>2442.8000000000002</v>
      </c>
      <c r="H49" s="161">
        <v>3009.15</v>
      </c>
      <c r="I49" s="161">
        <v>3426.4</v>
      </c>
      <c r="J49" s="161">
        <v>3746.35</v>
      </c>
      <c r="K49" s="161">
        <v>3419.35</v>
      </c>
      <c r="L49" s="161">
        <v>3627.15</v>
      </c>
      <c r="M49" s="161">
        <v>3832.35</v>
      </c>
      <c r="N49" s="161">
        <v>4420.6499999999996</v>
      </c>
      <c r="O49" s="161">
        <v>4821.45</v>
      </c>
      <c r="P49" s="161">
        <v>5234.75</v>
      </c>
      <c r="Q49" s="161">
        <v>5629.75</v>
      </c>
      <c r="S49" s="34">
        <v>24</v>
      </c>
      <c r="T49" s="161">
        <v>2905.05</v>
      </c>
      <c r="U49" s="161">
        <v>2934.9</v>
      </c>
      <c r="V49" s="35"/>
      <c r="W49" s="35"/>
      <c r="X49" s="161">
        <v>2228.8000000000002</v>
      </c>
      <c r="Y49" s="161">
        <v>2745.55</v>
      </c>
      <c r="Z49" s="161">
        <v>3126.25</v>
      </c>
      <c r="AA49" s="161">
        <v>3418.2</v>
      </c>
      <c r="AB49" s="161">
        <v>3119.8</v>
      </c>
      <c r="AC49" s="161">
        <v>3309.4</v>
      </c>
      <c r="AD49" s="161">
        <v>3496.65</v>
      </c>
      <c r="AE49" s="161">
        <v>4033.4</v>
      </c>
      <c r="AF49" s="161">
        <v>4399.1000000000004</v>
      </c>
      <c r="AG49" s="161">
        <v>4776.2</v>
      </c>
      <c r="AH49" s="161">
        <v>5136.6000000000004</v>
      </c>
      <c r="AJ49" s="109">
        <v>24</v>
      </c>
      <c r="AK49" s="110"/>
      <c r="AL49" s="110"/>
      <c r="AM49" s="95">
        <v>1633.7</v>
      </c>
      <c r="AN49" s="95">
        <v>2012.55</v>
      </c>
      <c r="AO49" s="95">
        <v>2291.5500000000002</v>
      </c>
      <c r="AP49" s="95">
        <v>2505.6</v>
      </c>
      <c r="AQ49" s="95">
        <v>2276.0500000000002</v>
      </c>
      <c r="AR49" s="95">
        <v>2387.3000000000002</v>
      </c>
      <c r="AS49" s="95">
        <v>2551.0500000000002</v>
      </c>
      <c r="AT49" s="95">
        <v>2942.65</v>
      </c>
      <c r="AU49" s="95">
        <v>3209.45</v>
      </c>
      <c r="AV49" s="95">
        <v>3484.6</v>
      </c>
      <c r="AW49" s="95">
        <v>3747.55</v>
      </c>
      <c r="AX49" s="95"/>
      <c r="AY49" s="109">
        <v>24</v>
      </c>
      <c r="AZ49" s="110"/>
      <c r="BA49" s="110"/>
      <c r="BB49" s="95">
        <v>1570.85</v>
      </c>
      <c r="BC49" s="95">
        <v>1935.1</v>
      </c>
      <c r="BD49" s="95">
        <v>2203.4</v>
      </c>
      <c r="BE49" s="95">
        <v>2409.1999999999998</v>
      </c>
      <c r="BF49" s="95">
        <v>2188.5</v>
      </c>
      <c r="BG49" s="95">
        <v>2295.4499999999998</v>
      </c>
      <c r="BH49" s="95">
        <v>2452.9</v>
      </c>
      <c r="BI49" s="95">
        <v>2829.45</v>
      </c>
      <c r="BJ49" s="95">
        <v>3086</v>
      </c>
      <c r="BK49" s="95">
        <v>3350.55</v>
      </c>
      <c r="BL49" s="95">
        <v>3603.4</v>
      </c>
      <c r="BM49" s="116">
        <f t="shared" si="13"/>
        <v>9.9757319151133172E-2</v>
      </c>
      <c r="BN49" s="116">
        <f t="shared" si="13"/>
        <v>9.6016900064737953E-2</v>
      </c>
      <c r="BO49" s="116" t="e">
        <f t="shared" si="14"/>
        <v>#DIV/0!</v>
      </c>
      <c r="BP49" s="116" t="e">
        <f t="shared" si="15"/>
        <v>#DIV/0!</v>
      </c>
      <c r="BQ49" s="116">
        <f t="shared" si="16"/>
        <v>9.6015793251974069E-2</v>
      </c>
      <c r="BR49" s="116">
        <f t="shared" si="17"/>
        <v>9.6009906940321521E-2</v>
      </c>
      <c r="BS49" s="116">
        <f t="shared" si="18"/>
        <v>9.6009596161535482E-2</v>
      </c>
      <c r="BT49" s="116">
        <f t="shared" si="19"/>
        <v>9.6000819144579141E-2</v>
      </c>
      <c r="BU49" s="116">
        <f t="shared" si="20"/>
        <v>9.6015770241682175E-2</v>
      </c>
      <c r="BV49" s="116">
        <f t="shared" si="21"/>
        <v>9.6014383271892267E-2</v>
      </c>
      <c r="BW49" s="116">
        <f t="shared" si="22"/>
        <v>9.6006177341169341E-2</v>
      </c>
      <c r="BX49" s="116">
        <f t="shared" si="23"/>
        <v>9.6010809738681813E-2</v>
      </c>
      <c r="BY49" s="116">
        <f t="shared" si="24"/>
        <v>9.6008274419767448E-2</v>
      </c>
      <c r="BZ49" s="116">
        <f t="shared" si="25"/>
        <v>9.6007286127046676E-2</v>
      </c>
      <c r="CA49" s="116">
        <f t="shared" si="26"/>
        <v>9.6007086399563901E-2</v>
      </c>
    </row>
    <row r="50" spans="1:79" ht="15.75" x14ac:dyDescent="0.25">
      <c r="A50" s="15"/>
      <c r="B50" s="34">
        <v>25</v>
      </c>
      <c r="C50" s="161">
        <v>3240.05</v>
      </c>
      <c r="D50" s="161">
        <v>3261.25</v>
      </c>
      <c r="E50" s="35"/>
      <c r="F50" s="35"/>
      <c r="G50" s="161">
        <v>2469.9</v>
      </c>
      <c r="H50" s="161">
        <v>3053.75</v>
      </c>
      <c r="I50" s="161">
        <v>3498.2</v>
      </c>
      <c r="J50" s="161">
        <v>3827.95</v>
      </c>
      <c r="K50" s="161">
        <v>3492.05</v>
      </c>
      <c r="L50" s="161">
        <v>3706.15</v>
      </c>
      <c r="M50" s="161">
        <v>3908.35</v>
      </c>
      <c r="N50" s="161">
        <v>4502.3999999999996</v>
      </c>
      <c r="O50" s="161">
        <v>4911</v>
      </c>
      <c r="P50" s="161">
        <v>5341.75</v>
      </c>
      <c r="Q50" s="161">
        <v>5762.35</v>
      </c>
      <c r="S50" s="34">
        <v>25</v>
      </c>
      <c r="T50" s="161">
        <v>2946.6</v>
      </c>
      <c r="U50" s="161">
        <v>2975.55</v>
      </c>
      <c r="V50" s="35"/>
      <c r="W50" s="35"/>
      <c r="X50" s="161">
        <v>2253.5500000000002</v>
      </c>
      <c r="Y50" s="161">
        <v>2786.25</v>
      </c>
      <c r="Z50" s="161">
        <v>3191.75</v>
      </c>
      <c r="AA50" s="161">
        <v>3492.65</v>
      </c>
      <c r="AB50" s="161">
        <v>3186.15</v>
      </c>
      <c r="AC50" s="161">
        <v>3381.5</v>
      </c>
      <c r="AD50" s="161">
        <v>3566</v>
      </c>
      <c r="AE50" s="161">
        <v>4108</v>
      </c>
      <c r="AF50" s="161">
        <v>4480.8</v>
      </c>
      <c r="AG50" s="161">
        <v>4873.8500000000004</v>
      </c>
      <c r="AH50" s="161">
        <v>5257.6</v>
      </c>
      <c r="AJ50" s="109">
        <v>25</v>
      </c>
      <c r="AK50" s="110"/>
      <c r="AL50" s="110"/>
      <c r="AM50" s="95">
        <v>1651.9</v>
      </c>
      <c r="AN50" s="95">
        <v>2042.4</v>
      </c>
      <c r="AO50" s="95">
        <v>2339.6</v>
      </c>
      <c r="AP50" s="95">
        <v>2560.1999999999998</v>
      </c>
      <c r="AQ50" s="95">
        <v>2324.5</v>
      </c>
      <c r="AR50" s="95">
        <v>2439.3000000000002</v>
      </c>
      <c r="AS50" s="95">
        <v>2601.65</v>
      </c>
      <c r="AT50" s="95">
        <v>2997.1</v>
      </c>
      <c r="AU50" s="95">
        <v>3269.05</v>
      </c>
      <c r="AV50" s="95">
        <v>3555.8</v>
      </c>
      <c r="AW50" s="95">
        <v>3835.8</v>
      </c>
      <c r="AX50" s="95"/>
      <c r="AY50" s="109">
        <v>25</v>
      </c>
      <c r="AZ50" s="110"/>
      <c r="BA50" s="110"/>
      <c r="BB50" s="95">
        <v>1588.35</v>
      </c>
      <c r="BC50" s="95">
        <v>1963.8</v>
      </c>
      <c r="BD50" s="95">
        <v>2249.6</v>
      </c>
      <c r="BE50" s="95">
        <v>2461.6999999999998</v>
      </c>
      <c r="BF50" s="95">
        <v>2235.0500000000002</v>
      </c>
      <c r="BG50" s="95">
        <v>2345.4499999999998</v>
      </c>
      <c r="BH50" s="95">
        <v>2501.5500000000002</v>
      </c>
      <c r="BI50" s="95">
        <v>2881.8</v>
      </c>
      <c r="BJ50" s="95">
        <v>3143.3</v>
      </c>
      <c r="BK50" s="95">
        <v>3419</v>
      </c>
      <c r="BL50" s="95">
        <v>3688.25</v>
      </c>
      <c r="BM50" s="116">
        <f t="shared" si="13"/>
        <v>9.958935722527662E-2</v>
      </c>
      <c r="BN50" s="116">
        <f t="shared" si="13"/>
        <v>9.6015862613634484E-2</v>
      </c>
      <c r="BO50" s="116" t="e">
        <f t="shared" si="14"/>
        <v>#DIV/0!</v>
      </c>
      <c r="BP50" s="116" t="e">
        <f t="shared" si="15"/>
        <v>#DIV/0!</v>
      </c>
      <c r="BQ50" s="116">
        <f t="shared" si="16"/>
        <v>9.6004082447693539E-2</v>
      </c>
      <c r="BR50" s="116">
        <f t="shared" si="17"/>
        <v>9.6007178106774393E-2</v>
      </c>
      <c r="BS50" s="116">
        <f t="shared" si="18"/>
        <v>9.6013158925354336E-2</v>
      </c>
      <c r="BT50" s="116">
        <f t="shared" si="19"/>
        <v>9.6001603367070754E-2</v>
      </c>
      <c r="BU50" s="116">
        <f t="shared" si="20"/>
        <v>9.6009290209186693E-2</v>
      </c>
      <c r="BV50" s="116">
        <f t="shared" si="21"/>
        <v>9.600768889546063E-2</v>
      </c>
      <c r="BW50" s="116">
        <f t="shared" si="22"/>
        <v>9.6003925967470538E-2</v>
      </c>
      <c r="BX50" s="116">
        <f t="shared" si="23"/>
        <v>9.6007789678675737E-2</v>
      </c>
      <c r="BY50" s="116">
        <f t="shared" si="24"/>
        <v>9.6009641135511581E-2</v>
      </c>
      <c r="BZ50" s="116">
        <f t="shared" si="25"/>
        <v>9.6002133836699866E-2</v>
      </c>
      <c r="CA50" s="116">
        <f t="shared" si="26"/>
        <v>9.600388009738281E-2</v>
      </c>
    </row>
    <row r="51" spans="1:79" ht="15.75" x14ac:dyDescent="0.25">
      <c r="A51" s="15"/>
      <c r="B51" s="34">
        <v>26</v>
      </c>
      <c r="C51" s="161">
        <v>3334.65</v>
      </c>
      <c r="D51" s="161">
        <v>3354.4</v>
      </c>
      <c r="E51" s="35"/>
      <c r="F51" s="35"/>
      <c r="G51" s="161">
        <v>2568.9499999999998</v>
      </c>
      <c r="H51" s="161">
        <v>3147.15</v>
      </c>
      <c r="I51" s="161">
        <v>3612.55</v>
      </c>
      <c r="J51" s="161">
        <v>3909.4</v>
      </c>
      <c r="K51" s="161">
        <v>3566.4</v>
      </c>
      <c r="L51" s="161">
        <v>3765.3</v>
      </c>
      <c r="M51" s="161">
        <v>3970.55</v>
      </c>
      <c r="N51" s="161">
        <v>4558.95</v>
      </c>
      <c r="O51" s="161">
        <v>5000.8999999999996</v>
      </c>
      <c r="P51" s="161">
        <v>5437.25</v>
      </c>
      <c r="Q51" s="161">
        <v>5896.7</v>
      </c>
      <c r="S51" s="34">
        <v>26</v>
      </c>
      <c r="T51" s="161">
        <v>3033.6</v>
      </c>
      <c r="U51" s="161">
        <v>3060.55</v>
      </c>
      <c r="V51" s="35"/>
      <c r="W51" s="35"/>
      <c r="X51" s="161">
        <v>2343.9</v>
      </c>
      <c r="Y51" s="161">
        <v>2871.45</v>
      </c>
      <c r="Z51" s="161">
        <v>3296.1</v>
      </c>
      <c r="AA51" s="161">
        <v>3566.95</v>
      </c>
      <c r="AB51" s="161">
        <v>3254</v>
      </c>
      <c r="AC51" s="161">
        <v>3435.45</v>
      </c>
      <c r="AD51" s="161">
        <v>3622.75</v>
      </c>
      <c r="AE51" s="161">
        <v>4159.6000000000004</v>
      </c>
      <c r="AF51" s="161">
        <v>4562.8500000000004</v>
      </c>
      <c r="AG51" s="161">
        <v>4960.95</v>
      </c>
      <c r="AH51" s="161">
        <v>5380.2</v>
      </c>
      <c r="AJ51" s="109">
        <v>26</v>
      </c>
      <c r="AK51" s="110"/>
      <c r="AL51" s="110"/>
      <c r="AM51" s="95">
        <v>1718.1</v>
      </c>
      <c r="AN51" s="95">
        <v>2104.8000000000002</v>
      </c>
      <c r="AO51" s="95">
        <v>2416.15</v>
      </c>
      <c r="AP51" s="95">
        <v>2614.65</v>
      </c>
      <c r="AQ51" s="95">
        <v>2374</v>
      </c>
      <c r="AR51" s="95">
        <v>2478.1999999999998</v>
      </c>
      <c r="AS51" s="95">
        <v>2643.05</v>
      </c>
      <c r="AT51" s="95">
        <v>3034.75</v>
      </c>
      <c r="AU51" s="95">
        <v>3328.9</v>
      </c>
      <c r="AV51" s="95">
        <v>3619.4</v>
      </c>
      <c r="AW51" s="95">
        <v>3925.25</v>
      </c>
      <c r="AX51" s="95"/>
      <c r="AY51" s="109">
        <v>26</v>
      </c>
      <c r="AZ51" s="110"/>
      <c r="BA51" s="110"/>
      <c r="BB51" s="95">
        <v>1652</v>
      </c>
      <c r="BC51" s="95">
        <v>2023.8</v>
      </c>
      <c r="BD51" s="95">
        <v>2323.1999999999998</v>
      </c>
      <c r="BE51" s="95">
        <v>2514.0500000000002</v>
      </c>
      <c r="BF51" s="95">
        <v>2282.65</v>
      </c>
      <c r="BG51" s="95">
        <v>2382.85</v>
      </c>
      <c r="BH51" s="95">
        <v>2541.35</v>
      </c>
      <c r="BI51" s="95">
        <v>2918</v>
      </c>
      <c r="BJ51" s="95">
        <v>3200.85</v>
      </c>
      <c r="BK51" s="95">
        <v>3480.15</v>
      </c>
      <c r="BL51" s="95">
        <v>3774.25</v>
      </c>
      <c r="BM51" s="116">
        <f t="shared" si="13"/>
        <v>9.9238528481012667E-2</v>
      </c>
      <c r="BN51" s="116">
        <f t="shared" si="13"/>
        <v>9.6012154678080774E-2</v>
      </c>
      <c r="BO51" s="116" t="e">
        <f t="shared" si="14"/>
        <v>#DIV/0!</v>
      </c>
      <c r="BP51" s="116" t="e">
        <f t="shared" si="15"/>
        <v>#DIV/0!</v>
      </c>
      <c r="BQ51" s="116">
        <f t="shared" si="16"/>
        <v>9.6015188361278092E-2</v>
      </c>
      <c r="BR51" s="116">
        <f t="shared" si="17"/>
        <v>9.6014208849187765E-2</v>
      </c>
      <c r="BS51" s="116">
        <f t="shared" si="18"/>
        <v>9.6007402688025323E-2</v>
      </c>
      <c r="BT51" s="116">
        <f t="shared" si="19"/>
        <v>9.6006392015587583E-2</v>
      </c>
      <c r="BU51" s="116">
        <f t="shared" si="20"/>
        <v>9.6004917025199754E-2</v>
      </c>
      <c r="BV51" s="116">
        <f t="shared" si="21"/>
        <v>9.6013622669519405E-2</v>
      </c>
      <c r="BW51" s="116">
        <f t="shared" si="22"/>
        <v>9.6004416534400727E-2</v>
      </c>
      <c r="BX51" s="116">
        <f t="shared" si="23"/>
        <v>9.6006827579574905E-2</v>
      </c>
      <c r="BY51" s="116">
        <f t="shared" si="24"/>
        <v>9.6003594244824964E-2</v>
      </c>
      <c r="BZ51" s="116">
        <f t="shared" si="25"/>
        <v>9.600983682560793E-2</v>
      </c>
      <c r="CA51" s="116">
        <f t="shared" si="26"/>
        <v>9.6000148693357046E-2</v>
      </c>
    </row>
    <row r="52" spans="1:79" ht="15.75" x14ac:dyDescent="0.25">
      <c r="A52" s="15"/>
      <c r="B52" s="34">
        <v>27</v>
      </c>
      <c r="C52" s="161">
        <v>3379.8</v>
      </c>
      <c r="D52" s="161">
        <v>3398.8</v>
      </c>
      <c r="E52" s="35"/>
      <c r="F52" s="35"/>
      <c r="G52" s="161">
        <v>2595.9499999999998</v>
      </c>
      <c r="H52" s="161">
        <v>3191.65</v>
      </c>
      <c r="I52" s="161">
        <v>3682.3</v>
      </c>
      <c r="J52" s="161">
        <v>3990.9</v>
      </c>
      <c r="K52" s="161">
        <v>3639.05</v>
      </c>
      <c r="L52" s="161">
        <v>3844.25</v>
      </c>
      <c r="M52" s="161">
        <v>4046.7</v>
      </c>
      <c r="N52" s="161">
        <v>4638.8500000000004</v>
      </c>
      <c r="O52" s="161">
        <v>5090.6000000000004</v>
      </c>
      <c r="P52" s="161">
        <v>5542.3</v>
      </c>
      <c r="Q52" s="161">
        <v>6029.05</v>
      </c>
      <c r="S52" s="34">
        <v>27</v>
      </c>
      <c r="T52" s="161">
        <v>3075.1</v>
      </c>
      <c r="U52" s="161">
        <v>3101.05</v>
      </c>
      <c r="V52" s="35"/>
      <c r="W52" s="35"/>
      <c r="X52" s="161">
        <v>2368.5500000000002</v>
      </c>
      <c r="Y52" s="161">
        <v>2912.05</v>
      </c>
      <c r="Z52" s="161">
        <v>3359.75</v>
      </c>
      <c r="AA52" s="161">
        <v>3641.3</v>
      </c>
      <c r="AB52" s="161">
        <v>3320.3</v>
      </c>
      <c r="AC52" s="161">
        <v>3507.5</v>
      </c>
      <c r="AD52" s="161">
        <v>3692.2</v>
      </c>
      <c r="AE52" s="161">
        <v>4232.5</v>
      </c>
      <c r="AF52" s="161">
        <v>4644.7</v>
      </c>
      <c r="AG52" s="161">
        <v>5056.8</v>
      </c>
      <c r="AH52" s="161">
        <v>5500.95</v>
      </c>
      <c r="AJ52" s="109">
        <v>27</v>
      </c>
      <c r="AK52" s="110"/>
      <c r="AL52" s="110"/>
      <c r="AM52" s="95">
        <v>1736.2</v>
      </c>
      <c r="AN52" s="95">
        <v>2134.5500000000002</v>
      </c>
      <c r="AO52" s="95">
        <v>2462.75</v>
      </c>
      <c r="AP52" s="95">
        <v>2669.15</v>
      </c>
      <c r="AQ52" s="95">
        <v>2422.35</v>
      </c>
      <c r="AR52" s="95">
        <v>2530.1999999999998</v>
      </c>
      <c r="AS52" s="95">
        <v>2693.75</v>
      </c>
      <c r="AT52" s="95">
        <v>3087.9</v>
      </c>
      <c r="AU52" s="95">
        <v>3388.65</v>
      </c>
      <c r="AV52" s="95">
        <v>3689.3</v>
      </c>
      <c r="AW52" s="95">
        <v>4013.4</v>
      </c>
      <c r="AX52" s="95"/>
      <c r="AY52" s="109">
        <v>27</v>
      </c>
      <c r="AZ52" s="110"/>
      <c r="BA52" s="110"/>
      <c r="BB52" s="95">
        <v>1669.4</v>
      </c>
      <c r="BC52" s="95">
        <v>2052.4499999999998</v>
      </c>
      <c r="BD52" s="95">
        <v>2368</v>
      </c>
      <c r="BE52" s="95">
        <v>2566.4499999999998</v>
      </c>
      <c r="BF52" s="95">
        <v>2329.15</v>
      </c>
      <c r="BG52" s="95">
        <v>2432.85</v>
      </c>
      <c r="BH52" s="95">
        <v>2590.1</v>
      </c>
      <c r="BI52" s="95">
        <v>2969.1</v>
      </c>
      <c r="BJ52" s="95">
        <v>3258.3</v>
      </c>
      <c r="BK52" s="95">
        <v>3547.4</v>
      </c>
      <c r="BL52" s="95">
        <v>3859</v>
      </c>
      <c r="BM52" s="116">
        <f t="shared" si="13"/>
        <v>9.9086208578582857E-2</v>
      </c>
      <c r="BN52" s="116">
        <f t="shared" si="13"/>
        <v>9.6015865593911842E-2</v>
      </c>
      <c r="BO52" s="116" t="e">
        <f t="shared" si="14"/>
        <v>#DIV/0!</v>
      </c>
      <c r="BP52" s="116" t="e">
        <f t="shared" si="15"/>
        <v>#DIV/0!</v>
      </c>
      <c r="BQ52" s="116">
        <f t="shared" si="16"/>
        <v>9.6008106225327516E-2</v>
      </c>
      <c r="BR52" s="116">
        <f t="shared" si="17"/>
        <v>9.6014834910114866E-2</v>
      </c>
      <c r="BS52" s="116">
        <f t="shared" si="18"/>
        <v>9.6004166976709548E-2</v>
      </c>
      <c r="BT52" s="116">
        <f t="shared" si="19"/>
        <v>9.6009666877214128E-2</v>
      </c>
      <c r="BU52" s="116">
        <f t="shared" si="20"/>
        <v>9.600036141312529E-2</v>
      </c>
      <c r="BV52" s="116">
        <f t="shared" si="21"/>
        <v>9.6008553100498828E-2</v>
      </c>
      <c r="BW52" s="116">
        <f t="shared" si="22"/>
        <v>9.6013217052163924E-2</v>
      </c>
      <c r="BX52" s="116">
        <f t="shared" si="23"/>
        <v>9.6007088009450792E-2</v>
      </c>
      <c r="BY52" s="116">
        <f t="shared" si="24"/>
        <v>9.6001894632592011E-2</v>
      </c>
      <c r="BZ52" s="116">
        <f t="shared" si="25"/>
        <v>9.6009333966144528E-2</v>
      </c>
      <c r="CA52" s="116">
        <f t="shared" si="26"/>
        <v>9.600159972368405E-2</v>
      </c>
    </row>
    <row r="53" spans="1:79" ht="15.75" x14ac:dyDescent="0.25">
      <c r="A53" s="15"/>
      <c r="B53" s="34">
        <v>28</v>
      </c>
      <c r="C53" s="161">
        <v>3424.95</v>
      </c>
      <c r="D53" s="161">
        <v>3443.2</v>
      </c>
      <c r="E53" s="35"/>
      <c r="F53" s="35"/>
      <c r="G53" s="161">
        <v>2623.35</v>
      </c>
      <c r="H53" s="161">
        <v>3236.15</v>
      </c>
      <c r="I53" s="161">
        <v>3754.1</v>
      </c>
      <c r="J53" s="161">
        <v>4072.3</v>
      </c>
      <c r="K53" s="161">
        <v>3711.5</v>
      </c>
      <c r="L53" s="161">
        <v>3921.05</v>
      </c>
      <c r="M53" s="161">
        <v>4125</v>
      </c>
      <c r="N53" s="161">
        <v>4720.6000000000004</v>
      </c>
      <c r="O53" s="161">
        <v>5182.45</v>
      </c>
      <c r="P53" s="161">
        <v>5647.4</v>
      </c>
      <c r="Q53" s="161">
        <v>6161.45</v>
      </c>
      <c r="S53" s="34">
        <v>28</v>
      </c>
      <c r="T53" s="161">
        <v>3116.6</v>
      </c>
      <c r="U53" s="161">
        <v>3141.6</v>
      </c>
      <c r="V53" s="35"/>
      <c r="W53" s="35"/>
      <c r="X53" s="161">
        <v>2393.5500000000002</v>
      </c>
      <c r="Y53" s="161">
        <v>2952.65</v>
      </c>
      <c r="Z53" s="161">
        <v>3425.25</v>
      </c>
      <c r="AA53" s="161">
        <v>3715.6</v>
      </c>
      <c r="AB53" s="161">
        <v>3386.4</v>
      </c>
      <c r="AC53" s="161">
        <v>3577.6</v>
      </c>
      <c r="AD53" s="161">
        <v>3763.65</v>
      </c>
      <c r="AE53" s="161">
        <v>4307.1000000000004</v>
      </c>
      <c r="AF53" s="161">
        <v>4728.5</v>
      </c>
      <c r="AG53" s="161">
        <v>5152.7</v>
      </c>
      <c r="AH53" s="161">
        <v>5621.75</v>
      </c>
      <c r="AJ53" s="109">
        <v>28</v>
      </c>
      <c r="AK53" s="110"/>
      <c r="AL53" s="110"/>
      <c r="AM53" s="95">
        <v>1754.45</v>
      </c>
      <c r="AN53" s="95">
        <v>2164.35</v>
      </c>
      <c r="AO53" s="95">
        <v>2510.75</v>
      </c>
      <c r="AP53" s="95">
        <v>2723.65</v>
      </c>
      <c r="AQ53" s="95">
        <v>2470.6</v>
      </c>
      <c r="AR53" s="95">
        <v>2580.75</v>
      </c>
      <c r="AS53" s="95">
        <v>2745.8</v>
      </c>
      <c r="AT53" s="95">
        <v>3142.35</v>
      </c>
      <c r="AU53" s="95">
        <v>3449.8</v>
      </c>
      <c r="AV53" s="95">
        <v>3759.25</v>
      </c>
      <c r="AW53" s="95">
        <v>4101.5</v>
      </c>
      <c r="AX53" s="95"/>
      <c r="AY53" s="109">
        <v>28</v>
      </c>
      <c r="AZ53" s="110"/>
      <c r="BA53" s="110"/>
      <c r="BB53" s="95">
        <v>1686.95</v>
      </c>
      <c r="BC53" s="95">
        <v>2081.1</v>
      </c>
      <c r="BD53" s="95">
        <v>2414.15</v>
      </c>
      <c r="BE53" s="95">
        <v>2618.85</v>
      </c>
      <c r="BF53" s="95">
        <v>2375.5500000000002</v>
      </c>
      <c r="BG53" s="95">
        <v>2481.4499999999998</v>
      </c>
      <c r="BH53" s="95">
        <v>2640.15</v>
      </c>
      <c r="BI53" s="95">
        <v>3021.45</v>
      </c>
      <c r="BJ53" s="95">
        <v>3317.1</v>
      </c>
      <c r="BK53" s="95">
        <v>3614.65</v>
      </c>
      <c r="BL53" s="95">
        <v>3943.75</v>
      </c>
      <c r="BM53" s="116">
        <f t="shared" si="13"/>
        <v>9.8937945196688748E-2</v>
      </c>
      <c r="BN53" s="116">
        <f t="shared" si="13"/>
        <v>9.6002037178507749E-2</v>
      </c>
      <c r="BO53" s="116" t="e">
        <f t="shared" si="14"/>
        <v>#DIV/0!</v>
      </c>
      <c r="BP53" s="116" t="e">
        <f t="shared" si="15"/>
        <v>#DIV/0!</v>
      </c>
      <c r="BQ53" s="116">
        <f t="shared" si="16"/>
        <v>9.6008021557936862E-2</v>
      </c>
      <c r="BR53" s="116">
        <f t="shared" si="17"/>
        <v>9.6015443753916019E-2</v>
      </c>
      <c r="BS53" s="116">
        <f t="shared" si="18"/>
        <v>9.6007590686811195E-2</v>
      </c>
      <c r="BT53" s="116">
        <f t="shared" si="19"/>
        <v>9.6000645925288008E-2</v>
      </c>
      <c r="BU53" s="116">
        <f t="shared" si="20"/>
        <v>9.600165367351754E-2</v>
      </c>
      <c r="BV53" s="116">
        <f t="shared" si="21"/>
        <v>9.6000111806797905E-2</v>
      </c>
      <c r="BW53" s="116">
        <f t="shared" si="22"/>
        <v>9.6010521701008322E-2</v>
      </c>
      <c r="BX53" s="116">
        <f t="shared" si="23"/>
        <v>9.6004272015973724E-2</v>
      </c>
      <c r="BY53" s="116">
        <f t="shared" si="24"/>
        <v>9.6002960769800083E-2</v>
      </c>
      <c r="BZ53" s="116">
        <f t="shared" si="25"/>
        <v>9.600791817881893E-2</v>
      </c>
      <c r="CA53" s="116">
        <f t="shared" si="26"/>
        <v>9.600213456663842E-2</v>
      </c>
    </row>
    <row r="54" spans="1:79" ht="15.75" x14ac:dyDescent="0.25">
      <c r="A54" s="15"/>
      <c r="B54" s="34">
        <v>29</v>
      </c>
      <c r="C54" s="161">
        <v>3470.1</v>
      </c>
      <c r="D54" s="161">
        <v>3487.7</v>
      </c>
      <c r="E54" s="35"/>
      <c r="F54" s="35"/>
      <c r="G54" s="161">
        <v>2652.25</v>
      </c>
      <c r="H54" s="161">
        <v>3280.75</v>
      </c>
      <c r="I54" s="161">
        <v>3827.95</v>
      </c>
      <c r="J54" s="161">
        <v>4153.7</v>
      </c>
      <c r="K54" s="161">
        <v>3786</v>
      </c>
      <c r="L54" s="161">
        <v>4003</v>
      </c>
      <c r="M54" s="161">
        <v>4200.7</v>
      </c>
      <c r="N54" s="161">
        <v>4800.25</v>
      </c>
      <c r="O54" s="161">
        <v>5270</v>
      </c>
      <c r="P54" s="161">
        <v>5754.5</v>
      </c>
      <c r="Q54" s="161">
        <v>6311</v>
      </c>
      <c r="S54" s="34">
        <v>29</v>
      </c>
      <c r="T54" s="161">
        <v>3158.15</v>
      </c>
      <c r="U54" s="161">
        <v>3182.2</v>
      </c>
      <c r="V54" s="35"/>
      <c r="W54" s="35"/>
      <c r="X54" s="161">
        <v>2419.9</v>
      </c>
      <c r="Y54" s="161">
        <v>2993.35</v>
      </c>
      <c r="Z54" s="161">
        <v>3492.65</v>
      </c>
      <c r="AA54" s="161">
        <v>3789.85</v>
      </c>
      <c r="AB54" s="161">
        <v>3454.35</v>
      </c>
      <c r="AC54" s="161">
        <v>3652.35</v>
      </c>
      <c r="AD54" s="161">
        <v>3832.75</v>
      </c>
      <c r="AE54" s="161">
        <v>4379.75</v>
      </c>
      <c r="AF54" s="161">
        <v>4808.3500000000004</v>
      </c>
      <c r="AG54" s="161">
        <v>5250.45</v>
      </c>
      <c r="AH54" s="161">
        <v>5758.2</v>
      </c>
      <c r="AJ54" s="109">
        <v>29</v>
      </c>
      <c r="AK54" s="110"/>
      <c r="AL54" s="110"/>
      <c r="AM54" s="95">
        <v>1773.8</v>
      </c>
      <c r="AN54" s="95">
        <v>2194.15</v>
      </c>
      <c r="AO54" s="95">
        <v>2560.1999999999998</v>
      </c>
      <c r="AP54" s="95">
        <v>2778.05</v>
      </c>
      <c r="AQ54" s="95">
        <v>2520.15</v>
      </c>
      <c r="AR54" s="95">
        <v>2632.75</v>
      </c>
      <c r="AS54" s="95">
        <v>2796.25</v>
      </c>
      <c r="AT54" s="95">
        <v>3195.35</v>
      </c>
      <c r="AU54" s="95">
        <v>3508.05</v>
      </c>
      <c r="AV54" s="95">
        <v>3830.6</v>
      </c>
      <c r="AW54" s="95">
        <v>4189.6000000000004</v>
      </c>
      <c r="AX54" s="95"/>
      <c r="AY54" s="109">
        <v>29</v>
      </c>
      <c r="AZ54" s="110"/>
      <c r="BA54" s="110"/>
      <c r="BB54" s="95">
        <v>1705.55</v>
      </c>
      <c r="BC54" s="95">
        <v>2109.75</v>
      </c>
      <c r="BD54" s="95">
        <v>2461.6999999999998</v>
      </c>
      <c r="BE54" s="95">
        <v>2671.2</v>
      </c>
      <c r="BF54" s="95">
        <v>2423.1999999999998</v>
      </c>
      <c r="BG54" s="95">
        <v>2531.4499999999998</v>
      </c>
      <c r="BH54" s="95">
        <v>2688.7</v>
      </c>
      <c r="BI54" s="95">
        <v>3072.45</v>
      </c>
      <c r="BJ54" s="95">
        <v>3373.1</v>
      </c>
      <c r="BK54" s="95">
        <v>3683.25</v>
      </c>
      <c r="BL54" s="95">
        <v>4028.45</v>
      </c>
      <c r="BM54" s="116">
        <f t="shared" si="13"/>
        <v>9.8776182258600631E-2</v>
      </c>
      <c r="BN54" s="116">
        <f t="shared" si="13"/>
        <v>9.6002765382439792E-2</v>
      </c>
      <c r="BO54" s="116" t="e">
        <f t="shared" si="14"/>
        <v>#DIV/0!</v>
      </c>
      <c r="BP54" s="116" t="e">
        <f t="shared" si="15"/>
        <v>#DIV/0!</v>
      </c>
      <c r="BQ54" s="116">
        <f t="shared" si="16"/>
        <v>9.6016364312574876E-2</v>
      </c>
      <c r="BR54" s="116">
        <f t="shared" si="17"/>
        <v>9.601282843636727E-2</v>
      </c>
      <c r="BS54" s="116">
        <f t="shared" si="18"/>
        <v>9.6001603367070754E-2</v>
      </c>
      <c r="BT54" s="116">
        <f t="shared" si="19"/>
        <v>9.600643824953492E-2</v>
      </c>
      <c r="BU54" s="116">
        <f t="shared" si="20"/>
        <v>9.6009379478049439E-2</v>
      </c>
      <c r="BV54" s="116">
        <f t="shared" si="21"/>
        <v>9.6006680630279062E-2</v>
      </c>
      <c r="BW54" s="116">
        <f t="shared" si="22"/>
        <v>9.6001565455612781E-2</v>
      </c>
      <c r="BX54" s="116">
        <f t="shared" si="23"/>
        <v>9.6010046235515789E-2</v>
      </c>
      <c r="BY54" s="116">
        <f t="shared" si="24"/>
        <v>9.6010065822995427E-2</v>
      </c>
      <c r="BZ54" s="116">
        <f t="shared" si="25"/>
        <v>9.600129512708433E-2</v>
      </c>
      <c r="CA54" s="116">
        <f t="shared" si="26"/>
        <v>9.6002222916883762E-2</v>
      </c>
    </row>
    <row r="55" spans="1:79" ht="15.75" x14ac:dyDescent="0.25">
      <c r="A55" s="15"/>
      <c r="B55" s="34">
        <v>30</v>
      </c>
      <c r="C55" s="161">
        <v>3547.3</v>
      </c>
      <c r="D55" s="161">
        <v>3563.65</v>
      </c>
      <c r="E55" s="35"/>
      <c r="F55" s="35"/>
      <c r="G55" s="161">
        <v>2700.9</v>
      </c>
      <c r="H55" s="161">
        <v>3356.8</v>
      </c>
      <c r="I55" s="161">
        <v>3954.85</v>
      </c>
      <c r="J55" s="161">
        <v>4294.7</v>
      </c>
      <c r="K55" s="161">
        <v>3914.05</v>
      </c>
      <c r="L55" s="161">
        <v>4140.2</v>
      </c>
      <c r="M55" s="161">
        <v>4335.8</v>
      </c>
      <c r="N55" s="161">
        <v>4943.5</v>
      </c>
      <c r="O55" s="161">
        <v>5430.25</v>
      </c>
      <c r="P55" s="161">
        <v>5941.65</v>
      </c>
      <c r="Q55" s="161">
        <v>6528.4</v>
      </c>
      <c r="S55" s="34">
        <v>30</v>
      </c>
      <c r="T55" s="161">
        <v>3229.1</v>
      </c>
      <c r="U55" s="161">
        <v>3251.5</v>
      </c>
      <c r="V55" s="35"/>
      <c r="W55" s="35"/>
      <c r="X55" s="161">
        <v>2464.3000000000002</v>
      </c>
      <c r="Y55" s="161">
        <v>3062.75</v>
      </c>
      <c r="Z55" s="161">
        <v>3608.4</v>
      </c>
      <c r="AA55" s="161">
        <v>3918.5</v>
      </c>
      <c r="AB55" s="161">
        <v>3571.2</v>
      </c>
      <c r="AC55" s="161">
        <v>3777.55</v>
      </c>
      <c r="AD55" s="161">
        <v>3956</v>
      </c>
      <c r="AE55" s="161">
        <v>4510.45</v>
      </c>
      <c r="AF55" s="161">
        <v>4954.6000000000004</v>
      </c>
      <c r="AG55" s="161">
        <v>5421.2</v>
      </c>
      <c r="AH55" s="161">
        <v>5956.55</v>
      </c>
      <c r="AJ55" s="109">
        <v>30</v>
      </c>
      <c r="AK55" s="110"/>
      <c r="AL55" s="110"/>
      <c r="AM55" s="95">
        <v>1792</v>
      </c>
      <c r="AN55" s="95">
        <v>2224</v>
      </c>
      <c r="AO55" s="95">
        <v>2608.15</v>
      </c>
      <c r="AP55" s="95">
        <v>2831.25</v>
      </c>
      <c r="AQ55" s="95">
        <v>2568.5500000000002</v>
      </c>
      <c r="AR55" s="95">
        <v>2684.75</v>
      </c>
      <c r="AS55" s="95">
        <v>2846.9</v>
      </c>
      <c r="AT55" s="95">
        <v>3248.6</v>
      </c>
      <c r="AU55" s="95">
        <v>3567.85</v>
      </c>
      <c r="AV55" s="95">
        <v>3900.65</v>
      </c>
      <c r="AW55" s="95">
        <v>4277.8</v>
      </c>
      <c r="AX55" s="95"/>
      <c r="AY55" s="109">
        <v>30</v>
      </c>
      <c r="AZ55" s="110"/>
      <c r="BA55" s="110"/>
      <c r="BB55" s="95">
        <v>1723.05</v>
      </c>
      <c r="BC55" s="95">
        <v>2138.4499999999998</v>
      </c>
      <c r="BD55" s="95">
        <v>2507.8000000000002</v>
      </c>
      <c r="BE55" s="95">
        <v>2722.35</v>
      </c>
      <c r="BF55" s="95">
        <v>2469.75</v>
      </c>
      <c r="BG55" s="95">
        <v>2581.4499999999998</v>
      </c>
      <c r="BH55" s="95">
        <v>2737.4</v>
      </c>
      <c r="BI55" s="95">
        <v>3123.65</v>
      </c>
      <c r="BJ55" s="95">
        <v>3430.6</v>
      </c>
      <c r="BK55" s="95">
        <v>3750.6</v>
      </c>
      <c r="BL55" s="95">
        <v>4113.25</v>
      </c>
      <c r="BM55" s="116">
        <f t="shared" si="13"/>
        <v>9.8541389241584509E-2</v>
      </c>
      <c r="BN55" s="116">
        <f t="shared" si="13"/>
        <v>9.6001845302168265E-2</v>
      </c>
      <c r="BO55" s="116" t="e">
        <f t="shared" si="14"/>
        <v>#DIV/0!</v>
      </c>
      <c r="BP55" s="116" t="e">
        <f t="shared" si="15"/>
        <v>#DIV/0!</v>
      </c>
      <c r="BQ55" s="116">
        <f t="shared" si="16"/>
        <v>9.6011037617173223E-2</v>
      </c>
      <c r="BR55" s="116">
        <f t="shared" si="17"/>
        <v>9.6008489102930472E-2</v>
      </c>
      <c r="BS55" s="116">
        <f t="shared" si="18"/>
        <v>9.6012082917636521E-2</v>
      </c>
      <c r="BT55" s="116">
        <f t="shared" si="19"/>
        <v>9.6006124792650249E-2</v>
      </c>
      <c r="BU55" s="116">
        <f t="shared" si="20"/>
        <v>9.6004144265233071E-2</v>
      </c>
      <c r="BV55" s="116">
        <f t="shared" si="21"/>
        <v>9.6001376553586315E-2</v>
      </c>
      <c r="BW55" s="116">
        <f t="shared" si="22"/>
        <v>9.6006066734074968E-2</v>
      </c>
      <c r="BX55" s="116">
        <f t="shared" si="23"/>
        <v>9.6010375904843182E-2</v>
      </c>
      <c r="BY55" s="116">
        <f t="shared" si="24"/>
        <v>9.6001695394179132E-2</v>
      </c>
      <c r="BZ55" s="116">
        <f t="shared" si="25"/>
        <v>9.6002730022873184E-2</v>
      </c>
      <c r="CA55" s="116">
        <f t="shared" si="26"/>
        <v>9.6003559107201264E-2</v>
      </c>
    </row>
    <row r="56" spans="1:79" ht="15.75" x14ac:dyDescent="0.25">
      <c r="A56" s="15"/>
      <c r="B56" s="34">
        <v>31</v>
      </c>
      <c r="C56" s="161">
        <v>3660.55</v>
      </c>
      <c r="D56" s="161">
        <v>3675.15</v>
      </c>
      <c r="E56" s="35"/>
      <c r="F56" s="35"/>
      <c r="G56" s="161">
        <v>2790.3</v>
      </c>
      <c r="H56" s="161">
        <v>3468.5</v>
      </c>
      <c r="I56" s="161">
        <v>4085.85</v>
      </c>
      <c r="J56" s="161">
        <v>4437.8</v>
      </c>
      <c r="K56" s="161">
        <v>4044.05</v>
      </c>
      <c r="L56" s="161">
        <v>4277.45</v>
      </c>
      <c r="M56" s="161">
        <v>4479.8</v>
      </c>
      <c r="N56" s="161">
        <v>5107.45</v>
      </c>
      <c r="O56" s="161">
        <v>5610.55</v>
      </c>
      <c r="P56" s="161">
        <v>6138.85</v>
      </c>
      <c r="Q56" s="161">
        <v>6745.85</v>
      </c>
      <c r="S56" s="34">
        <v>31</v>
      </c>
      <c r="T56" s="161">
        <v>3333.25</v>
      </c>
      <c r="U56" s="161">
        <v>3353.2</v>
      </c>
      <c r="V56" s="35"/>
      <c r="W56" s="35"/>
      <c r="X56" s="161">
        <v>2545.85</v>
      </c>
      <c r="Y56" s="161">
        <v>3164.65</v>
      </c>
      <c r="Z56" s="161">
        <v>3727.95</v>
      </c>
      <c r="AA56" s="161">
        <v>4049.05</v>
      </c>
      <c r="AB56" s="161">
        <v>3689.8</v>
      </c>
      <c r="AC56" s="161">
        <v>3902.75</v>
      </c>
      <c r="AD56" s="161">
        <v>4087.4</v>
      </c>
      <c r="AE56" s="161">
        <v>4660.05</v>
      </c>
      <c r="AF56" s="161">
        <v>5119.1000000000004</v>
      </c>
      <c r="AG56" s="161">
        <v>5601.1</v>
      </c>
      <c r="AH56" s="161">
        <v>6154.95</v>
      </c>
      <c r="AJ56" s="109">
        <v>31</v>
      </c>
      <c r="AK56" s="110"/>
      <c r="AL56" s="110"/>
      <c r="AM56" s="95">
        <v>1810.25</v>
      </c>
      <c r="AN56" s="95">
        <v>2253.85</v>
      </c>
      <c r="AO56" s="95">
        <v>2656.2</v>
      </c>
      <c r="AP56" s="95">
        <v>2885.75</v>
      </c>
      <c r="AQ56" s="95">
        <v>2616.8000000000002</v>
      </c>
      <c r="AR56" s="95">
        <v>2738</v>
      </c>
      <c r="AS56" s="95">
        <v>2897.45</v>
      </c>
      <c r="AT56" s="95">
        <v>3301.7</v>
      </c>
      <c r="AU56" s="95">
        <v>3627.6</v>
      </c>
      <c r="AV56" s="95">
        <v>3970.65</v>
      </c>
      <c r="AW56" s="95">
        <v>4367.2</v>
      </c>
      <c r="AX56" s="95"/>
      <c r="AY56" s="109">
        <v>31</v>
      </c>
      <c r="AZ56" s="110"/>
      <c r="BA56" s="110"/>
      <c r="BB56" s="95">
        <v>1740.6</v>
      </c>
      <c r="BC56" s="95">
        <v>2167.15</v>
      </c>
      <c r="BD56" s="95">
        <v>2554</v>
      </c>
      <c r="BE56" s="95">
        <v>2774.75</v>
      </c>
      <c r="BF56" s="95">
        <v>2516.15</v>
      </c>
      <c r="BG56" s="95">
        <v>2632.65</v>
      </c>
      <c r="BH56" s="95">
        <v>2786</v>
      </c>
      <c r="BI56" s="95">
        <v>3174.7</v>
      </c>
      <c r="BJ56" s="95">
        <v>3488.05</v>
      </c>
      <c r="BK56" s="95">
        <v>3817.9</v>
      </c>
      <c r="BL56" s="95">
        <v>4199.2</v>
      </c>
      <c r="BM56" s="116">
        <f t="shared" si="13"/>
        <v>9.81924548113704E-2</v>
      </c>
      <c r="BN56" s="116">
        <f t="shared" si="13"/>
        <v>9.6012763926995204E-2</v>
      </c>
      <c r="BO56" s="116" t="e">
        <f t="shared" si="14"/>
        <v>#DIV/0!</v>
      </c>
      <c r="BP56" s="116" t="e">
        <f t="shared" si="15"/>
        <v>#DIV/0!</v>
      </c>
      <c r="BQ56" s="116">
        <f t="shared" si="16"/>
        <v>9.6019011332168169E-2</v>
      </c>
      <c r="BR56" s="116">
        <f t="shared" si="17"/>
        <v>9.6013777194950523E-2</v>
      </c>
      <c r="BS56" s="116">
        <f t="shared" si="18"/>
        <v>9.6004506498209574E-2</v>
      </c>
      <c r="BT56" s="116">
        <f t="shared" si="19"/>
        <v>9.6010175226287631E-2</v>
      </c>
      <c r="BU56" s="116">
        <f t="shared" si="20"/>
        <v>9.6007913708060055E-2</v>
      </c>
      <c r="BV56" s="116">
        <f t="shared" si="21"/>
        <v>9.6009224264941295E-2</v>
      </c>
      <c r="BW56" s="116">
        <f t="shared" si="22"/>
        <v>9.6002348681313299E-2</v>
      </c>
      <c r="BX56" s="116">
        <f t="shared" si="23"/>
        <v>9.6007553567021731E-2</v>
      </c>
      <c r="BY56" s="116">
        <f t="shared" si="24"/>
        <v>9.6003203688148187E-2</v>
      </c>
      <c r="BZ56" s="116">
        <f t="shared" si="25"/>
        <v>9.6007927014336358E-2</v>
      </c>
      <c r="CA56" s="116">
        <f t="shared" si="26"/>
        <v>9.6004029277248382E-2</v>
      </c>
    </row>
    <row r="57" spans="1:79" ht="15.75" x14ac:dyDescent="0.25">
      <c r="A57" s="15"/>
      <c r="B57" s="34">
        <v>32</v>
      </c>
      <c r="C57" s="161">
        <v>3721.9</v>
      </c>
      <c r="D57" s="161">
        <v>3735.6</v>
      </c>
      <c r="E57" s="35"/>
      <c r="F57" s="35"/>
      <c r="G57" s="161">
        <v>2827.25</v>
      </c>
      <c r="H57" s="161">
        <v>3529.05</v>
      </c>
      <c r="I57" s="161">
        <v>4178.6000000000004</v>
      </c>
      <c r="J57" s="161">
        <v>4543.5</v>
      </c>
      <c r="K57" s="161">
        <v>4137.8999999999996</v>
      </c>
      <c r="L57" s="161">
        <v>4380.8500000000004</v>
      </c>
      <c r="M57" s="161">
        <v>4577.05</v>
      </c>
      <c r="N57" s="161">
        <v>5208.55</v>
      </c>
      <c r="O57" s="161">
        <v>5726.85</v>
      </c>
      <c r="P57" s="161">
        <v>6273.15</v>
      </c>
      <c r="Q57" s="161">
        <v>6917.2</v>
      </c>
      <c r="S57" s="34">
        <v>32</v>
      </c>
      <c r="T57" s="161">
        <v>3389.65</v>
      </c>
      <c r="U57" s="161">
        <v>3408.35</v>
      </c>
      <c r="V57" s="35"/>
      <c r="W57" s="35"/>
      <c r="X57" s="161">
        <v>2579.6</v>
      </c>
      <c r="Y57" s="161">
        <v>3219.9</v>
      </c>
      <c r="Z57" s="161">
        <v>3812.55</v>
      </c>
      <c r="AA57" s="161">
        <v>4145.5</v>
      </c>
      <c r="AB57" s="161">
        <v>3775.45</v>
      </c>
      <c r="AC57" s="161">
        <v>3997.1</v>
      </c>
      <c r="AD57" s="161">
        <v>4176.1000000000004</v>
      </c>
      <c r="AE57" s="161">
        <v>4752.3</v>
      </c>
      <c r="AF57" s="161">
        <v>5225.2</v>
      </c>
      <c r="AG57" s="161">
        <v>5723.65</v>
      </c>
      <c r="AH57" s="161">
        <v>6311.3</v>
      </c>
      <c r="AJ57" s="109">
        <v>32</v>
      </c>
      <c r="AK57" s="110"/>
      <c r="AL57" s="110"/>
      <c r="AM57" s="95">
        <v>1829.65</v>
      </c>
      <c r="AN57" s="95">
        <v>2283.75</v>
      </c>
      <c r="AO57" s="95">
        <v>2704.15</v>
      </c>
      <c r="AP57" s="95">
        <v>2940.25</v>
      </c>
      <c r="AQ57" s="95">
        <v>2665.1</v>
      </c>
      <c r="AR57" s="95">
        <v>2790</v>
      </c>
      <c r="AS57" s="95">
        <v>2948.05</v>
      </c>
      <c r="AT57" s="95">
        <v>3354.85</v>
      </c>
      <c r="AU57" s="95">
        <v>3688.65</v>
      </c>
      <c r="AV57" s="95">
        <v>4040.55</v>
      </c>
      <c r="AW57" s="95">
        <v>4455.3500000000004</v>
      </c>
      <c r="AX57" s="95"/>
      <c r="AY57" s="109">
        <v>32</v>
      </c>
      <c r="AZ57" s="110"/>
      <c r="BA57" s="110"/>
      <c r="BB57" s="95">
        <v>1759.25</v>
      </c>
      <c r="BC57" s="95">
        <v>2195.9</v>
      </c>
      <c r="BD57" s="95">
        <v>2600.1</v>
      </c>
      <c r="BE57" s="95">
        <v>2827.15</v>
      </c>
      <c r="BF57" s="95">
        <v>2562.5500000000002</v>
      </c>
      <c r="BG57" s="95">
        <v>2682.65</v>
      </c>
      <c r="BH57" s="95">
        <v>2834.65</v>
      </c>
      <c r="BI57" s="95">
        <v>3225.8</v>
      </c>
      <c r="BJ57" s="95">
        <v>3546.75</v>
      </c>
      <c r="BK57" s="95">
        <v>3885.1</v>
      </c>
      <c r="BL57" s="95">
        <v>4283.95</v>
      </c>
      <c r="BM57" s="116">
        <f t="shared" si="13"/>
        <v>9.8018969510126341E-2</v>
      </c>
      <c r="BN57" s="116">
        <f t="shared" si="13"/>
        <v>9.6014200419557882E-2</v>
      </c>
      <c r="BO57" s="116" t="e">
        <f t="shared" si="14"/>
        <v>#DIV/0!</v>
      </c>
      <c r="BP57" s="116" t="e">
        <f t="shared" si="15"/>
        <v>#DIV/0!</v>
      </c>
      <c r="BQ57" s="116">
        <f t="shared" si="16"/>
        <v>9.6003256318809127E-2</v>
      </c>
      <c r="BR57" s="116">
        <f t="shared" si="17"/>
        <v>9.6012298518587613E-2</v>
      </c>
      <c r="BS57" s="116">
        <f t="shared" si="18"/>
        <v>9.6011855582221806E-2</v>
      </c>
      <c r="BT57" s="116">
        <f t="shared" si="19"/>
        <v>9.6007719213605069E-2</v>
      </c>
      <c r="BU57" s="116">
        <f t="shared" si="20"/>
        <v>9.6001801109801388E-2</v>
      </c>
      <c r="BV57" s="116">
        <f t="shared" si="21"/>
        <v>9.6007105151234784E-2</v>
      </c>
      <c r="BW57" s="116">
        <f t="shared" si="22"/>
        <v>9.6010631929311918E-2</v>
      </c>
      <c r="BX57" s="116">
        <f t="shared" si="23"/>
        <v>9.6006144393241177E-2</v>
      </c>
      <c r="BY57" s="116">
        <f t="shared" si="24"/>
        <v>9.6005894511214995E-2</v>
      </c>
      <c r="BZ57" s="116">
        <f t="shared" si="25"/>
        <v>9.600517152516308E-2</v>
      </c>
      <c r="CA57" s="116">
        <f t="shared" si="26"/>
        <v>9.6002408378622395E-2</v>
      </c>
    </row>
    <row r="58" spans="1:79" ht="15.75" x14ac:dyDescent="0.25">
      <c r="A58" s="15"/>
      <c r="B58" s="34">
        <v>33</v>
      </c>
      <c r="C58" s="161">
        <v>3768.65</v>
      </c>
      <c r="D58" s="161">
        <v>3781.6</v>
      </c>
      <c r="E58" s="35"/>
      <c r="F58" s="35"/>
      <c r="G58" s="161">
        <v>2855.4</v>
      </c>
      <c r="H58" s="161">
        <v>3575.1</v>
      </c>
      <c r="I58" s="161">
        <v>4252.8</v>
      </c>
      <c r="J58" s="161">
        <v>4627.8</v>
      </c>
      <c r="K58" s="161">
        <v>4214.7</v>
      </c>
      <c r="L58" s="161">
        <v>4464.25</v>
      </c>
      <c r="M58" s="161">
        <v>4655.6000000000004</v>
      </c>
      <c r="N58" s="161">
        <v>5293</v>
      </c>
      <c r="O58" s="161">
        <v>5817.55</v>
      </c>
      <c r="P58" s="161">
        <v>6384.05</v>
      </c>
      <c r="Q58" s="161">
        <v>7053.95</v>
      </c>
      <c r="S58" s="34">
        <v>33</v>
      </c>
      <c r="T58" s="161">
        <v>3432.65</v>
      </c>
      <c r="U58" s="161">
        <v>3450.35</v>
      </c>
      <c r="V58" s="35"/>
      <c r="W58" s="35"/>
      <c r="X58" s="161">
        <v>2605.25</v>
      </c>
      <c r="Y58" s="161">
        <v>3261.95</v>
      </c>
      <c r="Z58" s="161">
        <v>3880.25</v>
      </c>
      <c r="AA58" s="161">
        <v>4222.3999999999996</v>
      </c>
      <c r="AB58" s="161">
        <v>3845.5</v>
      </c>
      <c r="AC58" s="161">
        <v>4073.2</v>
      </c>
      <c r="AD58" s="161">
        <v>4247.8</v>
      </c>
      <c r="AE58" s="161">
        <v>4829.3500000000004</v>
      </c>
      <c r="AF58" s="161">
        <v>5307.95</v>
      </c>
      <c r="AG58" s="161">
        <v>5824.85</v>
      </c>
      <c r="AH58" s="161">
        <v>6436.05</v>
      </c>
      <c r="AJ58" s="109">
        <v>33</v>
      </c>
      <c r="AK58" s="110"/>
      <c r="AL58" s="110"/>
      <c r="AM58" s="95">
        <v>1847.8</v>
      </c>
      <c r="AN58" s="95">
        <v>2313.6</v>
      </c>
      <c r="AO58" s="95">
        <v>2752.2</v>
      </c>
      <c r="AP58" s="95">
        <v>2994.85</v>
      </c>
      <c r="AQ58" s="95">
        <v>2714.65</v>
      </c>
      <c r="AR58" s="95">
        <v>2843.1</v>
      </c>
      <c r="AS58" s="95">
        <v>2998.65</v>
      </c>
      <c r="AT58" s="95">
        <v>3409.25</v>
      </c>
      <c r="AU58" s="95">
        <v>3747.05</v>
      </c>
      <c r="AV58" s="95">
        <v>4111.8999999999996</v>
      </c>
      <c r="AW58" s="95">
        <v>4543.45</v>
      </c>
      <c r="AX58" s="95"/>
      <c r="AY58" s="109">
        <v>33</v>
      </c>
      <c r="AZ58" s="110"/>
      <c r="BA58" s="110"/>
      <c r="BB58" s="95">
        <v>1776.7</v>
      </c>
      <c r="BC58" s="95">
        <v>2224.6</v>
      </c>
      <c r="BD58" s="95">
        <v>2646.3</v>
      </c>
      <c r="BE58" s="95">
        <v>2879.65</v>
      </c>
      <c r="BF58" s="95">
        <v>2610.1999999999998</v>
      </c>
      <c r="BG58" s="95">
        <v>2733.75</v>
      </c>
      <c r="BH58" s="95">
        <v>2883.3</v>
      </c>
      <c r="BI58" s="95">
        <v>3278.1</v>
      </c>
      <c r="BJ58" s="95">
        <v>3602.9</v>
      </c>
      <c r="BK58" s="95">
        <v>3953.75</v>
      </c>
      <c r="BL58" s="95">
        <v>4368.7</v>
      </c>
      <c r="BM58" s="116">
        <f t="shared" si="13"/>
        <v>9.7883559349190907E-2</v>
      </c>
      <c r="BN58" s="116">
        <f t="shared" si="13"/>
        <v>9.6004753140985777E-2</v>
      </c>
      <c r="BO58" s="116" t="e">
        <f t="shared" si="14"/>
        <v>#DIV/0!</v>
      </c>
      <c r="BP58" s="116" t="e">
        <f t="shared" si="15"/>
        <v>#DIV/0!</v>
      </c>
      <c r="BQ58" s="116">
        <f t="shared" si="16"/>
        <v>9.601765665483164E-2</v>
      </c>
      <c r="BR58" s="116">
        <f t="shared" si="17"/>
        <v>9.6000858382256027E-2</v>
      </c>
      <c r="BS58" s="116">
        <f t="shared" si="18"/>
        <v>9.6011854906256078E-2</v>
      </c>
      <c r="BT58" s="116">
        <f t="shared" si="19"/>
        <v>9.6011746873815973E-2</v>
      </c>
      <c r="BU58" s="116">
        <f t="shared" si="20"/>
        <v>9.6008321414640552E-2</v>
      </c>
      <c r="BV58" s="116">
        <f t="shared" si="21"/>
        <v>9.600559756456839E-2</v>
      </c>
      <c r="BW58" s="116">
        <f t="shared" si="22"/>
        <v>9.6002636658976348E-2</v>
      </c>
      <c r="BX58" s="116">
        <f t="shared" si="23"/>
        <v>9.6006708977398603E-2</v>
      </c>
      <c r="BY58" s="116">
        <f t="shared" si="24"/>
        <v>9.6006932996731464E-2</v>
      </c>
      <c r="BZ58" s="116">
        <f t="shared" si="25"/>
        <v>9.6002472166665243E-2</v>
      </c>
      <c r="CA58" s="116">
        <f t="shared" si="26"/>
        <v>9.6006090692272394E-2</v>
      </c>
    </row>
    <row r="59" spans="1:79" ht="15.75" x14ac:dyDescent="0.25">
      <c r="A59" s="15"/>
      <c r="B59" s="34">
        <v>34</v>
      </c>
      <c r="C59" s="161">
        <v>3815.45</v>
      </c>
      <c r="D59" s="161">
        <v>3827.7</v>
      </c>
      <c r="E59" s="35"/>
      <c r="F59" s="35"/>
      <c r="G59" s="161">
        <v>2883.45</v>
      </c>
      <c r="H59" s="161">
        <v>3621.3</v>
      </c>
      <c r="I59" s="161">
        <v>4329</v>
      </c>
      <c r="J59" s="161">
        <v>4711.8999999999996</v>
      </c>
      <c r="K59" s="161">
        <v>4273.25</v>
      </c>
      <c r="L59" s="161">
        <v>4546.05</v>
      </c>
      <c r="M59" s="161">
        <v>4734.1499999999996</v>
      </c>
      <c r="N59" s="161">
        <v>5375.65</v>
      </c>
      <c r="O59" s="161">
        <v>5910.3</v>
      </c>
      <c r="P59" s="161">
        <v>6490.55</v>
      </c>
      <c r="Q59" s="161">
        <v>7190.9</v>
      </c>
      <c r="S59" s="34">
        <v>34</v>
      </c>
      <c r="T59" s="161">
        <v>3475.65</v>
      </c>
      <c r="U59" s="161">
        <v>3492.4</v>
      </c>
      <c r="V59" s="35"/>
      <c r="W59" s="35"/>
      <c r="X59" s="161">
        <v>2630.85</v>
      </c>
      <c r="Y59" s="161">
        <v>3304.1</v>
      </c>
      <c r="Z59" s="161">
        <v>3949.8</v>
      </c>
      <c r="AA59" s="161">
        <v>4299.1499999999996</v>
      </c>
      <c r="AB59" s="161">
        <v>3898.95</v>
      </c>
      <c r="AC59" s="161">
        <v>4147.8500000000004</v>
      </c>
      <c r="AD59" s="161">
        <v>4319.45</v>
      </c>
      <c r="AE59" s="161">
        <v>4904.75</v>
      </c>
      <c r="AF59" s="161">
        <v>5392.6</v>
      </c>
      <c r="AG59" s="161">
        <v>5922</v>
      </c>
      <c r="AH59" s="161">
        <v>6561</v>
      </c>
      <c r="AJ59" s="109">
        <v>34</v>
      </c>
      <c r="AK59" s="110"/>
      <c r="AL59" s="110"/>
      <c r="AM59" s="95">
        <v>1865.95</v>
      </c>
      <c r="AN59" s="95">
        <v>2343.4499999999998</v>
      </c>
      <c r="AO59" s="95">
        <v>2801.45</v>
      </c>
      <c r="AP59" s="95">
        <v>3049.3</v>
      </c>
      <c r="AQ59" s="95">
        <v>2752.4</v>
      </c>
      <c r="AR59" s="95">
        <v>2895.1</v>
      </c>
      <c r="AS59" s="95">
        <v>3049.3</v>
      </c>
      <c r="AT59" s="95">
        <v>3462.45</v>
      </c>
      <c r="AU59" s="95">
        <v>3806.85</v>
      </c>
      <c r="AV59" s="95">
        <v>4180.6000000000004</v>
      </c>
      <c r="AW59" s="95">
        <v>4631.6499999999996</v>
      </c>
      <c r="AX59" s="95"/>
      <c r="AY59" s="109">
        <v>34</v>
      </c>
      <c r="AZ59" s="110"/>
      <c r="BA59" s="110"/>
      <c r="BB59" s="95">
        <v>1794.15</v>
      </c>
      <c r="BC59" s="95">
        <v>2253.3000000000002</v>
      </c>
      <c r="BD59" s="95">
        <v>2693.7</v>
      </c>
      <c r="BE59" s="95">
        <v>2932</v>
      </c>
      <c r="BF59" s="95">
        <v>2646.5</v>
      </c>
      <c r="BG59" s="95">
        <v>2783.75</v>
      </c>
      <c r="BH59" s="95">
        <v>2932</v>
      </c>
      <c r="BI59" s="95">
        <v>3329.25</v>
      </c>
      <c r="BJ59" s="95">
        <v>3660.4</v>
      </c>
      <c r="BK59" s="95">
        <v>4019.8</v>
      </c>
      <c r="BL59" s="95">
        <v>4453.5</v>
      </c>
      <c r="BM59" s="116">
        <f t="shared" si="13"/>
        <v>9.7765885517816731E-2</v>
      </c>
      <c r="BN59" s="116">
        <f t="shared" si="13"/>
        <v>9.6008475546901728E-2</v>
      </c>
      <c r="BO59" s="116" t="e">
        <f t="shared" si="14"/>
        <v>#DIV/0!</v>
      </c>
      <c r="BP59" s="116" t="e">
        <f t="shared" si="15"/>
        <v>#DIV/0!</v>
      </c>
      <c r="BQ59" s="116">
        <f t="shared" si="16"/>
        <v>9.6014596043103806E-2</v>
      </c>
      <c r="BR59" s="116">
        <f t="shared" si="17"/>
        <v>9.6001936987379466E-2</v>
      </c>
      <c r="BS59" s="116">
        <f t="shared" si="18"/>
        <v>9.6004861005620556E-2</v>
      </c>
      <c r="BT59" s="116">
        <f t="shared" si="19"/>
        <v>9.600735029017371E-2</v>
      </c>
      <c r="BU59" s="116">
        <f t="shared" si="20"/>
        <v>9.6000205183446985E-2</v>
      </c>
      <c r="BV59" s="116">
        <f t="shared" si="21"/>
        <v>9.6001542968043641E-2</v>
      </c>
      <c r="BW59" s="116">
        <f t="shared" si="22"/>
        <v>9.6007593559365167E-2</v>
      </c>
      <c r="BX59" s="116">
        <f t="shared" si="23"/>
        <v>9.6008970895560264E-2</v>
      </c>
      <c r="BY59" s="116">
        <f t="shared" si="24"/>
        <v>9.6001928568779427E-2</v>
      </c>
      <c r="BZ59" s="116">
        <f t="shared" si="25"/>
        <v>9.6006416751097667E-2</v>
      </c>
      <c r="CA59" s="116">
        <f t="shared" si="26"/>
        <v>9.6006706294772037E-2</v>
      </c>
    </row>
    <row r="60" spans="1:79" ht="15.75" x14ac:dyDescent="0.25">
      <c r="A60" s="15"/>
      <c r="B60" s="34">
        <v>35</v>
      </c>
      <c r="C60" s="161">
        <v>3862.15</v>
      </c>
      <c r="D60" s="161">
        <v>3873.6</v>
      </c>
      <c r="E60" s="35"/>
      <c r="F60" s="35"/>
      <c r="G60" s="161">
        <v>2913.5</v>
      </c>
      <c r="H60" s="161">
        <v>3667.35</v>
      </c>
      <c r="I60" s="161">
        <v>4403.2</v>
      </c>
      <c r="J60" s="161">
        <v>4796.2</v>
      </c>
      <c r="K60" s="161">
        <v>4332.2</v>
      </c>
      <c r="L60" s="161">
        <v>4629.6000000000004</v>
      </c>
      <c r="M60" s="161">
        <v>4812.8500000000004</v>
      </c>
      <c r="N60" s="161">
        <v>5458.1</v>
      </c>
      <c r="O60" s="161">
        <v>6003.05</v>
      </c>
      <c r="P60" s="161">
        <v>6601.1</v>
      </c>
      <c r="Q60" s="161">
        <v>7327.6</v>
      </c>
      <c r="S60" s="34">
        <v>35</v>
      </c>
      <c r="T60" s="161">
        <v>3518.6</v>
      </c>
      <c r="U60" s="161">
        <v>3534.3</v>
      </c>
      <c r="V60" s="35"/>
      <c r="W60" s="35"/>
      <c r="X60" s="161">
        <v>2658.3</v>
      </c>
      <c r="Y60" s="161">
        <v>3346.1</v>
      </c>
      <c r="Z60" s="161">
        <v>4017.5</v>
      </c>
      <c r="AA60" s="161">
        <v>4376.05</v>
      </c>
      <c r="AB60" s="161">
        <v>3952.7</v>
      </c>
      <c r="AC60" s="161">
        <v>4224.05</v>
      </c>
      <c r="AD60" s="161">
        <v>4391.25</v>
      </c>
      <c r="AE60" s="161">
        <v>4980</v>
      </c>
      <c r="AF60" s="161">
        <v>5477.2</v>
      </c>
      <c r="AG60" s="161">
        <v>6022.9</v>
      </c>
      <c r="AH60" s="161">
        <v>6685.75</v>
      </c>
      <c r="AJ60" s="109">
        <v>35</v>
      </c>
      <c r="AK60" s="110"/>
      <c r="AL60" s="110"/>
      <c r="AM60" s="95">
        <v>1885.45</v>
      </c>
      <c r="AN60" s="95">
        <v>2373.25</v>
      </c>
      <c r="AO60" s="95">
        <v>2849.45</v>
      </c>
      <c r="AP60" s="95">
        <v>3103.8</v>
      </c>
      <c r="AQ60" s="95">
        <v>2790.3</v>
      </c>
      <c r="AR60" s="95">
        <v>2948.3</v>
      </c>
      <c r="AS60" s="95">
        <v>3099.95</v>
      </c>
      <c r="AT60" s="95">
        <v>3515.55</v>
      </c>
      <c r="AU60" s="95">
        <v>3866.5</v>
      </c>
      <c r="AV60" s="95">
        <v>4251.8</v>
      </c>
      <c r="AW60" s="95">
        <v>4719.75</v>
      </c>
      <c r="AX60" s="95"/>
      <c r="AY60" s="109">
        <v>35</v>
      </c>
      <c r="AZ60" s="110"/>
      <c r="BA60" s="110"/>
      <c r="BB60" s="95">
        <v>1812.9</v>
      </c>
      <c r="BC60" s="95">
        <v>2281.9499999999998</v>
      </c>
      <c r="BD60" s="95">
        <v>2739.85</v>
      </c>
      <c r="BE60" s="95">
        <v>2984.4</v>
      </c>
      <c r="BF60" s="95">
        <v>2682.95</v>
      </c>
      <c r="BG60" s="95">
        <v>2834.9</v>
      </c>
      <c r="BH60" s="95">
        <v>2980.7</v>
      </c>
      <c r="BI60" s="95">
        <v>3380.3</v>
      </c>
      <c r="BJ60" s="95">
        <v>3717.75</v>
      </c>
      <c r="BK60" s="95">
        <v>4088.25</v>
      </c>
      <c r="BL60" s="95">
        <v>4538.2</v>
      </c>
      <c r="BM60" s="116">
        <f t="shared" si="13"/>
        <v>9.7638265219121223E-2</v>
      </c>
      <c r="BN60" s="116">
        <f t="shared" si="13"/>
        <v>9.6002037178507749E-2</v>
      </c>
      <c r="BO60" s="116" t="e">
        <f t="shared" si="14"/>
        <v>#DIV/0!</v>
      </c>
      <c r="BP60" s="116" t="e">
        <f t="shared" si="15"/>
        <v>#DIV/0!</v>
      </c>
      <c r="BQ60" s="116">
        <f t="shared" si="16"/>
        <v>9.6001203776849842E-2</v>
      </c>
      <c r="BR60" s="116">
        <f t="shared" si="17"/>
        <v>9.6007292071366601E-2</v>
      </c>
      <c r="BS60" s="116">
        <f t="shared" si="18"/>
        <v>9.6004978220286308E-2</v>
      </c>
      <c r="BT60" s="116">
        <f t="shared" si="19"/>
        <v>9.6011243015961867E-2</v>
      </c>
      <c r="BU60" s="116">
        <f t="shared" si="20"/>
        <v>9.6010322058339925E-2</v>
      </c>
      <c r="BV60" s="116">
        <f t="shared" si="21"/>
        <v>9.600975367242337E-2</v>
      </c>
      <c r="BW60" s="116">
        <f t="shared" si="22"/>
        <v>9.6009109023626582E-2</v>
      </c>
      <c r="BX60" s="116">
        <f t="shared" si="23"/>
        <v>9.6004016064257014E-2</v>
      </c>
      <c r="BY60" s="116">
        <f t="shared" si="24"/>
        <v>9.6007083911487712E-2</v>
      </c>
      <c r="BZ60" s="116">
        <f t="shared" si="25"/>
        <v>9.6000265652758765E-2</v>
      </c>
      <c r="CA60" s="116">
        <f t="shared" si="26"/>
        <v>9.6002692293310377E-2</v>
      </c>
    </row>
    <row r="61" spans="1:79" ht="15.75" x14ac:dyDescent="0.25">
      <c r="A61" s="15"/>
      <c r="B61" s="34">
        <v>40</v>
      </c>
      <c r="C61" s="161">
        <v>4089.85</v>
      </c>
      <c r="D61" s="161">
        <v>4097.8</v>
      </c>
      <c r="E61" s="35"/>
      <c r="F61" s="35"/>
      <c r="G61" s="161">
        <v>3051.9</v>
      </c>
      <c r="H61" s="161">
        <v>3891.9</v>
      </c>
      <c r="I61" s="161">
        <v>4685.7</v>
      </c>
      <c r="J61" s="161">
        <v>5126.8500000000004</v>
      </c>
      <c r="K61" s="161">
        <v>4636</v>
      </c>
      <c r="L61" s="161">
        <v>4939.55</v>
      </c>
      <c r="M61" s="161">
        <v>5181.3999999999996</v>
      </c>
      <c r="N61" s="161">
        <v>5882.85</v>
      </c>
      <c r="O61" s="161">
        <v>6507</v>
      </c>
      <c r="P61" s="161">
        <v>7148.65</v>
      </c>
      <c r="Q61" s="161">
        <v>8010</v>
      </c>
      <c r="S61" s="34">
        <v>40</v>
      </c>
      <c r="T61" s="161">
        <v>3727.95</v>
      </c>
      <c r="U61" s="161">
        <v>3738.85</v>
      </c>
      <c r="V61" s="35"/>
      <c r="W61" s="35"/>
      <c r="X61" s="161">
        <v>2784.55</v>
      </c>
      <c r="Y61" s="161">
        <v>3551</v>
      </c>
      <c r="Z61" s="161">
        <v>4275.25</v>
      </c>
      <c r="AA61" s="161">
        <v>4677.75</v>
      </c>
      <c r="AB61" s="161">
        <v>4229.8999999999996</v>
      </c>
      <c r="AC61" s="161">
        <v>4506.8500000000004</v>
      </c>
      <c r="AD61" s="161">
        <v>4727.55</v>
      </c>
      <c r="AE61" s="161">
        <v>5367.55</v>
      </c>
      <c r="AF61" s="161">
        <v>5937</v>
      </c>
      <c r="AG61" s="161">
        <v>6522.45</v>
      </c>
      <c r="AH61" s="161">
        <v>7308.35</v>
      </c>
      <c r="AJ61" s="109">
        <v>40</v>
      </c>
      <c r="AK61" s="110"/>
      <c r="AL61" s="110"/>
      <c r="AM61" s="95">
        <v>1974.95</v>
      </c>
      <c r="AN61" s="95">
        <v>2518.65</v>
      </c>
      <c r="AO61" s="95">
        <v>3032.3</v>
      </c>
      <c r="AP61" s="95">
        <v>3317.8</v>
      </c>
      <c r="AQ61" s="95">
        <v>2986</v>
      </c>
      <c r="AR61" s="95">
        <v>3145.7</v>
      </c>
      <c r="AS61" s="95">
        <v>3337.35</v>
      </c>
      <c r="AT61" s="95">
        <v>3789.15</v>
      </c>
      <c r="AU61" s="95">
        <v>4191.1499999999996</v>
      </c>
      <c r="AV61" s="95">
        <v>4604.3999999999996</v>
      </c>
      <c r="AW61" s="95">
        <v>5159.25</v>
      </c>
      <c r="AX61" s="95"/>
      <c r="AY61" s="109">
        <v>40</v>
      </c>
      <c r="AZ61" s="110"/>
      <c r="BA61" s="110"/>
      <c r="BB61" s="95">
        <v>1898.95</v>
      </c>
      <c r="BC61" s="95">
        <v>2421.75</v>
      </c>
      <c r="BD61" s="95">
        <v>2915.65</v>
      </c>
      <c r="BE61" s="95">
        <v>3190.15</v>
      </c>
      <c r="BF61" s="95">
        <v>2871.15</v>
      </c>
      <c r="BG61" s="95">
        <v>3024.7</v>
      </c>
      <c r="BH61" s="95">
        <v>3208.95</v>
      </c>
      <c r="BI61" s="95">
        <v>3643.4</v>
      </c>
      <c r="BJ61" s="95">
        <v>4029.95</v>
      </c>
      <c r="BK61" s="95">
        <v>4427.3</v>
      </c>
      <c r="BL61" s="95">
        <v>4960.8</v>
      </c>
      <c r="BM61" s="116">
        <f t="shared" si="13"/>
        <v>9.7077482262369452E-2</v>
      </c>
      <c r="BN61" s="116">
        <f t="shared" si="13"/>
        <v>9.6005456223170249E-2</v>
      </c>
      <c r="BO61" s="116" t="e">
        <f t="shared" si="14"/>
        <v>#DIV/0!</v>
      </c>
      <c r="BP61" s="116" t="e">
        <f t="shared" si="15"/>
        <v>#DIV/0!</v>
      </c>
      <c r="BQ61" s="116">
        <f t="shared" si="16"/>
        <v>9.6011922931892091E-2</v>
      </c>
      <c r="BR61" s="116">
        <f t="shared" si="17"/>
        <v>9.6001126443255425E-2</v>
      </c>
      <c r="BS61" s="116">
        <f t="shared" si="18"/>
        <v>9.6006081515700892E-2</v>
      </c>
      <c r="BT61" s="116">
        <f t="shared" si="19"/>
        <v>9.6007696007696097E-2</v>
      </c>
      <c r="BU61" s="116">
        <f t="shared" si="20"/>
        <v>9.6006997801366456E-2</v>
      </c>
      <c r="BV61" s="116">
        <f t="shared" si="21"/>
        <v>9.6009407901305632E-2</v>
      </c>
      <c r="BW61" s="116">
        <f t="shared" si="22"/>
        <v>9.6001099935484335E-2</v>
      </c>
      <c r="BX61" s="116">
        <f t="shared" si="23"/>
        <v>9.6002831832027624E-2</v>
      </c>
      <c r="BY61" s="116">
        <f t="shared" si="24"/>
        <v>9.6008084891359369E-2</v>
      </c>
      <c r="BZ61" s="116">
        <f t="shared" si="25"/>
        <v>9.6006868584657568E-2</v>
      </c>
      <c r="CA61" s="116">
        <f t="shared" si="26"/>
        <v>9.6006622561864097E-2</v>
      </c>
    </row>
    <row r="62" spans="1:79" ht="15.75" x14ac:dyDescent="0.25">
      <c r="A62" s="15"/>
      <c r="B62" s="34">
        <v>45</v>
      </c>
      <c r="C62" s="161">
        <v>4315.6000000000004</v>
      </c>
      <c r="D62" s="161">
        <v>4320.05</v>
      </c>
      <c r="E62" s="35"/>
      <c r="F62" s="35"/>
      <c r="G62" s="161">
        <v>3190.2</v>
      </c>
      <c r="H62" s="161">
        <v>4114.6499999999996</v>
      </c>
      <c r="I62" s="161">
        <v>4970.6499999999996</v>
      </c>
      <c r="J62" s="161">
        <v>5457.8</v>
      </c>
      <c r="K62" s="161">
        <v>4939.8999999999996</v>
      </c>
      <c r="L62" s="161">
        <v>5249.35</v>
      </c>
      <c r="M62" s="161">
        <v>5552.05</v>
      </c>
      <c r="N62" s="161">
        <v>6309.6</v>
      </c>
      <c r="O62" s="161">
        <v>7011.2</v>
      </c>
      <c r="P62" s="161">
        <v>7694.05</v>
      </c>
      <c r="Q62" s="161">
        <v>8692</v>
      </c>
      <c r="S62" s="34">
        <v>45</v>
      </c>
      <c r="T62" s="161">
        <v>3935.55</v>
      </c>
      <c r="U62" s="161">
        <v>3941.65</v>
      </c>
      <c r="V62" s="35"/>
      <c r="W62" s="35"/>
      <c r="X62" s="161">
        <v>2910.75</v>
      </c>
      <c r="Y62" s="161">
        <v>3754.2</v>
      </c>
      <c r="Z62" s="161">
        <v>4535.25</v>
      </c>
      <c r="AA62" s="161">
        <v>4979.7</v>
      </c>
      <c r="AB62" s="161">
        <v>4507.2</v>
      </c>
      <c r="AC62" s="161">
        <v>4789.55</v>
      </c>
      <c r="AD62" s="161">
        <v>5065.7</v>
      </c>
      <c r="AE62" s="161">
        <v>5756.9</v>
      </c>
      <c r="AF62" s="161">
        <v>6397.05</v>
      </c>
      <c r="AG62" s="161">
        <v>7020.1</v>
      </c>
      <c r="AH62" s="161">
        <v>7930.65</v>
      </c>
      <c r="AJ62" s="109">
        <v>45</v>
      </c>
      <c r="AK62" s="110"/>
      <c r="AL62" s="110"/>
      <c r="AM62" s="95">
        <v>2064.5</v>
      </c>
      <c r="AN62" s="95">
        <v>2662.75</v>
      </c>
      <c r="AO62" s="95">
        <v>3216.75</v>
      </c>
      <c r="AP62" s="95">
        <v>3531.95</v>
      </c>
      <c r="AQ62" s="95">
        <v>3181.75</v>
      </c>
      <c r="AR62" s="95">
        <v>3343.1</v>
      </c>
      <c r="AS62" s="95">
        <v>3576.05</v>
      </c>
      <c r="AT62" s="95">
        <v>4064</v>
      </c>
      <c r="AU62" s="95">
        <v>4515.8999999999996</v>
      </c>
      <c r="AV62" s="95">
        <v>4955.75</v>
      </c>
      <c r="AW62" s="95">
        <v>5598.6</v>
      </c>
      <c r="AX62" s="95"/>
      <c r="AY62" s="109">
        <v>45</v>
      </c>
      <c r="AZ62" s="110"/>
      <c r="BA62" s="110"/>
      <c r="BB62" s="95">
        <v>1985.05</v>
      </c>
      <c r="BC62" s="95">
        <v>2560.3000000000002</v>
      </c>
      <c r="BD62" s="95">
        <v>3093</v>
      </c>
      <c r="BE62" s="95">
        <v>3396.1</v>
      </c>
      <c r="BF62" s="95">
        <v>3059.35</v>
      </c>
      <c r="BG62" s="95">
        <v>3214.5</v>
      </c>
      <c r="BH62" s="95">
        <v>3438.5</v>
      </c>
      <c r="BI62" s="95">
        <v>3907.65</v>
      </c>
      <c r="BJ62" s="95">
        <v>4342.2</v>
      </c>
      <c r="BK62" s="95">
        <v>4765.1000000000004</v>
      </c>
      <c r="BL62" s="95">
        <v>5383.25</v>
      </c>
      <c r="BM62" s="116">
        <f t="shared" si="13"/>
        <v>9.656845930047897E-2</v>
      </c>
      <c r="BN62" s="116">
        <f t="shared" si="13"/>
        <v>9.6000405921378151E-2</v>
      </c>
      <c r="BO62" s="116" t="e">
        <f t="shared" si="14"/>
        <v>#DIV/0!</v>
      </c>
      <c r="BP62" s="116" t="e">
        <f t="shared" si="15"/>
        <v>#DIV/0!</v>
      </c>
      <c r="BQ62" s="116">
        <f t="shared" si="16"/>
        <v>9.6006183973202708E-2</v>
      </c>
      <c r="BR62" s="116">
        <f t="shared" si="17"/>
        <v>9.6012466038037259E-2</v>
      </c>
      <c r="BS62" s="116">
        <f t="shared" si="18"/>
        <v>9.6003527920180742E-2</v>
      </c>
      <c r="BT62" s="116">
        <f t="shared" si="19"/>
        <v>9.6009799787135863E-2</v>
      </c>
      <c r="BU62" s="116">
        <f t="shared" si="20"/>
        <v>9.6001952431664872E-2</v>
      </c>
      <c r="BV62" s="116">
        <f t="shared" si="21"/>
        <v>9.600066812122221E-2</v>
      </c>
      <c r="BW62" s="116">
        <f t="shared" si="22"/>
        <v>9.600844898039762E-2</v>
      </c>
      <c r="BX62" s="116">
        <f t="shared" si="23"/>
        <v>9.6006531292883501E-2</v>
      </c>
      <c r="BY62" s="116">
        <f t="shared" si="24"/>
        <v>9.6005189892215848E-2</v>
      </c>
      <c r="BZ62" s="116">
        <f t="shared" si="25"/>
        <v>9.6002905941510841E-2</v>
      </c>
      <c r="CA62" s="116">
        <f t="shared" si="26"/>
        <v>9.6000958307326689E-2</v>
      </c>
    </row>
    <row r="63" spans="1:79" ht="15.75" x14ac:dyDescent="0.25">
      <c r="A63" s="15"/>
      <c r="B63" s="34">
        <v>50</v>
      </c>
      <c r="C63" s="161">
        <v>4541</v>
      </c>
      <c r="D63" s="161">
        <v>4541.95</v>
      </c>
      <c r="E63" s="35"/>
      <c r="F63" s="35"/>
      <c r="G63" s="161">
        <v>3328.4</v>
      </c>
      <c r="H63" s="161">
        <v>4336.95</v>
      </c>
      <c r="I63" s="161">
        <v>5257.2</v>
      </c>
      <c r="J63" s="161">
        <v>5788.4</v>
      </c>
      <c r="K63" s="161">
        <v>5243.6</v>
      </c>
      <c r="L63" s="161">
        <v>5561.5</v>
      </c>
      <c r="M63" s="161">
        <v>5918.6</v>
      </c>
      <c r="N63" s="161">
        <v>6734.05</v>
      </c>
      <c r="O63" s="161">
        <v>7513.1</v>
      </c>
      <c r="P63" s="161">
        <v>8239.2999999999993</v>
      </c>
      <c r="Q63" s="161">
        <v>9372.2999999999993</v>
      </c>
      <c r="S63" s="34">
        <v>50</v>
      </c>
      <c r="T63" s="161">
        <v>4142.8</v>
      </c>
      <c r="U63" s="161">
        <v>4144.1000000000004</v>
      </c>
      <c r="V63" s="35"/>
      <c r="W63" s="35"/>
      <c r="X63" s="161">
        <v>3036.85</v>
      </c>
      <c r="Y63" s="161">
        <v>3957.05</v>
      </c>
      <c r="Z63" s="161">
        <v>4796.7</v>
      </c>
      <c r="AA63" s="161">
        <v>5281.35</v>
      </c>
      <c r="AB63" s="161">
        <v>4784.3</v>
      </c>
      <c r="AC63" s="161">
        <v>5074.3500000000004</v>
      </c>
      <c r="AD63" s="161">
        <v>5400.15</v>
      </c>
      <c r="AE63" s="161">
        <v>6144.2</v>
      </c>
      <c r="AF63" s="161">
        <v>6855</v>
      </c>
      <c r="AG63" s="161">
        <v>7517.6</v>
      </c>
      <c r="AH63" s="161">
        <v>8551.35</v>
      </c>
      <c r="AJ63" s="109">
        <v>50</v>
      </c>
      <c r="AK63" s="110"/>
      <c r="AL63" s="110"/>
      <c r="AM63" s="95">
        <v>2153.9499999999998</v>
      </c>
      <c r="AN63" s="95">
        <v>2806.65</v>
      </c>
      <c r="AO63" s="95">
        <v>3402.2</v>
      </c>
      <c r="AP63" s="95">
        <v>3745.95</v>
      </c>
      <c r="AQ63" s="95">
        <v>3377.4</v>
      </c>
      <c r="AR63" s="95">
        <v>3541.85</v>
      </c>
      <c r="AS63" s="95">
        <v>3812.15</v>
      </c>
      <c r="AT63" s="95">
        <v>4337.3999999999996</v>
      </c>
      <c r="AU63" s="95">
        <v>4839.25</v>
      </c>
      <c r="AV63" s="95">
        <v>5306.95</v>
      </c>
      <c r="AW63" s="95">
        <v>6036.75</v>
      </c>
      <c r="AX63" s="95"/>
      <c r="AY63" s="109">
        <v>50</v>
      </c>
      <c r="AZ63" s="110"/>
      <c r="BA63" s="110"/>
      <c r="BB63" s="95">
        <v>2071.1</v>
      </c>
      <c r="BC63" s="95">
        <v>2698.7</v>
      </c>
      <c r="BD63" s="95">
        <v>3271.3</v>
      </c>
      <c r="BE63" s="95">
        <v>3601.85</v>
      </c>
      <c r="BF63" s="95">
        <v>3247.5</v>
      </c>
      <c r="BG63" s="95">
        <v>3405.6</v>
      </c>
      <c r="BH63" s="95">
        <v>3665.5</v>
      </c>
      <c r="BI63" s="95">
        <v>4170.55</v>
      </c>
      <c r="BJ63" s="95">
        <v>4653.1000000000004</v>
      </c>
      <c r="BK63" s="95">
        <v>5102.8</v>
      </c>
      <c r="BL63" s="95">
        <v>5804.55</v>
      </c>
      <c r="BM63" s="116">
        <f t="shared" si="13"/>
        <v>9.6118567152650325E-2</v>
      </c>
      <c r="BN63" s="116">
        <f t="shared" si="13"/>
        <v>9.6003957433459464E-2</v>
      </c>
      <c r="BO63" s="116" t="e">
        <f t="shared" si="14"/>
        <v>#DIV/0!</v>
      </c>
      <c r="BP63" s="116" t="e">
        <f t="shared" si="15"/>
        <v>#DIV/0!</v>
      </c>
      <c r="BQ63" s="116">
        <f t="shared" si="16"/>
        <v>9.6004083178293342E-2</v>
      </c>
      <c r="BR63" s="116">
        <f t="shared" si="17"/>
        <v>9.6005862953462806E-2</v>
      </c>
      <c r="BS63" s="116">
        <f t="shared" si="18"/>
        <v>9.6003502407905339E-2</v>
      </c>
      <c r="BT63" s="116">
        <f t="shared" si="19"/>
        <v>9.6007649559298081E-2</v>
      </c>
      <c r="BU63" s="116">
        <f t="shared" si="20"/>
        <v>9.6001504922350156E-2</v>
      </c>
      <c r="BV63" s="116">
        <f t="shared" si="21"/>
        <v>9.6002443662735137E-2</v>
      </c>
      <c r="BW63" s="116">
        <f t="shared" si="22"/>
        <v>9.6006592409470182E-2</v>
      </c>
      <c r="BX63" s="116">
        <f t="shared" si="23"/>
        <v>9.6001106734806774E-2</v>
      </c>
      <c r="BY63" s="116">
        <f t="shared" si="24"/>
        <v>9.6002917578410063E-2</v>
      </c>
      <c r="BZ63" s="116">
        <f t="shared" si="25"/>
        <v>9.6001383420240449E-2</v>
      </c>
      <c r="CA63" s="116">
        <f t="shared" si="26"/>
        <v>9.6002385588240369E-2</v>
      </c>
    </row>
    <row r="64" spans="1:79" ht="15.75" x14ac:dyDescent="0.25">
      <c r="A64" s="15"/>
      <c r="B64" s="34">
        <v>55</v>
      </c>
      <c r="C64" s="161">
        <v>4764.5</v>
      </c>
      <c r="D64" s="161">
        <v>4762.05</v>
      </c>
      <c r="E64" s="35"/>
      <c r="F64" s="35"/>
      <c r="G64" s="161">
        <v>3468.8</v>
      </c>
      <c r="H64" s="161">
        <v>4557.45</v>
      </c>
      <c r="I64" s="161">
        <v>5541.9</v>
      </c>
      <c r="J64" s="161">
        <v>6119.25</v>
      </c>
      <c r="K64" s="161">
        <v>5549.8</v>
      </c>
      <c r="L64" s="161">
        <v>5871.45</v>
      </c>
      <c r="M64" s="161">
        <v>6289.25</v>
      </c>
      <c r="N64" s="161">
        <v>7158.6</v>
      </c>
      <c r="O64" s="161">
        <v>8017.35</v>
      </c>
      <c r="P64" s="161">
        <v>8786.7000000000007</v>
      </c>
      <c r="Q64" s="161">
        <v>10054.549999999999</v>
      </c>
      <c r="S64" s="34">
        <v>55</v>
      </c>
      <c r="T64" s="161">
        <v>4348.3</v>
      </c>
      <c r="U64" s="161">
        <v>4344.8999999999996</v>
      </c>
      <c r="V64" s="35"/>
      <c r="W64" s="35"/>
      <c r="X64" s="161">
        <v>3164.95</v>
      </c>
      <c r="Y64" s="161">
        <v>4158.25</v>
      </c>
      <c r="Z64" s="161">
        <v>5056.45</v>
      </c>
      <c r="AA64" s="161">
        <v>5583.25</v>
      </c>
      <c r="AB64" s="161">
        <v>5063.6499999999996</v>
      </c>
      <c r="AC64" s="161">
        <v>5357.15</v>
      </c>
      <c r="AD64" s="161">
        <v>5738.35</v>
      </c>
      <c r="AE64" s="161">
        <v>6531.55</v>
      </c>
      <c r="AF64" s="161">
        <v>7315.1</v>
      </c>
      <c r="AG64" s="161">
        <v>8017.05</v>
      </c>
      <c r="AH64" s="161">
        <v>9173.85</v>
      </c>
      <c r="AJ64" s="109">
        <v>55</v>
      </c>
      <c r="AK64" s="110"/>
      <c r="AL64" s="110"/>
      <c r="AM64" s="95">
        <v>2244.8000000000002</v>
      </c>
      <c r="AN64" s="95">
        <v>2949.35</v>
      </c>
      <c r="AO64" s="95">
        <v>3586.45</v>
      </c>
      <c r="AP64" s="95">
        <v>3960.05</v>
      </c>
      <c r="AQ64" s="95">
        <v>3574.6</v>
      </c>
      <c r="AR64" s="95">
        <v>3739.25</v>
      </c>
      <c r="AS64" s="95">
        <v>4050.9</v>
      </c>
      <c r="AT64" s="95">
        <v>4610.8999999999996</v>
      </c>
      <c r="AU64" s="95">
        <v>5164</v>
      </c>
      <c r="AV64" s="95">
        <v>5659.55</v>
      </c>
      <c r="AW64" s="95">
        <v>6476.2</v>
      </c>
      <c r="AX64" s="95"/>
      <c r="AY64" s="109">
        <v>55</v>
      </c>
      <c r="AZ64" s="110"/>
      <c r="BA64" s="110"/>
      <c r="BB64" s="95">
        <v>2158.4499999999998</v>
      </c>
      <c r="BC64" s="95">
        <v>2835.9</v>
      </c>
      <c r="BD64" s="95">
        <v>3448.5</v>
      </c>
      <c r="BE64" s="95">
        <v>3807.7</v>
      </c>
      <c r="BF64" s="95">
        <v>3437.1</v>
      </c>
      <c r="BG64" s="95">
        <v>3595.4</v>
      </c>
      <c r="BH64" s="95">
        <v>3895.05</v>
      </c>
      <c r="BI64" s="95">
        <v>4433.55</v>
      </c>
      <c r="BJ64" s="95">
        <v>4965.3500000000004</v>
      </c>
      <c r="BK64" s="95">
        <v>5441.85</v>
      </c>
      <c r="BL64" s="95">
        <v>6227.1</v>
      </c>
      <c r="BM64" s="116">
        <f t="shared" si="13"/>
        <v>9.5715567003196611E-2</v>
      </c>
      <c r="BN64" s="116">
        <f t="shared" si="13"/>
        <v>9.600911413381219E-2</v>
      </c>
      <c r="BO64" s="116" t="e">
        <f t="shared" si="14"/>
        <v>#DIV/0!</v>
      </c>
      <c r="BP64" s="116" t="e">
        <f t="shared" si="15"/>
        <v>#DIV/0!</v>
      </c>
      <c r="BQ64" s="116">
        <f t="shared" si="16"/>
        <v>9.6004676219213714E-2</v>
      </c>
      <c r="BR64" s="116">
        <f t="shared" si="17"/>
        <v>9.6001923886250173E-2</v>
      </c>
      <c r="BS64" s="116">
        <f t="shared" si="18"/>
        <v>9.6006091230013135E-2</v>
      </c>
      <c r="BT64" s="116">
        <f t="shared" si="19"/>
        <v>9.6001432857206748E-2</v>
      </c>
      <c r="BU64" s="116">
        <f t="shared" si="20"/>
        <v>9.6007820445725978E-2</v>
      </c>
      <c r="BV64" s="116">
        <f t="shared" si="21"/>
        <v>9.60025386632819E-2</v>
      </c>
      <c r="BW64" s="116">
        <f t="shared" si="22"/>
        <v>9.6003206496640958E-2</v>
      </c>
      <c r="BX64" s="116">
        <f t="shared" si="23"/>
        <v>9.6003245783925717E-2</v>
      </c>
      <c r="BY64" s="116">
        <f t="shared" si="24"/>
        <v>9.6000054681412372E-2</v>
      </c>
      <c r="BZ64" s="116">
        <f t="shared" si="25"/>
        <v>9.6001646490916359E-2</v>
      </c>
      <c r="CA64" s="116">
        <f t="shared" si="26"/>
        <v>9.6001133657079407E-2</v>
      </c>
    </row>
    <row r="65" spans="1:79" ht="15.75" x14ac:dyDescent="0.25">
      <c r="A65" s="15"/>
      <c r="B65" s="34">
        <v>60</v>
      </c>
      <c r="C65" s="161">
        <v>4992.25</v>
      </c>
      <c r="D65" s="161">
        <v>4986.1499999999996</v>
      </c>
      <c r="E65" s="35"/>
      <c r="F65" s="35"/>
      <c r="G65" s="161">
        <v>3607.3</v>
      </c>
      <c r="H65" s="161">
        <v>4782.05</v>
      </c>
      <c r="I65" s="161">
        <v>5824.65</v>
      </c>
      <c r="J65" s="161">
        <v>6450.05</v>
      </c>
      <c r="K65" s="161">
        <v>5853.75</v>
      </c>
      <c r="L65" s="161">
        <v>6181.45</v>
      </c>
      <c r="M65" s="161">
        <v>6657.9</v>
      </c>
      <c r="N65" s="161">
        <v>7585.35</v>
      </c>
      <c r="O65" s="161">
        <v>8521.7000000000007</v>
      </c>
      <c r="P65" s="161">
        <v>9332.15</v>
      </c>
      <c r="Q65" s="161">
        <v>10736.9</v>
      </c>
      <c r="S65" s="34">
        <v>60</v>
      </c>
      <c r="T65" s="161">
        <v>4557.7</v>
      </c>
      <c r="U65" s="161">
        <v>4549.3999999999996</v>
      </c>
      <c r="V65" s="35"/>
      <c r="W65" s="35"/>
      <c r="X65" s="161">
        <v>3291.3</v>
      </c>
      <c r="Y65" s="161">
        <v>4363.1499999999996</v>
      </c>
      <c r="Z65" s="161">
        <v>5314.45</v>
      </c>
      <c r="AA65" s="161">
        <v>5885.05</v>
      </c>
      <c r="AB65" s="161">
        <v>5341</v>
      </c>
      <c r="AC65" s="161">
        <v>5640</v>
      </c>
      <c r="AD65" s="161">
        <v>6074.7</v>
      </c>
      <c r="AE65" s="161">
        <v>6920.9</v>
      </c>
      <c r="AF65" s="161">
        <v>7775.25</v>
      </c>
      <c r="AG65" s="161">
        <v>8514.7000000000007</v>
      </c>
      <c r="AH65" s="161">
        <v>9796.4</v>
      </c>
      <c r="AJ65" s="109">
        <v>60</v>
      </c>
      <c r="AK65" s="110"/>
      <c r="AL65" s="110"/>
      <c r="AM65" s="95">
        <v>2334.4</v>
      </c>
      <c r="AN65" s="95">
        <v>3094.65</v>
      </c>
      <c r="AO65" s="95">
        <v>3769.4</v>
      </c>
      <c r="AP65" s="95">
        <v>4174.1499999999996</v>
      </c>
      <c r="AQ65" s="95">
        <v>3770.4</v>
      </c>
      <c r="AR65" s="95">
        <v>3936.7</v>
      </c>
      <c r="AS65" s="95">
        <v>4288.3500000000004</v>
      </c>
      <c r="AT65" s="95">
        <v>4885.7</v>
      </c>
      <c r="AU65" s="95">
        <v>5488.85</v>
      </c>
      <c r="AV65" s="95">
        <v>6010.85</v>
      </c>
      <c r="AW65" s="95">
        <v>6915.65</v>
      </c>
      <c r="AX65" s="95"/>
      <c r="AY65" s="109">
        <v>60</v>
      </c>
      <c r="AZ65" s="110"/>
      <c r="BA65" s="110"/>
      <c r="BB65" s="95">
        <v>2244.6</v>
      </c>
      <c r="BC65" s="95">
        <v>2975.6</v>
      </c>
      <c r="BD65" s="95">
        <v>3624.4</v>
      </c>
      <c r="BE65" s="95">
        <v>4013.6</v>
      </c>
      <c r="BF65" s="95">
        <v>3625.35</v>
      </c>
      <c r="BG65" s="95">
        <v>3785.25</v>
      </c>
      <c r="BH65" s="95">
        <v>4123.3999999999996</v>
      </c>
      <c r="BI65" s="95">
        <v>4697.75</v>
      </c>
      <c r="BJ65" s="95">
        <v>5277.7</v>
      </c>
      <c r="BK65" s="95">
        <v>5779.65</v>
      </c>
      <c r="BL65" s="95">
        <v>6649.65</v>
      </c>
      <c r="BM65" s="116">
        <f t="shared" si="13"/>
        <v>9.5344142879083771E-2</v>
      </c>
      <c r="BN65" s="116">
        <f t="shared" si="13"/>
        <v>9.600167054996267E-2</v>
      </c>
      <c r="BO65" s="116" t="e">
        <f t="shared" si="14"/>
        <v>#DIV/0!</v>
      </c>
      <c r="BP65" s="116" t="e">
        <f t="shared" si="15"/>
        <v>#DIV/0!</v>
      </c>
      <c r="BQ65" s="116">
        <f t="shared" si="16"/>
        <v>9.6010694862212587E-2</v>
      </c>
      <c r="BR65" s="116">
        <f t="shared" si="17"/>
        <v>9.6008617627173054E-2</v>
      </c>
      <c r="BS65" s="116">
        <f t="shared" si="18"/>
        <v>9.6002408527693373E-2</v>
      </c>
      <c r="BT65" s="116">
        <f t="shared" si="19"/>
        <v>9.6005981257593298E-2</v>
      </c>
      <c r="BU65" s="116">
        <f t="shared" si="20"/>
        <v>9.6002621231979113E-2</v>
      </c>
      <c r="BV65" s="116">
        <f t="shared" si="21"/>
        <v>9.6001773049645411E-2</v>
      </c>
      <c r="BW65" s="116">
        <f t="shared" si="22"/>
        <v>9.6004740974863001E-2</v>
      </c>
      <c r="BX65" s="116">
        <f t="shared" si="23"/>
        <v>9.6006299758702118E-2</v>
      </c>
      <c r="BY65" s="116">
        <f t="shared" si="24"/>
        <v>9.6003343943924735E-2</v>
      </c>
      <c r="BZ65" s="116">
        <f t="shared" si="25"/>
        <v>9.6004556825254994E-2</v>
      </c>
      <c r="CA65" s="116">
        <f t="shared" si="26"/>
        <v>9.6004654771140396E-2</v>
      </c>
    </row>
    <row r="66" spans="1:79" ht="15.75" x14ac:dyDescent="0.25">
      <c r="A66" s="15"/>
      <c r="B66" s="34">
        <v>65</v>
      </c>
      <c r="C66" s="161">
        <v>5218</v>
      </c>
      <c r="D66" s="161">
        <v>5208.5</v>
      </c>
      <c r="E66" s="35"/>
      <c r="F66" s="35"/>
      <c r="G66" s="161">
        <v>3745.45</v>
      </c>
      <c r="H66" s="161">
        <v>5004.8</v>
      </c>
      <c r="I66" s="161">
        <v>6109.3</v>
      </c>
      <c r="J66" s="161">
        <v>6782.9</v>
      </c>
      <c r="K66" s="161">
        <v>6157.55</v>
      </c>
      <c r="L66" s="161">
        <v>6491.35</v>
      </c>
      <c r="M66" s="161">
        <v>7028.75</v>
      </c>
      <c r="N66" s="161">
        <v>8010</v>
      </c>
      <c r="O66" s="161">
        <v>9023.4</v>
      </c>
      <c r="P66" s="161">
        <v>9877.35</v>
      </c>
      <c r="Q66" s="161">
        <v>11418.8</v>
      </c>
      <c r="S66" s="34">
        <v>65</v>
      </c>
      <c r="T66" s="161">
        <v>4765.3</v>
      </c>
      <c r="U66" s="161">
        <v>4752.25</v>
      </c>
      <c r="V66" s="35"/>
      <c r="W66" s="35"/>
      <c r="X66" s="161">
        <v>3417.35</v>
      </c>
      <c r="Y66" s="161">
        <v>4566.3999999999996</v>
      </c>
      <c r="Z66" s="161">
        <v>5574.15</v>
      </c>
      <c r="AA66" s="161">
        <v>6188.75</v>
      </c>
      <c r="AB66" s="161">
        <v>5618.2</v>
      </c>
      <c r="AC66" s="161">
        <v>5922.75</v>
      </c>
      <c r="AD66" s="161">
        <v>6413.05</v>
      </c>
      <c r="AE66" s="161">
        <v>7308.35</v>
      </c>
      <c r="AF66" s="161">
        <v>8233</v>
      </c>
      <c r="AG66" s="161">
        <v>9012.15</v>
      </c>
      <c r="AH66" s="161">
        <v>10418.6</v>
      </c>
      <c r="AJ66" s="109">
        <v>65</v>
      </c>
      <c r="AK66" s="110"/>
      <c r="AL66" s="110"/>
      <c r="AM66" s="95">
        <v>2423.85</v>
      </c>
      <c r="AN66" s="95">
        <v>3238.8</v>
      </c>
      <c r="AO66" s="95">
        <v>3953.65</v>
      </c>
      <c r="AP66" s="95">
        <v>4389.6000000000004</v>
      </c>
      <c r="AQ66" s="95">
        <v>3966.05</v>
      </c>
      <c r="AR66" s="95">
        <v>4134.1000000000004</v>
      </c>
      <c r="AS66" s="95">
        <v>4527.2</v>
      </c>
      <c r="AT66" s="95">
        <v>5159.25</v>
      </c>
      <c r="AU66" s="95">
        <v>5812</v>
      </c>
      <c r="AV66" s="95">
        <v>6362</v>
      </c>
      <c r="AW66" s="95">
        <v>7354.95</v>
      </c>
      <c r="AX66" s="95"/>
      <c r="AY66" s="109">
        <v>65</v>
      </c>
      <c r="AZ66" s="110"/>
      <c r="BA66" s="110"/>
      <c r="BB66" s="95">
        <v>2330.6</v>
      </c>
      <c r="BC66" s="95">
        <v>3114.2</v>
      </c>
      <c r="BD66" s="95">
        <v>3801.55</v>
      </c>
      <c r="BE66" s="95">
        <v>4220.75</v>
      </c>
      <c r="BF66" s="95">
        <v>3813.5</v>
      </c>
      <c r="BG66" s="95">
        <v>3975.05</v>
      </c>
      <c r="BH66" s="95">
        <v>4353.05</v>
      </c>
      <c r="BI66" s="95">
        <v>4960.8</v>
      </c>
      <c r="BJ66" s="95">
        <v>5588.45</v>
      </c>
      <c r="BK66" s="95">
        <v>6117.3</v>
      </c>
      <c r="BL66" s="95">
        <v>7072.05</v>
      </c>
      <c r="BM66" s="116">
        <f t="shared" si="13"/>
        <v>9.4999265523681542E-2</v>
      </c>
      <c r="BN66" s="116">
        <f t="shared" si="13"/>
        <v>9.6007154505760361E-2</v>
      </c>
      <c r="BO66" s="116" t="e">
        <f t="shared" si="14"/>
        <v>#DIV/0!</v>
      </c>
      <c r="BP66" s="116" t="e">
        <f t="shared" si="15"/>
        <v>#DIV/0!</v>
      </c>
      <c r="BQ66" s="116">
        <f t="shared" si="16"/>
        <v>9.6010066279426987E-2</v>
      </c>
      <c r="BR66" s="116">
        <f t="shared" si="17"/>
        <v>9.6005606166783553E-2</v>
      </c>
      <c r="BS66" s="116">
        <f t="shared" si="18"/>
        <v>9.6005669025770901E-2</v>
      </c>
      <c r="BT66" s="116">
        <f t="shared" si="19"/>
        <v>9.600484750555438E-2</v>
      </c>
      <c r="BU66" s="116">
        <f t="shared" si="20"/>
        <v>9.6000498380264254E-2</v>
      </c>
      <c r="BV66" s="116">
        <f t="shared" si="21"/>
        <v>9.6002701447807315E-2</v>
      </c>
      <c r="BW66" s="116">
        <f t="shared" si="22"/>
        <v>9.6007359992515307E-2</v>
      </c>
      <c r="BX66" s="116">
        <f t="shared" si="23"/>
        <v>9.6006622561864097E-2</v>
      </c>
      <c r="BY66" s="116">
        <f t="shared" si="24"/>
        <v>9.6003886797036309E-2</v>
      </c>
      <c r="BZ66" s="116">
        <f t="shared" si="25"/>
        <v>9.6003728300128266E-2</v>
      </c>
      <c r="CA66" s="116">
        <f t="shared" si="26"/>
        <v>9.6001382143473979E-2</v>
      </c>
    </row>
    <row r="67" spans="1:79" ht="15.75" x14ac:dyDescent="0.25">
      <c r="A67" s="15"/>
      <c r="B67" s="34">
        <v>70</v>
      </c>
      <c r="C67" s="161">
        <v>5443.5</v>
      </c>
      <c r="D67" s="161">
        <v>5430.5</v>
      </c>
      <c r="E67" s="35"/>
      <c r="F67" s="35"/>
      <c r="G67" s="161">
        <v>3885.95</v>
      </c>
      <c r="H67" s="161">
        <v>5227.2</v>
      </c>
      <c r="I67" s="161">
        <v>6394</v>
      </c>
      <c r="J67" s="161">
        <v>7113.8</v>
      </c>
      <c r="K67" s="161">
        <v>6461.5</v>
      </c>
      <c r="L67" s="161">
        <v>6801.3</v>
      </c>
      <c r="M67" s="161">
        <v>7397.05</v>
      </c>
      <c r="N67" s="161">
        <v>8434.5</v>
      </c>
      <c r="O67" s="161">
        <v>9527.65</v>
      </c>
      <c r="P67" s="161">
        <v>10424.950000000001</v>
      </c>
      <c r="Q67" s="161">
        <v>12097.25</v>
      </c>
      <c r="S67" s="34">
        <v>70</v>
      </c>
      <c r="T67" s="161">
        <v>4972.6499999999996</v>
      </c>
      <c r="U67" s="161">
        <v>4954.8</v>
      </c>
      <c r="V67" s="35"/>
      <c r="W67" s="35"/>
      <c r="X67" s="161">
        <v>3545.55</v>
      </c>
      <c r="Y67" s="161">
        <v>4769.3</v>
      </c>
      <c r="Z67" s="161">
        <v>5833.9</v>
      </c>
      <c r="AA67" s="161">
        <v>6490.65</v>
      </c>
      <c r="AB67" s="161">
        <v>5895.5</v>
      </c>
      <c r="AC67" s="161">
        <v>6205.55</v>
      </c>
      <c r="AD67" s="161">
        <v>6749.1</v>
      </c>
      <c r="AE67" s="161">
        <v>7695.7</v>
      </c>
      <c r="AF67" s="161">
        <v>8693.1</v>
      </c>
      <c r="AG67" s="161">
        <v>9511.7999999999993</v>
      </c>
      <c r="AH67" s="161">
        <v>11037.6</v>
      </c>
      <c r="AJ67" s="109">
        <v>70</v>
      </c>
      <c r="AK67" s="110"/>
      <c r="AL67" s="110"/>
      <c r="AM67" s="95">
        <v>2514.75</v>
      </c>
      <c r="AN67" s="95">
        <v>3382.75</v>
      </c>
      <c r="AO67" s="95">
        <v>4137.8999999999996</v>
      </c>
      <c r="AP67" s="95">
        <v>4603.7</v>
      </c>
      <c r="AQ67" s="95">
        <v>4161.8500000000004</v>
      </c>
      <c r="AR67" s="95">
        <v>4331.5</v>
      </c>
      <c r="AS67" s="95">
        <v>4764.45</v>
      </c>
      <c r="AT67" s="95">
        <v>5432.7</v>
      </c>
      <c r="AU67" s="95">
        <v>6136.8</v>
      </c>
      <c r="AV67" s="95">
        <v>6714.75</v>
      </c>
      <c r="AW67" s="95">
        <v>7791.9</v>
      </c>
      <c r="AX67" s="95"/>
      <c r="AY67" s="109">
        <v>70</v>
      </c>
      <c r="AZ67" s="110"/>
      <c r="BA67" s="110"/>
      <c r="BB67" s="95">
        <v>2418</v>
      </c>
      <c r="BC67" s="95">
        <v>3252.6</v>
      </c>
      <c r="BD67" s="95">
        <v>3978.75</v>
      </c>
      <c r="BE67" s="95">
        <v>4426.6000000000004</v>
      </c>
      <c r="BF67" s="95">
        <v>4001.75</v>
      </c>
      <c r="BG67" s="95">
        <v>4164.8999999999996</v>
      </c>
      <c r="BH67" s="95">
        <v>4581.2</v>
      </c>
      <c r="BI67" s="95">
        <v>5223.75</v>
      </c>
      <c r="BJ67" s="95">
        <v>5900.75</v>
      </c>
      <c r="BK67" s="95">
        <v>6456.45</v>
      </c>
      <c r="BL67" s="95">
        <v>7492.2</v>
      </c>
      <c r="BM67" s="116">
        <f t="shared" si="13"/>
        <v>9.4687943048475276E-2</v>
      </c>
      <c r="BN67" s="116">
        <f t="shared" si="13"/>
        <v>9.6007911520141986E-2</v>
      </c>
      <c r="BO67" s="116" t="e">
        <f t="shared" si="14"/>
        <v>#DIV/0!</v>
      </c>
      <c r="BP67" s="116" t="e">
        <f t="shared" si="15"/>
        <v>#DIV/0!</v>
      </c>
      <c r="BQ67" s="116">
        <f t="shared" si="16"/>
        <v>9.6007671588328902E-2</v>
      </c>
      <c r="BR67" s="116">
        <f t="shared" si="17"/>
        <v>9.6009896630532721E-2</v>
      </c>
      <c r="BS67" s="116">
        <f t="shared" si="18"/>
        <v>9.6007816383551381E-2</v>
      </c>
      <c r="BT67" s="116">
        <f t="shared" si="19"/>
        <v>9.6007333626062286E-2</v>
      </c>
      <c r="BU67" s="116">
        <f t="shared" si="20"/>
        <v>9.6005427868713467E-2</v>
      </c>
      <c r="BV67" s="116">
        <f t="shared" si="21"/>
        <v>9.6002771712418777E-2</v>
      </c>
      <c r="BW67" s="116">
        <f t="shared" si="22"/>
        <v>9.6005393311700882E-2</v>
      </c>
      <c r="BX67" s="116">
        <f t="shared" si="23"/>
        <v>9.6001663266499504E-2</v>
      </c>
      <c r="BY67" s="116">
        <f t="shared" si="24"/>
        <v>9.6001426418653724E-2</v>
      </c>
      <c r="BZ67" s="116">
        <f t="shared" si="25"/>
        <v>9.6001808280241629E-2</v>
      </c>
      <c r="CA67" s="116">
        <f t="shared" si="26"/>
        <v>9.6003660215989051E-2</v>
      </c>
    </row>
    <row r="68" spans="1:79" ht="15.75" x14ac:dyDescent="0.25">
      <c r="A68" s="15"/>
      <c r="B68" s="34" t="s">
        <v>103</v>
      </c>
      <c r="C68" s="161">
        <v>77.760000000000005</v>
      </c>
      <c r="D68" s="161">
        <v>77.569999999999993</v>
      </c>
      <c r="E68" s="35"/>
      <c r="F68" s="35"/>
      <c r="G68" s="161">
        <v>55.51</v>
      </c>
      <c r="H68" s="161">
        <v>74.67</v>
      </c>
      <c r="I68" s="161">
        <v>91.34</v>
      </c>
      <c r="J68" s="161">
        <v>101.62</v>
      </c>
      <c r="K68" s="161">
        <v>92.3</v>
      </c>
      <c r="L68" s="161">
        <v>97.16</v>
      </c>
      <c r="M68" s="161">
        <v>105.67</v>
      </c>
      <c r="N68" s="161">
        <v>120.49</v>
      </c>
      <c r="O68" s="161">
        <v>136.1</v>
      </c>
      <c r="P68" s="161">
        <v>148.91999999999999</v>
      </c>
      <c r="Q68" s="161">
        <v>172.81</v>
      </c>
      <c r="S68" s="34" t="s">
        <v>103</v>
      </c>
      <c r="T68" s="161">
        <v>71.03</v>
      </c>
      <c r="U68" s="161">
        <v>70.78</v>
      </c>
      <c r="V68" s="35"/>
      <c r="W68" s="35"/>
      <c r="X68" s="161">
        <v>50.65</v>
      </c>
      <c r="Y68" s="161">
        <v>68.13</v>
      </c>
      <c r="Z68" s="161">
        <v>83.34</v>
      </c>
      <c r="AA68" s="161">
        <v>92.72</v>
      </c>
      <c r="AB68" s="161">
        <v>84.22</v>
      </c>
      <c r="AC68" s="161">
        <v>88.65</v>
      </c>
      <c r="AD68" s="161">
        <v>96.41</v>
      </c>
      <c r="AE68" s="161">
        <v>109.93</v>
      </c>
      <c r="AF68" s="161">
        <v>124.18</v>
      </c>
      <c r="AG68" s="161">
        <v>135.88</v>
      </c>
      <c r="AH68" s="161">
        <v>157.68</v>
      </c>
      <c r="AJ68" s="109" t="s">
        <v>103</v>
      </c>
      <c r="AK68" s="110"/>
      <c r="AL68" s="110"/>
      <c r="AM68" s="95">
        <v>35.92</v>
      </c>
      <c r="AN68" s="95">
        <v>48.32</v>
      </c>
      <c r="AO68" s="95">
        <v>59.11</v>
      </c>
      <c r="AP68" s="95">
        <v>65.760000000000005</v>
      </c>
      <c r="AQ68" s="95">
        <v>59.45</v>
      </c>
      <c r="AR68" s="95">
        <v>61.87</v>
      </c>
      <c r="AS68" s="95">
        <v>68.06</v>
      </c>
      <c r="AT68" s="95">
        <v>77.61</v>
      </c>
      <c r="AU68" s="95">
        <v>87.66</v>
      </c>
      <c r="AV68" s="95">
        <v>95.92</v>
      </c>
      <c r="AW68" s="95">
        <v>111.31</v>
      </c>
      <c r="AX68" s="95"/>
      <c r="AY68" s="109" t="s">
        <v>103</v>
      </c>
      <c r="AZ68" s="110"/>
      <c r="BA68" s="110"/>
      <c r="BB68" s="95">
        <v>34.54</v>
      </c>
      <c r="BC68" s="95">
        <v>46.46</v>
      </c>
      <c r="BD68" s="95">
        <v>56.83</v>
      </c>
      <c r="BE68" s="95">
        <v>63.23</v>
      </c>
      <c r="BF68" s="95">
        <v>57.16</v>
      </c>
      <c r="BG68" s="95">
        <v>59.49</v>
      </c>
      <c r="BH68" s="95">
        <v>65.44</v>
      </c>
      <c r="BI68" s="95">
        <v>74.62</v>
      </c>
      <c r="BJ68" s="95">
        <v>84.29</v>
      </c>
      <c r="BK68" s="95">
        <v>92.23</v>
      </c>
      <c r="BL68" s="95">
        <v>107.03</v>
      </c>
      <c r="BM68" s="116">
        <f t="shared" si="13"/>
        <v>9.4748697733352261E-2</v>
      </c>
      <c r="BN68" s="116">
        <f t="shared" si="13"/>
        <v>9.5931053970047975E-2</v>
      </c>
      <c r="BO68" s="116" t="e">
        <f t="shared" si="14"/>
        <v>#DIV/0!</v>
      </c>
      <c r="BP68" s="116" t="e">
        <f t="shared" si="15"/>
        <v>#DIV/0!</v>
      </c>
      <c r="BQ68" s="116">
        <f t="shared" si="16"/>
        <v>9.5952615992102697E-2</v>
      </c>
      <c r="BR68" s="116">
        <f t="shared" si="17"/>
        <v>9.5992954645530704E-2</v>
      </c>
      <c r="BS68" s="116">
        <f t="shared" si="18"/>
        <v>9.5992320614350923E-2</v>
      </c>
      <c r="BT68" s="116">
        <f t="shared" si="19"/>
        <v>9.5987920621225298E-2</v>
      </c>
      <c r="BU68" s="116">
        <f t="shared" si="20"/>
        <v>9.5939206839230629E-2</v>
      </c>
      <c r="BV68" s="116">
        <f t="shared" si="21"/>
        <v>9.5995487873660412E-2</v>
      </c>
      <c r="BW68" s="116">
        <f t="shared" si="22"/>
        <v>9.6048127787573989E-2</v>
      </c>
      <c r="BX68" s="116">
        <f t="shared" si="23"/>
        <v>9.6061129809878798E-2</v>
      </c>
      <c r="BY68" s="116">
        <f t="shared" si="24"/>
        <v>9.5989692382026037E-2</v>
      </c>
      <c r="BZ68" s="116">
        <f t="shared" si="25"/>
        <v>9.596702973211646E-2</v>
      </c>
      <c r="CA68" s="116">
        <f t="shared" si="26"/>
        <v>9.5953830542871543E-2</v>
      </c>
    </row>
    <row r="69" spans="1:79" ht="15.75" x14ac:dyDescent="0.25">
      <c r="A69" s="15"/>
      <c r="B69" s="34" t="s">
        <v>61</v>
      </c>
      <c r="C69" s="161">
        <v>5443.5</v>
      </c>
      <c r="D69" s="161">
        <v>5430.5</v>
      </c>
      <c r="E69" s="35"/>
      <c r="F69" s="35"/>
      <c r="G69" s="161">
        <v>3885.95</v>
      </c>
      <c r="H69" s="161">
        <v>5227.2</v>
      </c>
      <c r="I69" s="161">
        <v>6394</v>
      </c>
      <c r="J69" s="161">
        <v>7113.8</v>
      </c>
      <c r="K69" s="161">
        <v>6461.5</v>
      </c>
      <c r="L69" s="161">
        <v>6801.3</v>
      </c>
      <c r="M69" s="161">
        <v>7397.05</v>
      </c>
      <c r="N69" s="161">
        <v>8434.5</v>
      </c>
      <c r="O69" s="161">
        <v>9527.65</v>
      </c>
      <c r="P69" s="161">
        <v>10424.950000000001</v>
      </c>
      <c r="Q69" s="161">
        <v>12097.25</v>
      </c>
      <c r="S69" s="34" t="s">
        <v>61</v>
      </c>
      <c r="T69" s="161">
        <v>4972.6499999999996</v>
      </c>
      <c r="U69" s="161">
        <v>4954.8</v>
      </c>
      <c r="V69" s="35"/>
      <c r="W69" s="35"/>
      <c r="X69" s="161">
        <v>3545.55</v>
      </c>
      <c r="Y69" s="161">
        <v>4769.3</v>
      </c>
      <c r="Z69" s="161">
        <v>5833.9</v>
      </c>
      <c r="AA69" s="161">
        <v>6490.65</v>
      </c>
      <c r="AB69" s="161">
        <v>5895.5</v>
      </c>
      <c r="AC69" s="161">
        <v>6205.55</v>
      </c>
      <c r="AD69" s="161">
        <v>6749.1</v>
      </c>
      <c r="AE69" s="161">
        <v>7695.7</v>
      </c>
      <c r="AF69" s="161">
        <v>8693.1</v>
      </c>
      <c r="AG69" s="161">
        <v>9511.7999999999993</v>
      </c>
      <c r="AH69" s="161">
        <v>11037.6</v>
      </c>
      <c r="AJ69" s="109" t="s">
        <v>61</v>
      </c>
      <c r="AK69" s="110"/>
      <c r="AL69" s="110"/>
      <c r="AM69" s="95">
        <v>2514.75</v>
      </c>
      <c r="AN69" s="95">
        <v>3382.75</v>
      </c>
      <c r="AO69" s="95">
        <v>4137.8999999999996</v>
      </c>
      <c r="AP69" s="95">
        <v>4603.7</v>
      </c>
      <c r="AQ69" s="95">
        <v>4161.8500000000004</v>
      </c>
      <c r="AR69" s="95">
        <v>4331.5</v>
      </c>
      <c r="AS69" s="95">
        <v>4764.45</v>
      </c>
      <c r="AT69" s="95">
        <v>5432.7</v>
      </c>
      <c r="AU69" s="95">
        <v>6136.8</v>
      </c>
      <c r="AV69" s="95">
        <v>6714.75</v>
      </c>
      <c r="AW69" s="95">
        <v>7791.9</v>
      </c>
      <c r="AX69" s="95"/>
      <c r="AY69" s="109" t="s">
        <v>61</v>
      </c>
      <c r="AZ69" s="110"/>
      <c r="BA69" s="110"/>
      <c r="BB69" s="95">
        <v>2418</v>
      </c>
      <c r="BC69" s="95">
        <v>3252.6</v>
      </c>
      <c r="BD69" s="95">
        <v>3978.75</v>
      </c>
      <c r="BE69" s="95">
        <v>4426.6000000000004</v>
      </c>
      <c r="BF69" s="95">
        <v>4001.75</v>
      </c>
      <c r="BG69" s="95">
        <v>4164.8999999999996</v>
      </c>
      <c r="BH69" s="95">
        <v>4581.2</v>
      </c>
      <c r="BI69" s="95">
        <v>5223.75</v>
      </c>
      <c r="BJ69" s="95">
        <v>5900.75</v>
      </c>
      <c r="BK69" s="95">
        <v>6456.45</v>
      </c>
      <c r="BL69" s="95">
        <v>7492.2</v>
      </c>
      <c r="BM69" s="116">
        <f t="shared" si="13"/>
        <v>9.4687943048475276E-2</v>
      </c>
      <c r="BN69" s="116">
        <f t="shared" si="13"/>
        <v>9.6007911520141986E-2</v>
      </c>
      <c r="BO69" s="116" t="e">
        <f t="shared" si="14"/>
        <v>#DIV/0!</v>
      </c>
      <c r="BP69" s="116" t="e">
        <f t="shared" si="15"/>
        <v>#DIV/0!</v>
      </c>
      <c r="BQ69" s="116">
        <f t="shared" si="16"/>
        <v>9.6007671588328902E-2</v>
      </c>
      <c r="BR69" s="116">
        <f t="shared" si="17"/>
        <v>9.6009896630532721E-2</v>
      </c>
      <c r="BS69" s="116">
        <f t="shared" si="18"/>
        <v>9.6007816383551381E-2</v>
      </c>
      <c r="BT69" s="116">
        <f t="shared" si="19"/>
        <v>9.6007333626062286E-2</v>
      </c>
      <c r="BU69" s="116">
        <f t="shared" si="20"/>
        <v>9.6005427868713467E-2</v>
      </c>
      <c r="BV69" s="116">
        <f t="shared" si="21"/>
        <v>9.6002771712418777E-2</v>
      </c>
      <c r="BW69" s="116">
        <f t="shared" si="22"/>
        <v>9.6005393311700882E-2</v>
      </c>
      <c r="BX69" s="116">
        <f t="shared" si="23"/>
        <v>9.6001663266499504E-2</v>
      </c>
      <c r="BY69" s="116">
        <f t="shared" si="24"/>
        <v>9.6001426418653724E-2</v>
      </c>
      <c r="BZ69" s="116">
        <f t="shared" si="25"/>
        <v>9.6001808280241629E-2</v>
      </c>
      <c r="CA69" s="116">
        <f t="shared" si="26"/>
        <v>9.6003660215989051E-2</v>
      </c>
    </row>
    <row r="70" spans="1:79" ht="38.25" customHeight="1" x14ac:dyDescent="0.2">
      <c r="A70" s="27"/>
    </row>
  </sheetData>
  <phoneticPr fontId="15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4"/>
  <dimension ref="A1:EJ906"/>
  <sheetViews>
    <sheetView zoomScale="70" zoomScaleNormal="70" workbookViewId="0">
      <selection activeCell="C9" sqref="C9"/>
    </sheetView>
  </sheetViews>
  <sheetFormatPr defaultColWidth="9.28515625" defaultRowHeight="12.75" x14ac:dyDescent="0.2"/>
  <cols>
    <col min="1" max="1" width="12.7109375" style="17" customWidth="1"/>
    <col min="2" max="2" width="21.42578125" style="17" bestFit="1" customWidth="1"/>
    <col min="3" max="5" width="15.42578125" style="17" customWidth="1"/>
    <col min="6" max="11" width="12.7109375" style="17" customWidth="1"/>
    <col min="12" max="12" width="12.7109375" style="4" customWidth="1"/>
    <col min="13" max="13" width="8.28515625" style="4" customWidth="1"/>
    <col min="14" max="14" width="21.42578125" style="17" bestFit="1" customWidth="1"/>
    <col min="15" max="17" width="21.42578125" style="17" customWidth="1"/>
    <col min="18" max="23" width="12.7109375" style="17" customWidth="1"/>
    <col min="24" max="24" width="12.7109375" style="4" customWidth="1"/>
    <col min="25" max="41" width="1.28515625" style="4" customWidth="1"/>
    <col min="42" max="82" width="9.28515625" style="4"/>
    <col min="83" max="16384" width="9.28515625" style="5"/>
  </cols>
  <sheetData>
    <row r="1" spans="1:52" ht="21.2" customHeight="1" x14ac:dyDescent="0.3">
      <c r="A1" s="1" t="s">
        <v>62</v>
      </c>
      <c r="B1" s="2"/>
      <c r="C1" s="2"/>
      <c r="D1" s="2"/>
      <c r="E1" s="2"/>
      <c r="F1" s="6" t="s">
        <v>65</v>
      </c>
      <c r="G1" s="3"/>
      <c r="H1" s="3"/>
      <c r="I1" s="3"/>
      <c r="J1" s="3"/>
      <c r="K1" s="3"/>
      <c r="N1" s="2"/>
      <c r="O1" s="2"/>
      <c r="P1" s="2"/>
      <c r="Q1" s="2"/>
      <c r="R1" s="6"/>
      <c r="S1" s="3"/>
      <c r="T1" s="3"/>
      <c r="U1" s="3"/>
      <c r="V1" s="3"/>
      <c r="W1" s="3"/>
      <c r="Z1" s="4" t="s">
        <v>66</v>
      </c>
    </row>
    <row r="2" spans="1:52" ht="29.25" customHeight="1" x14ac:dyDescent="0.2">
      <c r="A2" s="6" t="s">
        <v>63</v>
      </c>
      <c r="B2" s="6" t="s">
        <v>64</v>
      </c>
      <c r="C2" s="6"/>
      <c r="D2" s="6"/>
      <c r="E2" s="6"/>
      <c r="F2" s="8"/>
      <c r="G2" s="2"/>
      <c r="H2" s="2"/>
      <c r="I2" s="2"/>
      <c r="J2" s="2"/>
      <c r="K2" s="7"/>
      <c r="N2" s="6" t="s">
        <v>64</v>
      </c>
      <c r="O2" s="6"/>
      <c r="P2" s="6"/>
      <c r="Q2" s="6"/>
      <c r="R2" s="8"/>
      <c r="S2" s="2"/>
      <c r="T2" s="2"/>
      <c r="U2" s="2"/>
      <c r="V2" s="2"/>
      <c r="W2" s="7"/>
      <c r="Y2" s="156" t="s">
        <v>64</v>
      </c>
      <c r="AH2" s="156" t="s">
        <v>64</v>
      </c>
    </row>
    <row r="3" spans="1:52" x14ac:dyDescent="0.2">
      <c r="A3" s="6" t="s">
        <v>67</v>
      </c>
      <c r="B3" s="6" t="s">
        <v>121</v>
      </c>
      <c r="C3" s="6"/>
      <c r="D3" s="6"/>
      <c r="E3" s="6"/>
      <c r="F3" s="2"/>
      <c r="G3" s="2"/>
      <c r="H3" s="2"/>
      <c r="I3" s="2"/>
      <c r="J3" s="2"/>
      <c r="K3" s="2"/>
      <c r="N3" s="6" t="s">
        <v>121</v>
      </c>
      <c r="O3" s="6"/>
      <c r="P3" s="6"/>
      <c r="Q3" s="6"/>
      <c r="R3" s="2"/>
      <c r="S3" s="2"/>
      <c r="T3" s="2"/>
      <c r="U3" s="2"/>
      <c r="V3" s="2"/>
      <c r="W3" s="2"/>
      <c r="Y3" s="156" t="s">
        <v>121</v>
      </c>
      <c r="AH3" s="156" t="s">
        <v>121</v>
      </c>
    </row>
    <row r="4" spans="1:52" x14ac:dyDescent="0.2">
      <c r="A4" s="6" t="s">
        <v>70</v>
      </c>
      <c r="B4" s="182">
        <v>45284</v>
      </c>
      <c r="C4" s="9"/>
      <c r="D4" s="9"/>
      <c r="E4" s="9"/>
      <c r="F4" s="2"/>
      <c r="G4" s="2"/>
      <c r="H4" s="2"/>
      <c r="I4" s="2"/>
      <c r="J4" s="2"/>
      <c r="K4" s="2"/>
      <c r="N4" s="182">
        <v>44920</v>
      </c>
      <c r="O4" s="9"/>
      <c r="P4" s="9"/>
      <c r="Q4" s="9"/>
      <c r="R4" s="2"/>
      <c r="S4" s="2"/>
      <c r="T4" s="2"/>
      <c r="U4" s="2"/>
      <c r="V4" s="2"/>
      <c r="W4" s="2"/>
      <c r="Y4" s="89">
        <v>43094</v>
      </c>
      <c r="Z4" s="90"/>
      <c r="AA4" s="90"/>
      <c r="AB4" s="90"/>
      <c r="AC4" s="90"/>
      <c r="AD4" s="90"/>
      <c r="AE4" s="90"/>
      <c r="AF4" s="91"/>
      <c r="AG4" s="91"/>
      <c r="AH4" s="89">
        <v>42370</v>
      </c>
      <c r="AI4" s="90"/>
      <c r="AJ4" s="90"/>
      <c r="AK4" s="90"/>
      <c r="AL4" s="90"/>
      <c r="AM4" s="90"/>
      <c r="AN4" s="90"/>
      <c r="AO4" s="91"/>
      <c r="AP4" s="91"/>
      <c r="AQ4" s="91"/>
      <c r="AR4" s="91"/>
      <c r="AS4" s="91"/>
    </row>
    <row r="5" spans="1:52" x14ac:dyDescent="0.2">
      <c r="A5" s="6" t="s">
        <v>71</v>
      </c>
      <c r="B5" s="157" t="s">
        <v>72</v>
      </c>
      <c r="C5" s="157"/>
      <c r="D5" s="157"/>
      <c r="E5" s="157"/>
      <c r="F5" s="2"/>
      <c r="G5" s="2"/>
      <c r="H5" s="2"/>
      <c r="I5" s="2"/>
      <c r="J5" s="2"/>
      <c r="K5" s="2"/>
      <c r="N5" s="157" t="s">
        <v>72</v>
      </c>
      <c r="O5" s="157"/>
      <c r="P5" s="157"/>
      <c r="Q5" s="157"/>
      <c r="R5" s="2"/>
      <c r="S5" s="2"/>
      <c r="T5" s="2"/>
      <c r="U5" s="2"/>
      <c r="V5" s="2"/>
      <c r="W5" s="2"/>
      <c r="Y5" s="101" t="s">
        <v>72</v>
      </c>
      <c r="Z5" s="90"/>
      <c r="AA5" s="90"/>
      <c r="AB5" s="90"/>
      <c r="AC5" s="90"/>
      <c r="AD5" s="90"/>
      <c r="AE5" s="90"/>
      <c r="AF5" s="91"/>
      <c r="AG5" s="91"/>
      <c r="AH5" s="101" t="s">
        <v>72</v>
      </c>
      <c r="AI5" s="90"/>
      <c r="AJ5" s="90"/>
      <c r="AK5" s="90"/>
      <c r="AL5" s="90"/>
      <c r="AM5" s="90"/>
      <c r="AN5" s="90"/>
      <c r="AO5" s="91"/>
      <c r="AP5" s="91"/>
      <c r="AQ5" s="91"/>
      <c r="AR5" s="91"/>
      <c r="AS5" s="91"/>
    </row>
    <row r="6" spans="1:52" x14ac:dyDescent="0.2">
      <c r="A6" s="6"/>
      <c r="B6" s="10"/>
      <c r="C6" s="10"/>
      <c r="D6" s="10"/>
      <c r="E6" s="10"/>
      <c r="F6" s="2"/>
      <c r="G6" s="2"/>
      <c r="H6" s="2"/>
      <c r="I6" s="2"/>
      <c r="J6" s="2"/>
      <c r="K6" s="2"/>
      <c r="N6" s="10"/>
      <c r="O6" s="10"/>
      <c r="P6" s="10"/>
      <c r="Q6" s="10"/>
      <c r="R6" s="2"/>
      <c r="S6" s="2"/>
      <c r="T6" s="2"/>
      <c r="U6" s="2"/>
      <c r="V6" s="2"/>
      <c r="W6" s="2"/>
      <c r="Y6" s="92"/>
      <c r="Z6" s="90"/>
      <c r="AA6" s="90"/>
      <c r="AB6" s="90"/>
      <c r="AC6" s="90"/>
      <c r="AD6" s="90"/>
      <c r="AE6" s="90"/>
      <c r="AF6" s="91"/>
      <c r="AG6" s="91"/>
      <c r="AH6" s="92"/>
      <c r="AI6" s="90"/>
      <c r="AJ6" s="90"/>
      <c r="AK6" s="90"/>
      <c r="AL6" s="90"/>
      <c r="AM6" s="90"/>
      <c r="AN6" s="90"/>
      <c r="AO6" s="91"/>
      <c r="AP6" s="91"/>
      <c r="AQ6" s="91"/>
      <c r="AR6" s="91"/>
      <c r="AS6" s="91"/>
    </row>
    <row r="7" spans="1:52" ht="33.75" customHeight="1" x14ac:dyDescent="0.2">
      <c r="A7" s="2"/>
      <c r="B7" s="11"/>
      <c r="C7" s="18" t="s">
        <v>75</v>
      </c>
      <c r="D7" s="18" t="s">
        <v>122</v>
      </c>
      <c r="E7" s="18" t="s">
        <v>123</v>
      </c>
      <c r="F7" s="18" t="s">
        <v>77</v>
      </c>
      <c r="G7" s="18" t="s">
        <v>78</v>
      </c>
      <c r="H7" s="18" t="s">
        <v>79</v>
      </c>
      <c r="I7" s="18" t="s">
        <v>80</v>
      </c>
      <c r="J7" s="18" t="s">
        <v>81</v>
      </c>
      <c r="K7" s="18" t="s">
        <v>82</v>
      </c>
      <c r="L7" s="18" t="s">
        <v>83</v>
      </c>
      <c r="N7" s="11"/>
      <c r="O7" s="18" t="s">
        <v>75</v>
      </c>
      <c r="P7" s="18" t="s">
        <v>122</v>
      </c>
      <c r="Q7" s="18" t="s">
        <v>123</v>
      </c>
      <c r="R7" s="18" t="s">
        <v>77</v>
      </c>
      <c r="S7" s="18" t="s">
        <v>78</v>
      </c>
      <c r="T7" s="18" t="s">
        <v>79</v>
      </c>
      <c r="U7" s="18" t="s">
        <v>80</v>
      </c>
      <c r="V7" s="18" t="s">
        <v>81</v>
      </c>
      <c r="W7" s="18" t="s">
        <v>82</v>
      </c>
      <c r="X7" s="18" t="s">
        <v>83</v>
      </c>
      <c r="Y7" s="93"/>
      <c r="Z7" s="99" t="s">
        <v>77</v>
      </c>
      <c r="AA7" s="99" t="s">
        <v>78</v>
      </c>
      <c r="AB7" s="99" t="s">
        <v>79</v>
      </c>
      <c r="AC7" s="99" t="s">
        <v>80</v>
      </c>
      <c r="AD7" s="99" t="s">
        <v>81</v>
      </c>
      <c r="AE7" s="99" t="s">
        <v>82</v>
      </c>
      <c r="AF7" s="99" t="s">
        <v>83</v>
      </c>
      <c r="AG7" s="185"/>
      <c r="AH7" s="93"/>
      <c r="AI7" s="99" t="s">
        <v>77</v>
      </c>
      <c r="AJ7" s="99" t="s">
        <v>78</v>
      </c>
      <c r="AK7" s="99" t="s">
        <v>79</v>
      </c>
      <c r="AL7" s="99" t="s">
        <v>80</v>
      </c>
      <c r="AM7" s="99" t="s">
        <v>81</v>
      </c>
      <c r="AN7" s="99" t="s">
        <v>82</v>
      </c>
      <c r="AO7" s="99" t="s">
        <v>83</v>
      </c>
      <c r="AP7" s="91"/>
      <c r="AQ7" s="245" t="s">
        <v>88</v>
      </c>
    </row>
    <row r="8" spans="1:52" ht="18.75" customHeight="1" x14ac:dyDescent="0.2">
      <c r="A8" s="13"/>
      <c r="B8" s="11">
        <v>1</v>
      </c>
      <c r="C8" s="158">
        <v>678.45</v>
      </c>
      <c r="D8" s="158">
        <v>742</v>
      </c>
      <c r="E8" s="158">
        <v>761.65</v>
      </c>
      <c r="F8" s="158">
        <v>430.15</v>
      </c>
      <c r="G8" s="158">
        <v>461.7</v>
      </c>
      <c r="H8" s="158">
        <v>500.35</v>
      </c>
      <c r="I8" s="158">
        <v>523.29999999999995</v>
      </c>
      <c r="J8" s="158">
        <v>542.6</v>
      </c>
      <c r="K8" s="158">
        <v>713.25</v>
      </c>
      <c r="L8" s="159"/>
      <c r="N8" s="11">
        <v>1</v>
      </c>
      <c r="O8" s="158">
        <v>591.9</v>
      </c>
      <c r="P8" s="158">
        <v>677</v>
      </c>
      <c r="Q8" s="158">
        <v>694.9</v>
      </c>
      <c r="R8" s="158">
        <v>392.45</v>
      </c>
      <c r="S8" s="158">
        <v>421.25</v>
      </c>
      <c r="T8" s="158">
        <v>456.5</v>
      </c>
      <c r="U8" s="158">
        <v>477.45</v>
      </c>
      <c r="V8" s="158">
        <v>495.05</v>
      </c>
      <c r="W8" s="158">
        <v>650.75</v>
      </c>
      <c r="X8" s="159"/>
      <c r="Y8" s="93">
        <v>1</v>
      </c>
      <c r="Z8" s="95">
        <v>296.8</v>
      </c>
      <c r="AA8" s="95">
        <v>318.60000000000002</v>
      </c>
      <c r="AB8" s="95">
        <v>345.2</v>
      </c>
      <c r="AC8" s="95">
        <v>361.1</v>
      </c>
      <c r="AD8" s="95">
        <v>374.45</v>
      </c>
      <c r="AE8" s="95">
        <v>480.25</v>
      </c>
      <c r="AF8" s="95"/>
      <c r="AG8" s="95"/>
      <c r="AH8" s="93">
        <v>1</v>
      </c>
      <c r="AI8" s="95">
        <v>284.55</v>
      </c>
      <c r="AJ8" s="95">
        <v>305.45</v>
      </c>
      <c r="AK8" s="95">
        <v>330.95</v>
      </c>
      <c r="AL8" s="95">
        <v>346.2</v>
      </c>
      <c r="AM8" s="95">
        <v>359</v>
      </c>
      <c r="AN8" s="95">
        <v>461.75</v>
      </c>
      <c r="AO8" s="95"/>
      <c r="AP8" s="91"/>
      <c r="AQ8" s="96">
        <f t="shared" ref="AQ8:AY8" si="0">C8/O8-1</f>
        <v>0.14622402432843407</v>
      </c>
      <c r="AR8" s="96">
        <f t="shared" si="0"/>
        <v>9.6011816838995623E-2</v>
      </c>
      <c r="AS8" s="96">
        <f t="shared" si="0"/>
        <v>9.6056986616779305E-2</v>
      </c>
      <c r="AT8" s="96">
        <f t="shared" si="0"/>
        <v>9.6063192763409244E-2</v>
      </c>
      <c r="AU8" s="96">
        <f t="shared" si="0"/>
        <v>9.6023738872403452E-2</v>
      </c>
      <c r="AV8" s="96">
        <f t="shared" si="0"/>
        <v>9.6056955093099639E-2</v>
      </c>
      <c r="AW8" s="96">
        <f t="shared" si="0"/>
        <v>9.6030998010262714E-2</v>
      </c>
      <c r="AX8" s="96">
        <f t="shared" si="0"/>
        <v>9.6050903949095989E-2</v>
      </c>
      <c r="AY8" s="96">
        <f t="shared" si="0"/>
        <v>9.6043027276219828E-2</v>
      </c>
      <c r="AZ8" s="96"/>
    </row>
    <row r="9" spans="1:52" ht="15.75" x14ac:dyDescent="0.25">
      <c r="A9" s="14"/>
      <c r="B9" s="11">
        <v>2</v>
      </c>
      <c r="C9" s="158">
        <v>726.6</v>
      </c>
      <c r="D9" s="158">
        <v>789.35</v>
      </c>
      <c r="E9" s="158">
        <v>810.9</v>
      </c>
      <c r="F9" s="158">
        <v>463.45</v>
      </c>
      <c r="G9" s="158">
        <v>500.75</v>
      </c>
      <c r="H9" s="158">
        <v>546.65</v>
      </c>
      <c r="I9" s="158">
        <v>569.75</v>
      </c>
      <c r="J9" s="158">
        <v>590.95000000000005</v>
      </c>
      <c r="K9" s="158">
        <v>881</v>
      </c>
      <c r="L9" s="159"/>
      <c r="N9" s="11">
        <v>2</v>
      </c>
      <c r="O9" s="158">
        <v>636.04999999999995</v>
      </c>
      <c r="P9" s="158">
        <v>720.2</v>
      </c>
      <c r="Q9" s="158">
        <v>739.85</v>
      </c>
      <c r="R9" s="158">
        <v>422.85</v>
      </c>
      <c r="S9" s="158">
        <v>456.85</v>
      </c>
      <c r="T9" s="158">
        <v>498.75</v>
      </c>
      <c r="U9" s="158">
        <v>519.79999999999995</v>
      </c>
      <c r="V9" s="158">
        <v>539.15</v>
      </c>
      <c r="W9" s="158">
        <v>803.8</v>
      </c>
      <c r="X9" s="159"/>
      <c r="Y9" s="93">
        <v>2</v>
      </c>
      <c r="Z9" s="95">
        <v>319.85000000000002</v>
      </c>
      <c r="AA9" s="95">
        <v>345.55</v>
      </c>
      <c r="AB9" s="95">
        <v>377.25</v>
      </c>
      <c r="AC9" s="95">
        <v>393.2</v>
      </c>
      <c r="AD9" s="95">
        <v>407.75</v>
      </c>
      <c r="AE9" s="95">
        <v>593.29999999999995</v>
      </c>
      <c r="AF9" s="95"/>
      <c r="AG9" s="95"/>
      <c r="AH9" s="93">
        <v>2</v>
      </c>
      <c r="AI9" s="95">
        <v>306.64999999999998</v>
      </c>
      <c r="AJ9" s="95">
        <v>331.3</v>
      </c>
      <c r="AK9" s="95">
        <v>361.65</v>
      </c>
      <c r="AL9" s="95">
        <v>376.95</v>
      </c>
      <c r="AM9" s="95">
        <v>390.9</v>
      </c>
      <c r="AN9" s="95">
        <v>570.45000000000005</v>
      </c>
      <c r="AO9" s="95"/>
      <c r="AP9" s="91"/>
      <c r="AQ9" s="96">
        <f t="shared" ref="AQ9:AQ49" si="1">C9/O9-1</f>
        <v>0.14236302177501781</v>
      </c>
      <c r="AR9" s="96">
        <f t="shared" ref="AR9:AR49" si="2">D9/P9-1</f>
        <v>9.6014995834490469E-2</v>
      </c>
      <c r="AS9" s="96">
        <f t="shared" ref="AS9:AS49" si="3">E9/Q9-1</f>
        <v>9.6032979658038808E-2</v>
      </c>
      <c r="AT9" s="96">
        <f t="shared" ref="AT9:AT49" si="4">F9/R9-1</f>
        <v>9.6015135390800532E-2</v>
      </c>
      <c r="AU9" s="96">
        <f t="shared" ref="AU9:AU49" si="5">G9/S9-1</f>
        <v>9.6092809456057804E-2</v>
      </c>
      <c r="AV9" s="96">
        <f t="shared" ref="AV9:AV49" si="6">H9/T9-1</f>
        <v>9.6040100250626592E-2</v>
      </c>
      <c r="AW9" s="96">
        <f t="shared" ref="AW9:AW49" si="7">I9/U9-1</f>
        <v>9.6094651789149665E-2</v>
      </c>
      <c r="AX9" s="96">
        <f t="shared" ref="AX9:AX49" si="8">J9/V9-1</f>
        <v>9.6077158490216252E-2</v>
      </c>
      <c r="AY9" s="96">
        <f t="shared" ref="AY9:AY49" si="9">K9/W9-1</f>
        <v>9.6043791988056793E-2</v>
      </c>
    </row>
    <row r="10" spans="1:52" ht="15.75" x14ac:dyDescent="0.25">
      <c r="A10" s="14"/>
      <c r="B10" s="11">
        <v>3</v>
      </c>
      <c r="C10" s="158">
        <v>776.95</v>
      </c>
      <c r="D10" s="158">
        <v>838.95</v>
      </c>
      <c r="E10" s="158">
        <v>858.2</v>
      </c>
      <c r="F10" s="158">
        <v>498.9</v>
      </c>
      <c r="G10" s="158">
        <v>539.9</v>
      </c>
      <c r="H10" s="158">
        <v>593.25</v>
      </c>
      <c r="I10" s="158">
        <v>618.35</v>
      </c>
      <c r="J10" s="158">
        <v>637.25</v>
      </c>
      <c r="K10" s="158">
        <v>1051.1500000000001</v>
      </c>
      <c r="L10" s="159"/>
      <c r="N10" s="11">
        <v>3</v>
      </c>
      <c r="O10" s="158">
        <v>682.2</v>
      </c>
      <c r="P10" s="158">
        <v>765.45</v>
      </c>
      <c r="Q10" s="158">
        <v>783</v>
      </c>
      <c r="R10" s="158">
        <v>455.2</v>
      </c>
      <c r="S10" s="158">
        <v>492.6</v>
      </c>
      <c r="T10" s="158">
        <v>541.25</v>
      </c>
      <c r="U10" s="158">
        <v>564.15</v>
      </c>
      <c r="V10" s="158">
        <v>581.4</v>
      </c>
      <c r="W10" s="158">
        <v>959.05</v>
      </c>
      <c r="X10" s="159"/>
      <c r="Y10" s="93">
        <v>3</v>
      </c>
      <c r="Z10" s="95">
        <v>344.25</v>
      </c>
      <c r="AA10" s="95">
        <v>372.55</v>
      </c>
      <c r="AB10" s="95">
        <v>409.35</v>
      </c>
      <c r="AC10" s="95">
        <v>426.7</v>
      </c>
      <c r="AD10" s="95">
        <v>439.8</v>
      </c>
      <c r="AE10" s="95">
        <v>707.8</v>
      </c>
      <c r="AF10" s="95"/>
      <c r="AG10" s="95"/>
      <c r="AH10" s="93">
        <v>3</v>
      </c>
      <c r="AI10" s="95">
        <v>330.05</v>
      </c>
      <c r="AJ10" s="95">
        <v>357.15</v>
      </c>
      <c r="AK10" s="95">
        <v>392.45</v>
      </c>
      <c r="AL10" s="95">
        <v>409.1</v>
      </c>
      <c r="AM10" s="95">
        <v>421.65</v>
      </c>
      <c r="AN10" s="95">
        <v>680.55</v>
      </c>
      <c r="AO10" s="95"/>
      <c r="AP10" s="91"/>
      <c r="AQ10" s="96">
        <f t="shared" si="1"/>
        <v>0.13888888888888884</v>
      </c>
      <c r="AR10" s="96">
        <f t="shared" si="2"/>
        <v>9.6021947873799807E-2</v>
      </c>
      <c r="AS10" s="96">
        <f t="shared" si="3"/>
        <v>9.6040868454661643E-2</v>
      </c>
      <c r="AT10" s="96">
        <f t="shared" si="4"/>
        <v>9.600175746924422E-2</v>
      </c>
      <c r="AU10" s="96">
        <f t="shared" si="5"/>
        <v>9.602111246447409E-2</v>
      </c>
      <c r="AV10" s="96">
        <f t="shared" si="6"/>
        <v>9.6073903002309446E-2</v>
      </c>
      <c r="AW10" s="96">
        <f t="shared" si="7"/>
        <v>9.6073739253744739E-2</v>
      </c>
      <c r="AX10" s="96">
        <f t="shared" si="8"/>
        <v>9.6061231510147893E-2</v>
      </c>
      <c r="AY10" s="96">
        <f t="shared" si="9"/>
        <v>9.6032532193316422E-2</v>
      </c>
    </row>
    <row r="11" spans="1:52" ht="15.75" x14ac:dyDescent="0.25">
      <c r="A11" s="14"/>
      <c r="B11" s="11">
        <v>4</v>
      </c>
      <c r="C11" s="158">
        <v>827.2</v>
      </c>
      <c r="D11" s="158">
        <v>888.45</v>
      </c>
      <c r="E11" s="158">
        <v>907.4</v>
      </c>
      <c r="F11" s="158">
        <v>532.35</v>
      </c>
      <c r="G11" s="158">
        <v>580.79999999999995</v>
      </c>
      <c r="H11" s="158">
        <v>637.85</v>
      </c>
      <c r="I11" s="158">
        <v>666.85</v>
      </c>
      <c r="J11" s="158">
        <v>685.5</v>
      </c>
      <c r="K11" s="158">
        <v>1217.0999999999999</v>
      </c>
      <c r="L11" s="159"/>
      <c r="N11" s="11">
        <v>4</v>
      </c>
      <c r="O11" s="158">
        <v>728.25</v>
      </c>
      <c r="P11" s="158">
        <v>810.6</v>
      </c>
      <c r="Q11" s="158">
        <v>827.9</v>
      </c>
      <c r="R11" s="158">
        <v>485.7</v>
      </c>
      <c r="S11" s="158">
        <v>529.9</v>
      </c>
      <c r="T11" s="158">
        <v>581.95000000000005</v>
      </c>
      <c r="U11" s="158">
        <v>608.4</v>
      </c>
      <c r="V11" s="158">
        <v>625.45000000000005</v>
      </c>
      <c r="W11" s="158">
        <v>1110.45</v>
      </c>
      <c r="X11" s="159"/>
      <c r="Y11" s="93">
        <v>4</v>
      </c>
      <c r="Z11" s="95">
        <v>367.4</v>
      </c>
      <c r="AA11" s="95">
        <v>400.8</v>
      </c>
      <c r="AB11" s="95">
        <v>440.15</v>
      </c>
      <c r="AC11" s="95">
        <v>460.2</v>
      </c>
      <c r="AD11" s="95">
        <v>473.05</v>
      </c>
      <c r="AE11" s="95">
        <v>819.6</v>
      </c>
      <c r="AF11" s="95"/>
      <c r="AG11" s="95"/>
      <c r="AH11" s="93">
        <v>4</v>
      </c>
      <c r="AI11" s="95">
        <v>352.25</v>
      </c>
      <c r="AJ11" s="95">
        <v>384.25</v>
      </c>
      <c r="AK11" s="95">
        <v>422</v>
      </c>
      <c r="AL11" s="95">
        <v>441.2</v>
      </c>
      <c r="AM11" s="95">
        <v>453.5</v>
      </c>
      <c r="AN11" s="95">
        <v>788.05</v>
      </c>
      <c r="AO11" s="95"/>
      <c r="AP11" s="91"/>
      <c r="AQ11" s="96">
        <f t="shared" si="1"/>
        <v>0.13587366975626503</v>
      </c>
      <c r="AR11" s="96">
        <f t="shared" si="2"/>
        <v>9.6039970392302054E-2</v>
      </c>
      <c r="AS11" s="96">
        <f t="shared" si="3"/>
        <v>9.6026090107500961E-2</v>
      </c>
      <c r="AT11" s="96">
        <f t="shared" si="4"/>
        <v>9.6046942557134196E-2</v>
      </c>
      <c r="AU11" s="96">
        <f t="shared" si="5"/>
        <v>9.6055859596150261E-2</v>
      </c>
      <c r="AV11" s="96">
        <f t="shared" si="6"/>
        <v>9.6056362230432013E-2</v>
      </c>
      <c r="AW11" s="96">
        <f t="shared" si="7"/>
        <v>9.6071663379355687E-2</v>
      </c>
      <c r="AX11" s="96">
        <f t="shared" si="8"/>
        <v>9.6010872172036077E-2</v>
      </c>
      <c r="AY11" s="96">
        <f t="shared" si="9"/>
        <v>9.6042145076320251E-2</v>
      </c>
    </row>
    <row r="12" spans="1:52" ht="15.75" x14ac:dyDescent="0.25">
      <c r="A12" s="14"/>
      <c r="B12" s="11">
        <v>5</v>
      </c>
      <c r="C12" s="158">
        <v>877.2</v>
      </c>
      <c r="D12" s="158">
        <v>937.65</v>
      </c>
      <c r="E12" s="158">
        <v>956.55</v>
      </c>
      <c r="F12" s="158">
        <v>567.75</v>
      </c>
      <c r="G12" s="158">
        <v>621.70000000000005</v>
      </c>
      <c r="H12" s="158">
        <v>684.3</v>
      </c>
      <c r="I12" s="158">
        <v>715.1</v>
      </c>
      <c r="J12" s="158">
        <v>733.65</v>
      </c>
      <c r="K12" s="158">
        <v>1385.1</v>
      </c>
      <c r="L12" s="159"/>
      <c r="N12" s="11">
        <v>5</v>
      </c>
      <c r="O12" s="158">
        <v>774.1</v>
      </c>
      <c r="P12" s="158">
        <v>855.5</v>
      </c>
      <c r="Q12" s="158">
        <v>872.75</v>
      </c>
      <c r="R12" s="158">
        <v>518</v>
      </c>
      <c r="S12" s="158">
        <v>567.20000000000005</v>
      </c>
      <c r="T12" s="158">
        <v>624.35</v>
      </c>
      <c r="U12" s="158">
        <v>652.45000000000005</v>
      </c>
      <c r="V12" s="158">
        <v>669.35</v>
      </c>
      <c r="W12" s="158">
        <v>1263.75</v>
      </c>
      <c r="X12" s="159"/>
      <c r="Y12" s="93">
        <v>5</v>
      </c>
      <c r="Z12" s="95">
        <v>391.8</v>
      </c>
      <c r="AA12" s="95">
        <v>429</v>
      </c>
      <c r="AB12" s="95">
        <v>472.25</v>
      </c>
      <c r="AC12" s="95">
        <v>493.5</v>
      </c>
      <c r="AD12" s="95">
        <v>506.3</v>
      </c>
      <c r="AE12" s="95">
        <v>932.7</v>
      </c>
      <c r="AF12" s="95"/>
      <c r="AG12" s="95"/>
      <c r="AH12" s="93">
        <v>5</v>
      </c>
      <c r="AI12" s="95">
        <v>375.6</v>
      </c>
      <c r="AJ12" s="95">
        <v>411.3</v>
      </c>
      <c r="AK12" s="95">
        <v>452.75</v>
      </c>
      <c r="AL12" s="95">
        <v>473.15</v>
      </c>
      <c r="AM12" s="95">
        <v>485.4</v>
      </c>
      <c r="AN12" s="95">
        <v>896.8</v>
      </c>
      <c r="AO12" s="95"/>
      <c r="AP12" s="91"/>
      <c r="AQ12" s="96">
        <f t="shared" si="1"/>
        <v>0.1331869267536494</v>
      </c>
      <c r="AR12" s="96">
        <f t="shared" si="2"/>
        <v>9.6025715955581514E-2</v>
      </c>
      <c r="AS12" s="96">
        <f t="shared" si="3"/>
        <v>9.6018332855915212E-2</v>
      </c>
      <c r="AT12" s="96">
        <f t="shared" si="4"/>
        <v>9.6042471042470989E-2</v>
      </c>
      <c r="AU12" s="96">
        <f t="shared" si="5"/>
        <v>9.6086036671368058E-2</v>
      </c>
      <c r="AV12" s="96">
        <f t="shared" si="6"/>
        <v>9.6019860655081279E-2</v>
      </c>
      <c r="AW12" s="96">
        <f t="shared" si="7"/>
        <v>9.6022683730554004E-2</v>
      </c>
      <c r="AX12" s="96">
        <f t="shared" si="8"/>
        <v>9.6063345036229153E-2</v>
      </c>
      <c r="AY12" s="96">
        <f t="shared" si="9"/>
        <v>9.6023738872403452E-2</v>
      </c>
    </row>
    <row r="13" spans="1:52" ht="15.75" x14ac:dyDescent="0.25">
      <c r="A13" s="14"/>
      <c r="B13" s="11">
        <v>6</v>
      </c>
      <c r="C13" s="158">
        <v>919.35</v>
      </c>
      <c r="D13" s="158">
        <v>979.15</v>
      </c>
      <c r="E13" s="158">
        <v>1002</v>
      </c>
      <c r="F13" s="158">
        <v>599.45000000000005</v>
      </c>
      <c r="G13" s="158">
        <v>653.35</v>
      </c>
      <c r="H13" s="158">
        <v>724.7</v>
      </c>
      <c r="I13" s="158">
        <v>755.85</v>
      </c>
      <c r="J13" s="158">
        <v>778.2</v>
      </c>
      <c r="K13" s="158">
        <v>1468.75</v>
      </c>
      <c r="L13" s="159"/>
      <c r="N13" s="11">
        <v>6</v>
      </c>
      <c r="O13" s="158">
        <v>812.8</v>
      </c>
      <c r="P13" s="158">
        <v>893.35</v>
      </c>
      <c r="Q13" s="158">
        <v>914.2</v>
      </c>
      <c r="R13" s="158">
        <v>546.9</v>
      </c>
      <c r="S13" s="158">
        <v>596.1</v>
      </c>
      <c r="T13" s="158">
        <v>661.2</v>
      </c>
      <c r="U13" s="158">
        <v>689.6</v>
      </c>
      <c r="V13" s="158">
        <v>710</v>
      </c>
      <c r="W13" s="158">
        <v>1340.1</v>
      </c>
      <c r="X13" s="159"/>
      <c r="Y13" s="93">
        <v>6</v>
      </c>
      <c r="Z13" s="95">
        <v>413.65</v>
      </c>
      <c r="AA13" s="95">
        <v>450.85</v>
      </c>
      <c r="AB13" s="95">
        <v>500.1</v>
      </c>
      <c r="AC13" s="95">
        <v>521.6</v>
      </c>
      <c r="AD13" s="95">
        <v>537.04999999999995</v>
      </c>
      <c r="AE13" s="95">
        <v>989.1</v>
      </c>
      <c r="AF13" s="95"/>
      <c r="AG13" s="95"/>
      <c r="AH13" s="93">
        <v>6</v>
      </c>
      <c r="AI13" s="95">
        <v>396.55</v>
      </c>
      <c r="AJ13" s="95">
        <v>432.25</v>
      </c>
      <c r="AK13" s="95">
        <v>479.45</v>
      </c>
      <c r="AL13" s="95">
        <v>500.05</v>
      </c>
      <c r="AM13" s="95">
        <v>514.9</v>
      </c>
      <c r="AN13" s="95">
        <v>951.05</v>
      </c>
      <c r="AO13" s="95"/>
      <c r="AP13" s="91"/>
      <c r="AQ13" s="96">
        <f t="shared" si="1"/>
        <v>0.13109005905511828</v>
      </c>
      <c r="AR13" s="96">
        <f t="shared" si="2"/>
        <v>9.604298427268132E-2</v>
      </c>
      <c r="AS13" s="96">
        <f t="shared" si="3"/>
        <v>9.6040253773791218E-2</v>
      </c>
      <c r="AT13" s="96">
        <f t="shared" si="4"/>
        <v>9.6087036021210492E-2</v>
      </c>
      <c r="AU13" s="96">
        <f t="shared" si="5"/>
        <v>9.6040932729407835E-2</v>
      </c>
      <c r="AV13" s="96">
        <f t="shared" si="6"/>
        <v>9.6037507562008573E-2</v>
      </c>
      <c r="AW13" s="96">
        <f t="shared" si="7"/>
        <v>9.6070185614849146E-2</v>
      </c>
      <c r="AX13" s="96">
        <f t="shared" si="8"/>
        <v>9.6056338028169153E-2</v>
      </c>
      <c r="AY13" s="96">
        <f t="shared" si="9"/>
        <v>9.6000298485187763E-2</v>
      </c>
    </row>
    <row r="14" spans="1:52" ht="15.75" x14ac:dyDescent="0.25">
      <c r="A14" s="14"/>
      <c r="B14" s="11">
        <v>7</v>
      </c>
      <c r="C14" s="158">
        <v>963.55</v>
      </c>
      <c r="D14" s="158">
        <v>1022.7</v>
      </c>
      <c r="E14" s="158">
        <v>1045.25</v>
      </c>
      <c r="F14" s="158">
        <v>631.1</v>
      </c>
      <c r="G14" s="158">
        <v>686.9</v>
      </c>
      <c r="H14" s="158">
        <v>763.55</v>
      </c>
      <c r="I14" s="158">
        <v>798.5</v>
      </c>
      <c r="J14" s="158">
        <v>820.6</v>
      </c>
      <c r="K14" s="158">
        <v>1550.9</v>
      </c>
      <c r="L14" s="159"/>
      <c r="N14" s="11">
        <v>7</v>
      </c>
      <c r="O14" s="158">
        <v>853.35</v>
      </c>
      <c r="P14" s="158">
        <v>933.1</v>
      </c>
      <c r="Q14" s="158">
        <v>953.65</v>
      </c>
      <c r="R14" s="158">
        <v>575.79999999999995</v>
      </c>
      <c r="S14" s="158">
        <v>626.70000000000005</v>
      </c>
      <c r="T14" s="158">
        <v>696.65</v>
      </c>
      <c r="U14" s="158">
        <v>728.55</v>
      </c>
      <c r="V14" s="158">
        <v>748.7</v>
      </c>
      <c r="W14" s="158">
        <v>1415.05</v>
      </c>
      <c r="X14" s="159"/>
      <c r="Y14" s="93">
        <v>7</v>
      </c>
      <c r="Z14" s="95">
        <v>435.5</v>
      </c>
      <c r="AA14" s="95">
        <v>474.05</v>
      </c>
      <c r="AB14" s="95">
        <v>526.95000000000005</v>
      </c>
      <c r="AC14" s="95">
        <v>551.04999999999995</v>
      </c>
      <c r="AD14" s="95">
        <v>566.29999999999995</v>
      </c>
      <c r="AE14" s="95">
        <v>1044.4000000000001</v>
      </c>
      <c r="AF14" s="95"/>
      <c r="AG14" s="95"/>
      <c r="AH14" s="93">
        <v>7</v>
      </c>
      <c r="AI14" s="95">
        <v>417.5</v>
      </c>
      <c r="AJ14" s="95">
        <v>454.5</v>
      </c>
      <c r="AK14" s="95">
        <v>505.2</v>
      </c>
      <c r="AL14" s="95">
        <v>528.29999999999995</v>
      </c>
      <c r="AM14" s="95">
        <v>542.95000000000005</v>
      </c>
      <c r="AN14" s="95">
        <v>1004.2</v>
      </c>
      <c r="AO14" s="95"/>
      <c r="AP14" s="91"/>
      <c r="AQ14" s="96">
        <f t="shared" si="1"/>
        <v>0.12913810277143023</v>
      </c>
      <c r="AR14" s="96">
        <f t="shared" si="2"/>
        <v>9.6024006001500295E-2</v>
      </c>
      <c r="AS14" s="96">
        <f t="shared" si="3"/>
        <v>9.6052010695747869E-2</v>
      </c>
      <c r="AT14" s="96">
        <f t="shared" si="4"/>
        <v>9.6040291767975017E-2</v>
      </c>
      <c r="AU14" s="96">
        <f t="shared" si="5"/>
        <v>9.6058720280836063E-2</v>
      </c>
      <c r="AV14" s="96">
        <f t="shared" si="6"/>
        <v>9.6031005526447943E-2</v>
      </c>
      <c r="AW14" s="96">
        <f t="shared" si="7"/>
        <v>9.6012627822386953E-2</v>
      </c>
      <c r="AX14" s="96">
        <f t="shared" si="8"/>
        <v>9.6033124081741583E-2</v>
      </c>
      <c r="AY14" s="96">
        <f t="shared" si="9"/>
        <v>9.6003674781809822E-2</v>
      </c>
    </row>
    <row r="15" spans="1:52" ht="15.75" x14ac:dyDescent="0.25">
      <c r="A15" s="14"/>
      <c r="B15" s="11">
        <v>8</v>
      </c>
      <c r="C15" s="158">
        <v>1007.6</v>
      </c>
      <c r="D15" s="158">
        <v>1066.05</v>
      </c>
      <c r="E15" s="158">
        <v>1090.5</v>
      </c>
      <c r="F15" s="158">
        <v>662.6</v>
      </c>
      <c r="G15" s="158">
        <v>716.65</v>
      </c>
      <c r="H15" s="158">
        <v>804.3</v>
      </c>
      <c r="I15" s="158">
        <v>841</v>
      </c>
      <c r="J15" s="158">
        <v>864.95</v>
      </c>
      <c r="K15" s="158">
        <v>1636.8</v>
      </c>
      <c r="L15" s="159"/>
      <c r="N15" s="11">
        <v>8</v>
      </c>
      <c r="O15" s="158">
        <v>893.75</v>
      </c>
      <c r="P15" s="158">
        <v>972.65</v>
      </c>
      <c r="Q15" s="158">
        <v>994.95</v>
      </c>
      <c r="R15" s="158">
        <v>604.54999999999995</v>
      </c>
      <c r="S15" s="158">
        <v>653.85</v>
      </c>
      <c r="T15" s="158">
        <v>733.85</v>
      </c>
      <c r="U15" s="158">
        <v>767.3</v>
      </c>
      <c r="V15" s="158">
        <v>789.15</v>
      </c>
      <c r="W15" s="158">
        <v>1493.4</v>
      </c>
      <c r="X15" s="159"/>
      <c r="Y15" s="93">
        <v>8</v>
      </c>
      <c r="Z15" s="95">
        <v>457.3</v>
      </c>
      <c r="AA15" s="95">
        <v>494.55</v>
      </c>
      <c r="AB15" s="95">
        <v>555.04999999999995</v>
      </c>
      <c r="AC15" s="95">
        <v>580.4</v>
      </c>
      <c r="AD15" s="95">
        <v>596.9</v>
      </c>
      <c r="AE15" s="95">
        <v>1102.25</v>
      </c>
      <c r="AF15" s="95"/>
      <c r="AG15" s="95"/>
      <c r="AH15" s="93">
        <v>8</v>
      </c>
      <c r="AI15" s="95">
        <v>438.4</v>
      </c>
      <c r="AJ15" s="95">
        <v>474.15</v>
      </c>
      <c r="AK15" s="95">
        <v>532.15</v>
      </c>
      <c r="AL15" s="95">
        <v>556.45000000000005</v>
      </c>
      <c r="AM15" s="95">
        <v>572.25</v>
      </c>
      <c r="AN15" s="95">
        <v>1059.8499999999999</v>
      </c>
      <c r="AO15" s="95"/>
      <c r="AP15" s="91"/>
      <c r="AQ15" s="96">
        <f t="shared" si="1"/>
        <v>0.12738461538461543</v>
      </c>
      <c r="AR15" s="96">
        <f t="shared" si="2"/>
        <v>9.6026319847838382E-2</v>
      </c>
      <c r="AS15" s="96">
        <f t="shared" si="3"/>
        <v>9.6034976631991453E-2</v>
      </c>
      <c r="AT15" s="96">
        <f t="shared" si="4"/>
        <v>9.6021834422297614E-2</v>
      </c>
      <c r="AU15" s="96">
        <f t="shared" si="5"/>
        <v>9.6046493844153868E-2</v>
      </c>
      <c r="AV15" s="96">
        <f t="shared" si="6"/>
        <v>9.6000545070518362E-2</v>
      </c>
      <c r="AW15" s="96">
        <f t="shared" si="7"/>
        <v>9.6051088231461135E-2</v>
      </c>
      <c r="AX15" s="96">
        <f t="shared" si="8"/>
        <v>9.6052714946461393E-2</v>
      </c>
      <c r="AY15" s="96">
        <f t="shared" si="9"/>
        <v>9.6022498995580463E-2</v>
      </c>
    </row>
    <row r="16" spans="1:52" ht="15.75" x14ac:dyDescent="0.25">
      <c r="A16" s="14"/>
      <c r="B16" s="11">
        <v>9</v>
      </c>
      <c r="C16" s="158">
        <v>1049.6500000000001</v>
      </c>
      <c r="D16" s="158">
        <v>1107.5</v>
      </c>
      <c r="E16" s="158">
        <v>1135.7</v>
      </c>
      <c r="F16" s="158">
        <v>696.1</v>
      </c>
      <c r="G16" s="158">
        <v>750</v>
      </c>
      <c r="H16" s="158">
        <v>844.9</v>
      </c>
      <c r="I16" s="158">
        <v>881.65</v>
      </c>
      <c r="J16" s="158">
        <v>909.25</v>
      </c>
      <c r="K16" s="158">
        <v>1720.75</v>
      </c>
      <c r="L16" s="159"/>
      <c r="N16" s="11">
        <v>9</v>
      </c>
      <c r="O16" s="158">
        <v>932.35</v>
      </c>
      <c r="P16" s="158">
        <v>1010.45</v>
      </c>
      <c r="Q16" s="158">
        <v>1036.2</v>
      </c>
      <c r="R16" s="158">
        <v>635.1</v>
      </c>
      <c r="S16" s="158">
        <v>684.3</v>
      </c>
      <c r="T16" s="158">
        <v>770.85</v>
      </c>
      <c r="U16" s="158">
        <v>804.4</v>
      </c>
      <c r="V16" s="158">
        <v>829.6</v>
      </c>
      <c r="W16" s="158">
        <v>1570</v>
      </c>
      <c r="X16" s="159"/>
      <c r="Y16" s="93">
        <v>9</v>
      </c>
      <c r="Z16" s="95">
        <v>480.4</v>
      </c>
      <c r="AA16" s="95">
        <v>517.6</v>
      </c>
      <c r="AB16" s="95">
        <v>583.1</v>
      </c>
      <c r="AC16" s="95">
        <v>608.45000000000005</v>
      </c>
      <c r="AD16" s="95">
        <v>627.54999999999995</v>
      </c>
      <c r="AE16" s="95">
        <v>1158.8</v>
      </c>
      <c r="AF16" s="95"/>
      <c r="AG16" s="95"/>
      <c r="AH16" s="93">
        <v>9</v>
      </c>
      <c r="AI16" s="95">
        <v>460.55</v>
      </c>
      <c r="AJ16" s="95">
        <v>496.25</v>
      </c>
      <c r="AK16" s="95">
        <v>559.04999999999995</v>
      </c>
      <c r="AL16" s="95">
        <v>583.35</v>
      </c>
      <c r="AM16" s="95">
        <v>601.65</v>
      </c>
      <c r="AN16" s="95">
        <v>1114.2</v>
      </c>
      <c r="AO16" s="95"/>
      <c r="AP16" s="91"/>
      <c r="AQ16" s="96">
        <f t="shared" si="1"/>
        <v>0.12581112243256287</v>
      </c>
      <c r="AR16" s="96">
        <f t="shared" si="2"/>
        <v>9.6046315997822651E-2</v>
      </c>
      <c r="AS16" s="96">
        <f t="shared" si="3"/>
        <v>9.6023933603551326E-2</v>
      </c>
      <c r="AT16" s="96">
        <f t="shared" si="4"/>
        <v>9.6047866477720012E-2</v>
      </c>
      <c r="AU16" s="96">
        <f t="shared" si="5"/>
        <v>9.6010521701008322E-2</v>
      </c>
      <c r="AV16" s="96">
        <f t="shared" si="6"/>
        <v>9.6062787831614482E-2</v>
      </c>
      <c r="AW16" s="96">
        <f t="shared" si="7"/>
        <v>9.6034311287916507E-2</v>
      </c>
      <c r="AX16" s="96">
        <f t="shared" si="8"/>
        <v>9.6010125361620124E-2</v>
      </c>
      <c r="AY16" s="96">
        <f t="shared" si="9"/>
        <v>9.6019108280254839E-2</v>
      </c>
    </row>
    <row r="17" spans="1:51" ht="15.75" x14ac:dyDescent="0.25">
      <c r="A17" s="14"/>
      <c r="B17" s="11">
        <v>10</v>
      </c>
      <c r="C17" s="158">
        <v>1093.8499999999999</v>
      </c>
      <c r="D17" s="158">
        <v>1151</v>
      </c>
      <c r="E17" s="158">
        <v>1178.9000000000001</v>
      </c>
      <c r="F17" s="158">
        <v>727.75</v>
      </c>
      <c r="G17" s="158">
        <v>781.7</v>
      </c>
      <c r="H17" s="158">
        <v>883.8</v>
      </c>
      <c r="I17" s="158">
        <v>924.3</v>
      </c>
      <c r="J17" s="158">
        <v>951.55</v>
      </c>
      <c r="K17" s="158">
        <v>1802.95</v>
      </c>
      <c r="L17" s="159"/>
      <c r="N17" s="11">
        <v>10</v>
      </c>
      <c r="O17" s="158">
        <v>972.9</v>
      </c>
      <c r="P17" s="158">
        <v>1050.1500000000001</v>
      </c>
      <c r="Q17" s="158">
        <v>1075.5999999999999</v>
      </c>
      <c r="R17" s="158">
        <v>664</v>
      </c>
      <c r="S17" s="158">
        <v>713.2</v>
      </c>
      <c r="T17" s="158">
        <v>806.35</v>
      </c>
      <c r="U17" s="158">
        <v>843.3</v>
      </c>
      <c r="V17" s="158">
        <v>868.2</v>
      </c>
      <c r="W17" s="158">
        <v>1645</v>
      </c>
      <c r="X17" s="159"/>
      <c r="Y17" s="93">
        <v>10</v>
      </c>
      <c r="Z17" s="95">
        <v>502.25</v>
      </c>
      <c r="AA17" s="95">
        <v>539.45000000000005</v>
      </c>
      <c r="AB17" s="95">
        <v>609.9</v>
      </c>
      <c r="AC17" s="95">
        <v>637.9</v>
      </c>
      <c r="AD17" s="95">
        <v>656.75</v>
      </c>
      <c r="AE17" s="95">
        <v>1214.1500000000001</v>
      </c>
      <c r="AF17" s="95"/>
      <c r="AG17" s="95"/>
      <c r="AH17" s="93">
        <v>10</v>
      </c>
      <c r="AI17" s="95">
        <v>481.5</v>
      </c>
      <c r="AJ17" s="95">
        <v>517.20000000000005</v>
      </c>
      <c r="AK17" s="95">
        <v>584.75</v>
      </c>
      <c r="AL17" s="95">
        <v>611.6</v>
      </c>
      <c r="AM17" s="95">
        <v>629.65</v>
      </c>
      <c r="AN17" s="95">
        <v>1167.45</v>
      </c>
      <c r="AO17" s="95"/>
      <c r="AP17" s="91"/>
      <c r="AQ17" s="96">
        <f t="shared" si="1"/>
        <v>0.12431904615068357</v>
      </c>
      <c r="AR17" s="96">
        <f t="shared" si="2"/>
        <v>9.6033899919059085E-2</v>
      </c>
      <c r="AS17" s="96">
        <f t="shared" si="3"/>
        <v>9.6039419858683805E-2</v>
      </c>
      <c r="AT17" s="96">
        <f t="shared" si="4"/>
        <v>9.600903614457823E-2</v>
      </c>
      <c r="AU17" s="96">
        <f t="shared" si="5"/>
        <v>9.6045989904655071E-2</v>
      </c>
      <c r="AV17" s="96">
        <f t="shared" si="6"/>
        <v>9.6050102312891239E-2</v>
      </c>
      <c r="AW17" s="96">
        <f t="shared" si="7"/>
        <v>9.6051227321237942E-2</v>
      </c>
      <c r="AX17" s="96">
        <f t="shared" si="8"/>
        <v>9.6003225063349351E-2</v>
      </c>
      <c r="AY17" s="96">
        <f t="shared" si="9"/>
        <v>9.6018237082066804E-2</v>
      </c>
    </row>
    <row r="18" spans="1:51" ht="15.75" x14ac:dyDescent="0.25">
      <c r="A18" s="14"/>
      <c r="B18" s="11">
        <v>11</v>
      </c>
      <c r="C18" s="158">
        <v>1119.95</v>
      </c>
      <c r="D18" s="158">
        <v>1176.75</v>
      </c>
      <c r="E18" s="158">
        <v>1206.45</v>
      </c>
      <c r="F18" s="158">
        <v>740.75</v>
      </c>
      <c r="G18" s="158">
        <v>794.75</v>
      </c>
      <c r="H18" s="158">
        <v>906.85</v>
      </c>
      <c r="I18" s="158">
        <v>949.5</v>
      </c>
      <c r="J18" s="158">
        <v>978.7</v>
      </c>
      <c r="K18" s="158">
        <v>1835.95</v>
      </c>
      <c r="L18" s="159"/>
      <c r="N18" s="11">
        <v>11</v>
      </c>
      <c r="O18" s="158">
        <v>996.85</v>
      </c>
      <c r="P18" s="158">
        <v>1073.6500000000001</v>
      </c>
      <c r="Q18" s="158">
        <v>1100.75</v>
      </c>
      <c r="R18" s="158">
        <v>675.85</v>
      </c>
      <c r="S18" s="158">
        <v>725.1</v>
      </c>
      <c r="T18" s="158">
        <v>827.4</v>
      </c>
      <c r="U18" s="158">
        <v>866.3</v>
      </c>
      <c r="V18" s="158">
        <v>892.95</v>
      </c>
      <c r="W18" s="158">
        <v>1675.1</v>
      </c>
      <c r="X18" s="159"/>
      <c r="Y18" s="93">
        <v>11</v>
      </c>
      <c r="Z18" s="95">
        <v>511.2</v>
      </c>
      <c r="AA18" s="95">
        <v>548.45000000000005</v>
      </c>
      <c r="AB18" s="95">
        <v>625.9</v>
      </c>
      <c r="AC18" s="95">
        <v>655.29999999999995</v>
      </c>
      <c r="AD18" s="95">
        <v>675.45</v>
      </c>
      <c r="AE18" s="95">
        <v>1236.4000000000001</v>
      </c>
      <c r="AF18" s="95"/>
      <c r="AG18" s="95"/>
      <c r="AH18" s="93">
        <v>11</v>
      </c>
      <c r="AI18" s="95">
        <v>490.1</v>
      </c>
      <c r="AJ18" s="95">
        <v>525.79999999999995</v>
      </c>
      <c r="AK18" s="95">
        <v>600.04999999999995</v>
      </c>
      <c r="AL18" s="95">
        <v>628.25</v>
      </c>
      <c r="AM18" s="95">
        <v>647.6</v>
      </c>
      <c r="AN18" s="95">
        <v>1188.8</v>
      </c>
      <c r="AO18" s="95"/>
      <c r="AP18" s="91"/>
      <c r="AQ18" s="96">
        <f t="shared" si="1"/>
        <v>0.12348899031950644</v>
      </c>
      <c r="AR18" s="96">
        <f t="shared" si="2"/>
        <v>9.6027569505890975E-2</v>
      </c>
      <c r="AS18" s="96">
        <f t="shared" si="3"/>
        <v>9.6025437201907815E-2</v>
      </c>
      <c r="AT18" s="96">
        <f t="shared" si="4"/>
        <v>9.6027224975956171E-2</v>
      </c>
      <c r="AU18" s="96">
        <f t="shared" si="5"/>
        <v>9.6055716452903006E-2</v>
      </c>
      <c r="AV18" s="96">
        <f t="shared" si="6"/>
        <v>9.6023688663282591E-2</v>
      </c>
      <c r="AW18" s="96">
        <f t="shared" si="7"/>
        <v>9.6040632575320473E-2</v>
      </c>
      <c r="AX18" s="96">
        <f t="shared" si="8"/>
        <v>9.6030012878660642E-2</v>
      </c>
      <c r="AY18" s="96">
        <f t="shared" si="9"/>
        <v>9.6024117963106725E-2</v>
      </c>
    </row>
    <row r="19" spans="1:51" ht="15.75" x14ac:dyDescent="0.25">
      <c r="A19" s="14"/>
      <c r="B19" s="11">
        <v>12</v>
      </c>
      <c r="C19" s="158">
        <v>1147.95</v>
      </c>
      <c r="D19" s="158">
        <v>1204.3</v>
      </c>
      <c r="E19" s="158">
        <v>1232.05</v>
      </c>
      <c r="F19" s="158">
        <v>755.65</v>
      </c>
      <c r="G19" s="158">
        <v>811.55</v>
      </c>
      <c r="H19" s="158">
        <v>928.3</v>
      </c>
      <c r="I19" s="158">
        <v>976.6</v>
      </c>
      <c r="J19" s="158">
        <v>1003.7</v>
      </c>
      <c r="K19" s="158">
        <v>1865.25</v>
      </c>
      <c r="L19" s="159"/>
      <c r="N19" s="11">
        <v>12</v>
      </c>
      <c r="O19" s="158">
        <v>1022.6</v>
      </c>
      <c r="P19" s="158">
        <v>1098.8</v>
      </c>
      <c r="Q19" s="158">
        <v>1124.0999999999999</v>
      </c>
      <c r="R19" s="158">
        <v>689.45</v>
      </c>
      <c r="S19" s="158">
        <v>740.45</v>
      </c>
      <c r="T19" s="158">
        <v>846.95</v>
      </c>
      <c r="U19" s="158">
        <v>891.05</v>
      </c>
      <c r="V19" s="158">
        <v>915.75</v>
      </c>
      <c r="W19" s="158">
        <v>1701.85</v>
      </c>
      <c r="X19" s="159"/>
      <c r="Y19" s="93">
        <v>12</v>
      </c>
      <c r="Z19" s="95">
        <v>521.5</v>
      </c>
      <c r="AA19" s="95">
        <v>560.04999999999995</v>
      </c>
      <c r="AB19" s="95">
        <v>640.65</v>
      </c>
      <c r="AC19" s="95">
        <v>674.05</v>
      </c>
      <c r="AD19" s="95">
        <v>692.75</v>
      </c>
      <c r="AE19" s="95">
        <v>1256.1500000000001</v>
      </c>
      <c r="AF19" s="95"/>
      <c r="AG19" s="95"/>
      <c r="AH19" s="93">
        <v>12</v>
      </c>
      <c r="AI19" s="95">
        <v>500</v>
      </c>
      <c r="AJ19" s="95">
        <v>536.95000000000005</v>
      </c>
      <c r="AK19" s="95">
        <v>614.20000000000005</v>
      </c>
      <c r="AL19" s="95">
        <v>646.25</v>
      </c>
      <c r="AM19" s="95">
        <v>664.15</v>
      </c>
      <c r="AN19" s="95">
        <v>1207.8</v>
      </c>
      <c r="AO19" s="95"/>
      <c r="AP19" s="91"/>
      <c r="AQ19" s="96">
        <f t="shared" si="1"/>
        <v>0.12257969880696273</v>
      </c>
      <c r="AR19" s="96">
        <f t="shared" si="2"/>
        <v>9.6013833272660998E-2</v>
      </c>
      <c r="AS19" s="96">
        <f t="shared" si="3"/>
        <v>9.6032381460724237E-2</v>
      </c>
      <c r="AT19" s="96">
        <f t="shared" si="4"/>
        <v>9.601856552324306E-2</v>
      </c>
      <c r="AU19" s="96">
        <f t="shared" si="5"/>
        <v>9.6022688905395226E-2</v>
      </c>
      <c r="AV19" s="96">
        <f t="shared" si="6"/>
        <v>9.6050534270027743E-2</v>
      </c>
      <c r="AW19" s="96">
        <f t="shared" si="7"/>
        <v>9.6010324897592758E-2</v>
      </c>
      <c r="AX19" s="96">
        <f t="shared" si="8"/>
        <v>9.6041496041496144E-2</v>
      </c>
      <c r="AY19" s="96">
        <f t="shared" si="9"/>
        <v>9.6013162147075226E-2</v>
      </c>
    </row>
    <row r="20" spans="1:51" ht="15.75" x14ac:dyDescent="0.25">
      <c r="A20" s="14"/>
      <c r="B20" s="11">
        <v>13</v>
      </c>
      <c r="C20" s="158">
        <v>1174.0999999999999</v>
      </c>
      <c r="D20" s="158">
        <v>1230.0999999999999</v>
      </c>
      <c r="E20" s="158">
        <v>1255.7</v>
      </c>
      <c r="F20" s="158">
        <v>770.6</v>
      </c>
      <c r="G20" s="158">
        <v>824.5</v>
      </c>
      <c r="H20" s="158">
        <v>949.5</v>
      </c>
      <c r="I20" s="158">
        <v>1001.75</v>
      </c>
      <c r="J20" s="158">
        <v>1026.9000000000001</v>
      </c>
      <c r="K20" s="158">
        <v>1898.45</v>
      </c>
      <c r="L20" s="159"/>
      <c r="N20" s="11">
        <v>13</v>
      </c>
      <c r="O20" s="158">
        <v>1046.55</v>
      </c>
      <c r="P20" s="158">
        <v>1122.3499999999999</v>
      </c>
      <c r="Q20" s="158">
        <v>1145.7</v>
      </c>
      <c r="R20" s="158">
        <v>703.1</v>
      </c>
      <c r="S20" s="158">
        <v>752.25</v>
      </c>
      <c r="T20" s="158">
        <v>866.3</v>
      </c>
      <c r="U20" s="158">
        <v>914</v>
      </c>
      <c r="V20" s="158">
        <v>936.95</v>
      </c>
      <c r="W20" s="158">
        <v>1732.15</v>
      </c>
      <c r="X20" s="159"/>
      <c r="Y20" s="93">
        <v>13</v>
      </c>
      <c r="Z20" s="95">
        <v>531.85</v>
      </c>
      <c r="AA20" s="95">
        <v>569</v>
      </c>
      <c r="AB20" s="95">
        <v>655.29999999999995</v>
      </c>
      <c r="AC20" s="95">
        <v>691.4</v>
      </c>
      <c r="AD20" s="95">
        <v>708.75</v>
      </c>
      <c r="AE20" s="95">
        <v>1278.5</v>
      </c>
      <c r="AF20" s="95"/>
      <c r="AG20" s="95"/>
      <c r="AH20" s="93">
        <v>13</v>
      </c>
      <c r="AI20" s="95">
        <v>509.9</v>
      </c>
      <c r="AJ20" s="95">
        <v>545.5</v>
      </c>
      <c r="AK20" s="95">
        <v>628.25</v>
      </c>
      <c r="AL20" s="95">
        <v>662.85</v>
      </c>
      <c r="AM20" s="95">
        <v>679.5</v>
      </c>
      <c r="AN20" s="95">
        <v>1229.3</v>
      </c>
      <c r="AO20" s="95"/>
      <c r="AP20" s="91"/>
      <c r="AQ20" s="96">
        <f t="shared" si="1"/>
        <v>0.12187664230089346</v>
      </c>
      <c r="AR20" s="96">
        <f t="shared" si="2"/>
        <v>9.6003920345703264E-2</v>
      </c>
      <c r="AS20" s="96">
        <f t="shared" si="3"/>
        <v>9.6011172209129692E-2</v>
      </c>
      <c r="AT20" s="96">
        <f t="shared" si="4"/>
        <v>9.6003413454700537E-2</v>
      </c>
      <c r="AU20" s="96">
        <f t="shared" si="5"/>
        <v>9.6045197740112886E-2</v>
      </c>
      <c r="AV20" s="96">
        <f t="shared" si="6"/>
        <v>9.6040632575320473E-2</v>
      </c>
      <c r="AW20" s="96">
        <f t="shared" si="7"/>
        <v>9.6006564551422313E-2</v>
      </c>
      <c r="AX20" s="96">
        <f t="shared" si="8"/>
        <v>9.6002988419872981E-2</v>
      </c>
      <c r="AY20" s="96">
        <f t="shared" si="9"/>
        <v>9.6007851514014364E-2</v>
      </c>
    </row>
    <row r="21" spans="1:51" ht="15.75" x14ac:dyDescent="0.25">
      <c r="A21" s="14"/>
      <c r="B21" s="11">
        <v>14</v>
      </c>
      <c r="C21" s="158">
        <v>1200.05</v>
      </c>
      <c r="D21" s="158">
        <v>1255.7</v>
      </c>
      <c r="E21" s="158">
        <v>1283.2</v>
      </c>
      <c r="F21" s="158">
        <v>783.55</v>
      </c>
      <c r="G21" s="158">
        <v>837.4</v>
      </c>
      <c r="H21" s="158">
        <v>974.75</v>
      </c>
      <c r="I21" s="158">
        <v>1026.9000000000001</v>
      </c>
      <c r="J21" s="158">
        <v>1053.95</v>
      </c>
      <c r="K21" s="158">
        <v>1929.75</v>
      </c>
      <c r="L21" s="159"/>
      <c r="N21" s="11">
        <v>14</v>
      </c>
      <c r="O21" s="158">
        <v>1070.4000000000001</v>
      </c>
      <c r="P21" s="158">
        <v>1145.7</v>
      </c>
      <c r="Q21" s="158">
        <v>1170.8</v>
      </c>
      <c r="R21" s="158">
        <v>714.9</v>
      </c>
      <c r="S21" s="158">
        <v>764.05</v>
      </c>
      <c r="T21" s="158">
        <v>889.35</v>
      </c>
      <c r="U21" s="158">
        <v>936.95</v>
      </c>
      <c r="V21" s="158">
        <v>961.6</v>
      </c>
      <c r="W21" s="158">
        <v>1760.7</v>
      </c>
      <c r="X21" s="159"/>
      <c r="Y21" s="93">
        <v>14</v>
      </c>
      <c r="Z21" s="95">
        <v>540.79999999999995</v>
      </c>
      <c r="AA21" s="95">
        <v>577.95000000000005</v>
      </c>
      <c r="AB21" s="95">
        <v>672.7</v>
      </c>
      <c r="AC21" s="95">
        <v>708.75</v>
      </c>
      <c r="AD21" s="95">
        <v>727.4</v>
      </c>
      <c r="AE21" s="95">
        <v>1299.55</v>
      </c>
      <c r="AF21" s="95"/>
      <c r="AG21" s="95"/>
      <c r="AH21" s="93">
        <v>14</v>
      </c>
      <c r="AI21" s="95">
        <v>518.5</v>
      </c>
      <c r="AJ21" s="95">
        <v>554.1</v>
      </c>
      <c r="AK21" s="95">
        <v>644.95000000000005</v>
      </c>
      <c r="AL21" s="95">
        <v>679.5</v>
      </c>
      <c r="AM21" s="95">
        <v>697.4</v>
      </c>
      <c r="AN21" s="95">
        <v>1249.55</v>
      </c>
      <c r="AO21" s="95"/>
      <c r="AP21" s="91"/>
      <c r="AQ21" s="96">
        <f t="shared" si="1"/>
        <v>0.12112294469357243</v>
      </c>
      <c r="AR21" s="96">
        <f t="shared" si="2"/>
        <v>9.6011172209129692E-2</v>
      </c>
      <c r="AS21" s="96">
        <f t="shared" si="3"/>
        <v>9.600273317389818E-2</v>
      </c>
      <c r="AT21" s="96">
        <f t="shared" si="4"/>
        <v>9.6027416421877065E-2</v>
      </c>
      <c r="AU21" s="96">
        <f t="shared" si="5"/>
        <v>9.6001570577841866E-2</v>
      </c>
      <c r="AV21" s="96">
        <f t="shared" si="6"/>
        <v>9.6025186934277862E-2</v>
      </c>
      <c r="AW21" s="96">
        <f t="shared" si="7"/>
        <v>9.6002988419872981E-2</v>
      </c>
      <c r="AX21" s="96">
        <f t="shared" si="8"/>
        <v>9.6037853577371157E-2</v>
      </c>
      <c r="AY21" s="96">
        <f t="shared" si="9"/>
        <v>9.6012949395126945E-2</v>
      </c>
    </row>
    <row r="22" spans="1:51" ht="15.75" x14ac:dyDescent="0.25">
      <c r="A22" s="14"/>
      <c r="B22" s="11">
        <v>15</v>
      </c>
      <c r="C22" s="158">
        <v>1230.1500000000001</v>
      </c>
      <c r="D22" s="158">
        <v>1285.3</v>
      </c>
      <c r="E22" s="158">
        <v>1307.05</v>
      </c>
      <c r="F22" s="158">
        <v>796.45</v>
      </c>
      <c r="G22" s="158">
        <v>852.2</v>
      </c>
      <c r="H22" s="158">
        <v>995.9</v>
      </c>
      <c r="I22" s="158">
        <v>1055.95</v>
      </c>
      <c r="J22" s="158">
        <v>1077.25</v>
      </c>
      <c r="K22" s="158">
        <v>1960.8</v>
      </c>
      <c r="L22" s="159"/>
      <c r="N22" s="11">
        <v>15</v>
      </c>
      <c r="O22" s="158">
        <v>1098</v>
      </c>
      <c r="P22" s="158">
        <v>1172.7</v>
      </c>
      <c r="Q22" s="158">
        <v>1192.55</v>
      </c>
      <c r="R22" s="158">
        <v>726.65</v>
      </c>
      <c r="S22" s="158">
        <v>777.55</v>
      </c>
      <c r="T22" s="158">
        <v>908.65</v>
      </c>
      <c r="U22" s="158">
        <v>963.45</v>
      </c>
      <c r="V22" s="158">
        <v>982.85</v>
      </c>
      <c r="W22" s="158">
        <v>1789.05</v>
      </c>
      <c r="X22" s="159"/>
      <c r="Y22" s="93">
        <v>15</v>
      </c>
      <c r="Z22" s="95">
        <v>549.70000000000005</v>
      </c>
      <c r="AA22" s="95">
        <v>588.20000000000005</v>
      </c>
      <c r="AB22" s="95">
        <v>687.35</v>
      </c>
      <c r="AC22" s="95">
        <v>728.8</v>
      </c>
      <c r="AD22" s="95">
        <v>743.5</v>
      </c>
      <c r="AE22" s="95">
        <v>1320.55</v>
      </c>
      <c r="AF22" s="95"/>
      <c r="AG22" s="95"/>
      <c r="AH22" s="93">
        <v>15</v>
      </c>
      <c r="AI22" s="95">
        <v>527</v>
      </c>
      <c r="AJ22" s="95">
        <v>563.95000000000005</v>
      </c>
      <c r="AK22" s="95">
        <v>659</v>
      </c>
      <c r="AL22" s="95">
        <v>698.75</v>
      </c>
      <c r="AM22" s="95">
        <v>712.8</v>
      </c>
      <c r="AN22" s="95">
        <v>1269.75</v>
      </c>
      <c r="AO22" s="95"/>
      <c r="AP22" s="91"/>
      <c r="AQ22" s="96">
        <f t="shared" si="1"/>
        <v>0.12035519125683058</v>
      </c>
      <c r="AR22" s="96">
        <f t="shared" si="2"/>
        <v>9.6017736846593316E-2</v>
      </c>
      <c r="AS22" s="96">
        <f t="shared" si="3"/>
        <v>9.6012745796821841E-2</v>
      </c>
      <c r="AT22" s="96">
        <f t="shared" si="4"/>
        <v>9.6057249019473101E-2</v>
      </c>
      <c r="AU22" s="96">
        <f t="shared" si="5"/>
        <v>9.6006687672818503E-2</v>
      </c>
      <c r="AV22" s="96">
        <f t="shared" si="6"/>
        <v>9.6021570461673811E-2</v>
      </c>
      <c r="AW22" s="96">
        <f t="shared" si="7"/>
        <v>9.6009133841922223E-2</v>
      </c>
      <c r="AX22" s="96">
        <f t="shared" si="8"/>
        <v>9.6047209645419018E-2</v>
      </c>
      <c r="AY22" s="96">
        <f t="shared" si="9"/>
        <v>9.6000670747044436E-2</v>
      </c>
    </row>
    <row r="23" spans="1:51" ht="15.75" x14ac:dyDescent="0.25">
      <c r="A23" s="14"/>
      <c r="B23" s="11">
        <v>16</v>
      </c>
      <c r="C23" s="158">
        <v>1256.3499999999999</v>
      </c>
      <c r="D23" s="158">
        <v>1311.15</v>
      </c>
      <c r="E23" s="158">
        <v>1334.4</v>
      </c>
      <c r="F23" s="158">
        <v>813.35</v>
      </c>
      <c r="G23" s="158">
        <v>865.3</v>
      </c>
      <c r="H23" s="158">
        <v>1019.35</v>
      </c>
      <c r="I23" s="158">
        <v>1081.25</v>
      </c>
      <c r="J23" s="158">
        <v>1104.0999999999999</v>
      </c>
      <c r="K23" s="158">
        <v>1992.1</v>
      </c>
      <c r="L23" s="159"/>
      <c r="N23" s="11">
        <v>16</v>
      </c>
      <c r="O23" s="158">
        <v>1122.05</v>
      </c>
      <c r="P23" s="158">
        <v>1196.3</v>
      </c>
      <c r="Q23" s="158">
        <v>1217.5</v>
      </c>
      <c r="R23" s="158">
        <v>742.1</v>
      </c>
      <c r="S23" s="158">
        <v>789.5</v>
      </c>
      <c r="T23" s="158">
        <v>930.05</v>
      </c>
      <c r="U23" s="158">
        <v>986.5</v>
      </c>
      <c r="V23" s="158">
        <v>1007.35</v>
      </c>
      <c r="W23" s="158">
        <v>1817.6</v>
      </c>
      <c r="X23" s="159"/>
      <c r="Y23" s="93">
        <v>16</v>
      </c>
      <c r="Z23" s="95">
        <v>561.35</v>
      </c>
      <c r="AA23" s="95">
        <v>597.25</v>
      </c>
      <c r="AB23" s="95">
        <v>703.55</v>
      </c>
      <c r="AC23" s="95">
        <v>746.25</v>
      </c>
      <c r="AD23" s="95">
        <v>762</v>
      </c>
      <c r="AE23" s="95">
        <v>1341.6</v>
      </c>
      <c r="AF23" s="95"/>
      <c r="AG23" s="95"/>
      <c r="AH23" s="93">
        <v>16</v>
      </c>
      <c r="AI23" s="95">
        <v>538.20000000000005</v>
      </c>
      <c r="AJ23" s="95">
        <v>572.6</v>
      </c>
      <c r="AK23" s="95">
        <v>674.5</v>
      </c>
      <c r="AL23" s="95">
        <v>715.45</v>
      </c>
      <c r="AM23" s="95">
        <v>730.55</v>
      </c>
      <c r="AN23" s="95">
        <v>1290</v>
      </c>
      <c r="AO23" s="95"/>
      <c r="AP23" s="91"/>
      <c r="AQ23" s="96">
        <f t="shared" si="1"/>
        <v>0.119691635845105</v>
      </c>
      <c r="AR23" s="96">
        <f t="shared" si="2"/>
        <v>9.6004346735768742E-2</v>
      </c>
      <c r="AS23" s="96">
        <f t="shared" si="3"/>
        <v>9.6016427104722801E-2</v>
      </c>
      <c r="AT23" s="96">
        <f t="shared" si="4"/>
        <v>9.6011319229214465E-2</v>
      </c>
      <c r="AU23" s="96">
        <f t="shared" si="5"/>
        <v>9.601013299556671E-2</v>
      </c>
      <c r="AV23" s="96">
        <f t="shared" si="6"/>
        <v>9.6016343207354415E-2</v>
      </c>
      <c r="AW23" s="96">
        <f t="shared" si="7"/>
        <v>9.6046629498226066E-2</v>
      </c>
      <c r="AX23" s="96">
        <f t="shared" si="8"/>
        <v>9.6044076041097881E-2</v>
      </c>
      <c r="AY23" s="96">
        <f t="shared" si="9"/>
        <v>9.6005721830985991E-2</v>
      </c>
    </row>
    <row r="24" spans="1:51" ht="15.75" x14ac:dyDescent="0.25">
      <c r="A24" s="14"/>
      <c r="B24" s="11">
        <v>17</v>
      </c>
      <c r="C24" s="158">
        <v>1286.45</v>
      </c>
      <c r="D24" s="158">
        <v>1340.8</v>
      </c>
      <c r="E24" s="158">
        <v>1358.2</v>
      </c>
      <c r="F24" s="158">
        <v>826.3</v>
      </c>
      <c r="G24" s="158">
        <v>880.4</v>
      </c>
      <c r="H24" s="158">
        <v>1042.5</v>
      </c>
      <c r="I24" s="158">
        <v>1110.3499999999999</v>
      </c>
      <c r="J24" s="158">
        <v>1127.3499999999999</v>
      </c>
      <c r="K24" s="158">
        <v>2025.3</v>
      </c>
      <c r="L24" s="159"/>
      <c r="N24" s="11">
        <v>17</v>
      </c>
      <c r="O24" s="158">
        <v>1149.7</v>
      </c>
      <c r="P24" s="158">
        <v>1223.3499999999999</v>
      </c>
      <c r="Q24" s="158">
        <v>1239.2</v>
      </c>
      <c r="R24" s="158">
        <v>753.9</v>
      </c>
      <c r="S24" s="158">
        <v>803.25</v>
      </c>
      <c r="T24" s="158">
        <v>951.15</v>
      </c>
      <c r="U24" s="158">
        <v>1013.05</v>
      </c>
      <c r="V24" s="158">
        <v>1028.5999999999999</v>
      </c>
      <c r="W24" s="158">
        <v>1847.9</v>
      </c>
      <c r="X24" s="159"/>
      <c r="Y24" s="93">
        <v>17</v>
      </c>
      <c r="Z24" s="95">
        <v>570.25</v>
      </c>
      <c r="AA24" s="95">
        <v>607.6</v>
      </c>
      <c r="AB24" s="95">
        <v>719.5</v>
      </c>
      <c r="AC24" s="95">
        <v>766.35</v>
      </c>
      <c r="AD24" s="95">
        <v>778.1</v>
      </c>
      <c r="AE24" s="95">
        <v>1363.95</v>
      </c>
      <c r="AF24" s="95"/>
      <c r="AG24" s="95"/>
      <c r="AH24" s="93">
        <v>17</v>
      </c>
      <c r="AI24" s="95">
        <v>546.70000000000005</v>
      </c>
      <c r="AJ24" s="95">
        <v>582.54999999999995</v>
      </c>
      <c r="AK24" s="95">
        <v>689.8</v>
      </c>
      <c r="AL24" s="95">
        <v>734.75</v>
      </c>
      <c r="AM24" s="95">
        <v>746</v>
      </c>
      <c r="AN24" s="95">
        <v>1311.45</v>
      </c>
      <c r="AO24" s="95"/>
      <c r="AP24" s="91"/>
      <c r="AQ24" s="96">
        <f t="shared" si="1"/>
        <v>0.11894407236670435</v>
      </c>
      <c r="AR24" s="96">
        <f t="shared" si="2"/>
        <v>9.6006866391466161E-2</v>
      </c>
      <c r="AS24" s="96">
        <f t="shared" si="3"/>
        <v>9.602969657843774E-2</v>
      </c>
      <c r="AT24" s="96">
        <f t="shared" si="4"/>
        <v>9.6033956758190708E-2</v>
      </c>
      <c r="AU24" s="96">
        <f t="shared" si="5"/>
        <v>9.6047307812013649E-2</v>
      </c>
      <c r="AV24" s="96">
        <f t="shared" si="6"/>
        <v>9.604163381170161E-2</v>
      </c>
      <c r="AW24" s="96">
        <f t="shared" si="7"/>
        <v>9.6046591974729756E-2</v>
      </c>
      <c r="AX24" s="96">
        <f t="shared" si="8"/>
        <v>9.6004277658954029E-2</v>
      </c>
      <c r="AY24" s="96">
        <f t="shared" si="9"/>
        <v>9.6000865847718941E-2</v>
      </c>
    </row>
    <row r="25" spans="1:51" ht="15.75" x14ac:dyDescent="0.25">
      <c r="A25" s="14"/>
      <c r="B25" s="11">
        <v>18</v>
      </c>
      <c r="C25" s="158">
        <v>1314.3</v>
      </c>
      <c r="D25" s="158">
        <v>1368.25</v>
      </c>
      <c r="E25" s="158">
        <v>1383.6</v>
      </c>
      <c r="F25" s="158">
        <v>839.35</v>
      </c>
      <c r="G25" s="158">
        <v>895.25</v>
      </c>
      <c r="H25" s="158">
        <v>1065.7</v>
      </c>
      <c r="I25" s="158">
        <v>1137.3</v>
      </c>
      <c r="J25" s="158">
        <v>1152.3499999999999</v>
      </c>
      <c r="K25" s="158">
        <v>2054.75</v>
      </c>
      <c r="L25" s="159"/>
      <c r="N25" s="11">
        <v>18</v>
      </c>
      <c r="O25" s="158">
        <v>1175.25</v>
      </c>
      <c r="P25" s="158">
        <v>1248.4000000000001</v>
      </c>
      <c r="Q25" s="158">
        <v>1262.4000000000001</v>
      </c>
      <c r="R25" s="158">
        <v>765.8</v>
      </c>
      <c r="S25" s="158">
        <v>816.8</v>
      </c>
      <c r="T25" s="158">
        <v>972.35</v>
      </c>
      <c r="U25" s="158">
        <v>1037.6500000000001</v>
      </c>
      <c r="V25" s="158">
        <v>1051.4000000000001</v>
      </c>
      <c r="W25" s="158">
        <v>1874.75</v>
      </c>
      <c r="X25" s="159"/>
      <c r="Y25" s="93">
        <v>18</v>
      </c>
      <c r="Z25" s="95">
        <v>579.29999999999995</v>
      </c>
      <c r="AA25" s="95">
        <v>617.85</v>
      </c>
      <c r="AB25" s="95">
        <v>735.55</v>
      </c>
      <c r="AC25" s="95">
        <v>784.95</v>
      </c>
      <c r="AD25" s="95">
        <v>795.3</v>
      </c>
      <c r="AE25" s="95">
        <v>1383.75</v>
      </c>
      <c r="AF25" s="95"/>
      <c r="AG25" s="95"/>
      <c r="AH25" s="93">
        <v>18</v>
      </c>
      <c r="AI25" s="95">
        <v>555.4</v>
      </c>
      <c r="AJ25" s="95">
        <v>592.35</v>
      </c>
      <c r="AK25" s="95">
        <v>705.2</v>
      </c>
      <c r="AL25" s="95">
        <v>752.55</v>
      </c>
      <c r="AM25" s="95">
        <v>762.5</v>
      </c>
      <c r="AN25" s="95">
        <v>1330.5</v>
      </c>
      <c r="AO25" s="95"/>
      <c r="AP25" s="91"/>
      <c r="AQ25" s="96">
        <f t="shared" si="1"/>
        <v>0.11831525207402671</v>
      </c>
      <c r="AR25" s="96">
        <f t="shared" si="2"/>
        <v>9.6002883691124641E-2</v>
      </c>
      <c r="AS25" s="96">
        <f t="shared" si="3"/>
        <v>9.6007604562737381E-2</v>
      </c>
      <c r="AT25" s="96">
        <f t="shared" si="4"/>
        <v>9.6043353355967698E-2</v>
      </c>
      <c r="AU25" s="96">
        <f t="shared" si="5"/>
        <v>9.6045543584720949E-2</v>
      </c>
      <c r="AV25" s="96">
        <f t="shared" si="6"/>
        <v>9.6004525119555817E-2</v>
      </c>
      <c r="AW25" s="96">
        <f t="shared" si="7"/>
        <v>9.6034308292776815E-2</v>
      </c>
      <c r="AX25" s="96">
        <f t="shared" si="8"/>
        <v>9.6014837359710725E-2</v>
      </c>
      <c r="AY25" s="96">
        <f t="shared" si="9"/>
        <v>9.6012801706894191E-2</v>
      </c>
    </row>
    <row r="26" spans="1:51" ht="15.75" x14ac:dyDescent="0.25">
      <c r="A26" s="14"/>
      <c r="B26" s="11">
        <v>19</v>
      </c>
      <c r="C26" s="158">
        <v>1342.6</v>
      </c>
      <c r="D26" s="158">
        <v>1396.15</v>
      </c>
      <c r="E26" s="158">
        <v>1411.25</v>
      </c>
      <c r="F26" s="158">
        <v>854.3</v>
      </c>
      <c r="G26" s="158">
        <v>908.15</v>
      </c>
      <c r="H26" s="158">
        <v>1087.05</v>
      </c>
      <c r="I26" s="158">
        <v>1164.5999999999999</v>
      </c>
      <c r="J26" s="158">
        <v>1179.45</v>
      </c>
      <c r="K26" s="158">
        <v>2087.8000000000002</v>
      </c>
      <c r="L26" s="159"/>
      <c r="N26" s="11">
        <v>19</v>
      </c>
      <c r="O26" s="158">
        <v>1201.25</v>
      </c>
      <c r="P26" s="158">
        <v>1273.8499999999999</v>
      </c>
      <c r="Q26" s="158">
        <v>1287.5999999999999</v>
      </c>
      <c r="R26" s="158">
        <v>779.45</v>
      </c>
      <c r="S26" s="158">
        <v>828.6</v>
      </c>
      <c r="T26" s="158">
        <v>991.8</v>
      </c>
      <c r="U26" s="158">
        <v>1062.55</v>
      </c>
      <c r="V26" s="158">
        <v>1076.0999999999999</v>
      </c>
      <c r="W26" s="158">
        <v>1904.9</v>
      </c>
      <c r="X26" s="159"/>
      <c r="Y26" s="93">
        <v>19</v>
      </c>
      <c r="Z26" s="95">
        <v>589.6</v>
      </c>
      <c r="AA26" s="95">
        <v>626.79999999999995</v>
      </c>
      <c r="AB26" s="95">
        <v>750.25</v>
      </c>
      <c r="AC26" s="95">
        <v>803.8</v>
      </c>
      <c r="AD26" s="95">
        <v>814</v>
      </c>
      <c r="AE26" s="95">
        <v>1406.05</v>
      </c>
      <c r="AF26" s="95"/>
      <c r="AG26" s="95"/>
      <c r="AH26" s="93">
        <v>19</v>
      </c>
      <c r="AI26" s="95">
        <v>565.25</v>
      </c>
      <c r="AJ26" s="95">
        <v>600.95000000000005</v>
      </c>
      <c r="AK26" s="95">
        <v>719.3</v>
      </c>
      <c r="AL26" s="95">
        <v>770.65</v>
      </c>
      <c r="AM26" s="95">
        <v>780.4</v>
      </c>
      <c r="AN26" s="95">
        <v>1351.95</v>
      </c>
      <c r="AO26" s="95"/>
      <c r="AP26" s="91"/>
      <c r="AQ26" s="96">
        <f t="shared" si="1"/>
        <v>0.11766909469302811</v>
      </c>
      <c r="AR26" s="96">
        <f t="shared" si="2"/>
        <v>9.6008164226557335E-2</v>
      </c>
      <c r="AS26" s="96">
        <f t="shared" si="3"/>
        <v>9.6031376203790098E-2</v>
      </c>
      <c r="AT26" s="96">
        <f t="shared" si="4"/>
        <v>9.6029251395214343E-2</v>
      </c>
      <c r="AU26" s="96">
        <f t="shared" si="5"/>
        <v>9.6005310161718427E-2</v>
      </c>
      <c r="AV26" s="96">
        <f t="shared" si="6"/>
        <v>9.6037507562008573E-2</v>
      </c>
      <c r="AW26" s="96">
        <f t="shared" si="7"/>
        <v>9.6042539174627128E-2</v>
      </c>
      <c r="AX26" s="96">
        <f t="shared" si="8"/>
        <v>9.6041260105938164E-2</v>
      </c>
      <c r="AY26" s="96">
        <f t="shared" si="9"/>
        <v>9.6015538873431616E-2</v>
      </c>
    </row>
    <row r="27" spans="1:51" ht="15.75" x14ac:dyDescent="0.25">
      <c r="A27" s="14"/>
      <c r="B27" s="11">
        <v>20</v>
      </c>
      <c r="C27" s="158">
        <v>1370.6</v>
      </c>
      <c r="D27" s="158">
        <v>1423.8</v>
      </c>
      <c r="E27" s="158">
        <v>1434.95</v>
      </c>
      <c r="F27" s="158">
        <v>869.1</v>
      </c>
      <c r="G27" s="158">
        <v>921.25</v>
      </c>
      <c r="H27" s="158">
        <v>1112.25</v>
      </c>
      <c r="I27" s="158">
        <v>1191.6500000000001</v>
      </c>
      <c r="J27" s="158">
        <v>1202.5999999999999</v>
      </c>
      <c r="K27" s="158">
        <v>2117.15</v>
      </c>
      <c r="L27" s="159"/>
      <c r="N27" s="11">
        <v>20</v>
      </c>
      <c r="O27" s="158">
        <v>1226.95</v>
      </c>
      <c r="P27" s="158">
        <v>1299.05</v>
      </c>
      <c r="Q27" s="158">
        <v>1309.25</v>
      </c>
      <c r="R27" s="158">
        <v>792.95</v>
      </c>
      <c r="S27" s="158">
        <v>840.55</v>
      </c>
      <c r="T27" s="158">
        <v>1014.8</v>
      </c>
      <c r="U27" s="158">
        <v>1087.25</v>
      </c>
      <c r="V27" s="158">
        <v>1097.25</v>
      </c>
      <c r="W27" s="158">
        <v>1931.7</v>
      </c>
      <c r="X27" s="159"/>
      <c r="Y27" s="93">
        <v>20</v>
      </c>
      <c r="Z27" s="95">
        <v>599.85</v>
      </c>
      <c r="AA27" s="95">
        <v>635.79999999999995</v>
      </c>
      <c r="AB27" s="95">
        <v>767.65</v>
      </c>
      <c r="AC27" s="95">
        <v>822.5</v>
      </c>
      <c r="AD27" s="95">
        <v>830.05</v>
      </c>
      <c r="AE27" s="95">
        <v>1425.8</v>
      </c>
      <c r="AF27" s="95"/>
      <c r="AG27" s="95"/>
      <c r="AH27" s="93">
        <v>20</v>
      </c>
      <c r="AI27" s="95">
        <v>575.1</v>
      </c>
      <c r="AJ27" s="95">
        <v>609.54999999999995</v>
      </c>
      <c r="AK27" s="95">
        <v>736</v>
      </c>
      <c r="AL27" s="95">
        <v>788.55</v>
      </c>
      <c r="AM27" s="95">
        <v>795.8</v>
      </c>
      <c r="AN27" s="95">
        <v>1370.95</v>
      </c>
      <c r="AO27" s="95"/>
      <c r="AP27" s="91"/>
      <c r="AQ27" s="96">
        <f t="shared" si="1"/>
        <v>0.1170789355719466</v>
      </c>
      <c r="AR27" s="96">
        <f t="shared" si="2"/>
        <v>9.6031715484392377E-2</v>
      </c>
      <c r="AS27" s="96">
        <f t="shared" si="3"/>
        <v>9.6009165552797482E-2</v>
      </c>
      <c r="AT27" s="96">
        <f t="shared" si="4"/>
        <v>9.603379784349575E-2</v>
      </c>
      <c r="AU27" s="96">
        <f t="shared" si="5"/>
        <v>9.6008565819998948E-2</v>
      </c>
      <c r="AV27" s="96">
        <f t="shared" si="6"/>
        <v>9.6028774142688178E-2</v>
      </c>
      <c r="AW27" s="96">
        <f t="shared" si="7"/>
        <v>9.6022074040009286E-2</v>
      </c>
      <c r="AX27" s="96">
        <f t="shared" si="8"/>
        <v>9.6012759170653883E-2</v>
      </c>
      <c r="AY27" s="96">
        <f t="shared" si="9"/>
        <v>9.600352021535441E-2</v>
      </c>
    </row>
    <row r="28" spans="1:51" ht="15.75" x14ac:dyDescent="0.25">
      <c r="A28" s="14"/>
      <c r="B28" s="11">
        <v>21</v>
      </c>
      <c r="C28" s="158">
        <v>1392.7</v>
      </c>
      <c r="D28" s="158">
        <v>1445.55</v>
      </c>
      <c r="E28" s="158">
        <v>1462.55</v>
      </c>
      <c r="F28" s="158">
        <v>884.6</v>
      </c>
      <c r="G28" s="158">
        <v>942.4</v>
      </c>
      <c r="H28" s="158">
        <v>1133.05</v>
      </c>
      <c r="I28" s="158">
        <v>1213</v>
      </c>
      <c r="J28" s="158">
        <v>1229.7</v>
      </c>
      <c r="K28" s="158">
        <v>2149</v>
      </c>
      <c r="L28" s="159"/>
      <c r="N28" s="11">
        <v>21</v>
      </c>
      <c r="O28" s="158">
        <v>1247.25</v>
      </c>
      <c r="P28" s="158">
        <v>1318.9</v>
      </c>
      <c r="Q28" s="158">
        <v>1334.4</v>
      </c>
      <c r="R28" s="158">
        <v>807.1</v>
      </c>
      <c r="S28" s="158">
        <v>859.85</v>
      </c>
      <c r="T28" s="158">
        <v>1033.8</v>
      </c>
      <c r="U28" s="158">
        <v>1106.75</v>
      </c>
      <c r="V28" s="158">
        <v>1121.95</v>
      </c>
      <c r="W28" s="158">
        <v>1960.75</v>
      </c>
      <c r="X28" s="159"/>
      <c r="Y28" s="93">
        <v>21</v>
      </c>
      <c r="Z28" s="95">
        <v>610.54999999999995</v>
      </c>
      <c r="AA28" s="95">
        <v>650.45000000000005</v>
      </c>
      <c r="AB28" s="95">
        <v>782.05</v>
      </c>
      <c r="AC28" s="95">
        <v>837.2</v>
      </c>
      <c r="AD28" s="95">
        <v>848.7</v>
      </c>
      <c r="AE28" s="95">
        <v>1447.25</v>
      </c>
      <c r="AF28" s="95"/>
      <c r="AG28" s="95"/>
      <c r="AH28" s="93">
        <v>21</v>
      </c>
      <c r="AI28" s="95">
        <v>585.35</v>
      </c>
      <c r="AJ28" s="95">
        <v>623.6</v>
      </c>
      <c r="AK28" s="95">
        <v>749.8</v>
      </c>
      <c r="AL28" s="95">
        <v>802.65</v>
      </c>
      <c r="AM28" s="95">
        <v>813.7</v>
      </c>
      <c r="AN28" s="95">
        <v>1391.55</v>
      </c>
      <c r="AO28" s="95"/>
      <c r="AP28" s="91"/>
      <c r="AQ28" s="96">
        <f t="shared" si="1"/>
        <v>0.11661655642413304</v>
      </c>
      <c r="AR28" s="96">
        <f t="shared" si="2"/>
        <v>9.6026992190461735E-2</v>
      </c>
      <c r="AS28" s="96">
        <f t="shared" si="3"/>
        <v>9.6035671462829653E-2</v>
      </c>
      <c r="AT28" s="96">
        <f t="shared" si="4"/>
        <v>9.6022797670672677E-2</v>
      </c>
      <c r="AU28" s="96">
        <f t="shared" si="5"/>
        <v>9.6005117171599652E-2</v>
      </c>
      <c r="AV28" s="96">
        <f t="shared" si="6"/>
        <v>9.6005029986457657E-2</v>
      </c>
      <c r="AW28" s="96">
        <f t="shared" si="7"/>
        <v>9.6001807092839453E-2</v>
      </c>
      <c r="AX28" s="96">
        <f t="shared" si="8"/>
        <v>9.6038147867552048E-2</v>
      </c>
      <c r="AY28" s="96">
        <f t="shared" si="9"/>
        <v>9.6009180160652852E-2</v>
      </c>
    </row>
    <row r="29" spans="1:51" ht="15.75" x14ac:dyDescent="0.25">
      <c r="A29" s="14"/>
      <c r="B29" s="11">
        <v>22</v>
      </c>
      <c r="C29" s="158">
        <v>1412.85</v>
      </c>
      <c r="D29" s="158">
        <v>1465.4</v>
      </c>
      <c r="E29" s="158">
        <v>1480.35</v>
      </c>
      <c r="F29" s="158">
        <v>897.45</v>
      </c>
      <c r="G29" s="158">
        <v>955.45</v>
      </c>
      <c r="H29" s="158">
        <v>1150.55</v>
      </c>
      <c r="I29" s="158">
        <v>1232.5</v>
      </c>
      <c r="J29" s="158">
        <v>1247.1500000000001</v>
      </c>
      <c r="K29" s="158">
        <v>2170.65</v>
      </c>
      <c r="L29" s="159"/>
      <c r="N29" s="11">
        <v>22</v>
      </c>
      <c r="O29" s="158">
        <v>1265.75</v>
      </c>
      <c r="P29" s="158">
        <v>1337</v>
      </c>
      <c r="Q29" s="158">
        <v>1350.65</v>
      </c>
      <c r="R29" s="158">
        <v>818.8</v>
      </c>
      <c r="S29" s="158">
        <v>871.75</v>
      </c>
      <c r="T29" s="158">
        <v>1049.75</v>
      </c>
      <c r="U29" s="158">
        <v>1124.5</v>
      </c>
      <c r="V29" s="158">
        <v>1137.9000000000001</v>
      </c>
      <c r="W29" s="158">
        <v>1980.5</v>
      </c>
      <c r="X29" s="159"/>
      <c r="Y29" s="93">
        <v>22</v>
      </c>
      <c r="Z29" s="95">
        <v>619.35</v>
      </c>
      <c r="AA29" s="95">
        <v>659.45</v>
      </c>
      <c r="AB29" s="95">
        <v>794.1</v>
      </c>
      <c r="AC29" s="95">
        <v>850.65</v>
      </c>
      <c r="AD29" s="95">
        <v>860.8</v>
      </c>
      <c r="AE29" s="95">
        <v>1461.85</v>
      </c>
      <c r="AH29" s="93">
        <v>22</v>
      </c>
      <c r="AI29" s="95">
        <v>593.79999999999995</v>
      </c>
      <c r="AJ29" s="95">
        <v>632.25</v>
      </c>
      <c r="AK29" s="95">
        <v>761.35</v>
      </c>
      <c r="AL29" s="95">
        <v>815.55</v>
      </c>
      <c r="AM29" s="95">
        <v>825.3</v>
      </c>
      <c r="AN29" s="95">
        <v>1405.6</v>
      </c>
      <c r="AQ29" s="96">
        <f t="shared" si="1"/>
        <v>0.11621568240173796</v>
      </c>
      <c r="AR29" s="96">
        <f t="shared" si="2"/>
        <v>9.6035901271503521E-2</v>
      </c>
      <c r="AS29" s="96">
        <f t="shared" si="3"/>
        <v>9.6027838448154546E-2</v>
      </c>
      <c r="AT29" s="96">
        <f t="shared" si="4"/>
        <v>9.6055202735710887E-2</v>
      </c>
      <c r="AU29" s="96">
        <f t="shared" si="5"/>
        <v>9.6013765414396435E-2</v>
      </c>
      <c r="AV29" s="96">
        <f t="shared" si="6"/>
        <v>9.6022862586329971E-2</v>
      </c>
      <c r="AW29" s="96">
        <f t="shared" si="7"/>
        <v>9.6042685638061398E-2</v>
      </c>
      <c r="AX29" s="96">
        <f t="shared" si="8"/>
        <v>9.6010194217418077E-2</v>
      </c>
      <c r="AY29" s="96">
        <f t="shared" si="9"/>
        <v>9.6011108305983361E-2</v>
      </c>
    </row>
    <row r="30" spans="1:51" ht="15.75" x14ac:dyDescent="0.25">
      <c r="A30" s="14"/>
      <c r="B30" s="11">
        <v>23</v>
      </c>
      <c r="C30" s="158">
        <v>1428.75</v>
      </c>
      <c r="D30" s="158">
        <v>1481.1</v>
      </c>
      <c r="E30" s="158">
        <v>1500.25</v>
      </c>
      <c r="F30" s="158">
        <v>908.95</v>
      </c>
      <c r="G30" s="158">
        <v>968.6</v>
      </c>
      <c r="H30" s="158">
        <v>1168.25</v>
      </c>
      <c r="I30" s="158">
        <v>1247.9000000000001</v>
      </c>
      <c r="J30" s="158">
        <v>1266.5999999999999</v>
      </c>
      <c r="K30" s="158">
        <v>2192</v>
      </c>
      <c r="L30" s="159"/>
      <c r="N30" s="11">
        <v>23</v>
      </c>
      <c r="O30" s="158">
        <v>1280.3499999999999</v>
      </c>
      <c r="P30" s="158">
        <v>1351.35</v>
      </c>
      <c r="Q30" s="158">
        <v>1368.8</v>
      </c>
      <c r="R30" s="158">
        <v>829.3</v>
      </c>
      <c r="S30" s="158">
        <v>883.75</v>
      </c>
      <c r="T30" s="158">
        <v>1065.9000000000001</v>
      </c>
      <c r="U30" s="158">
        <v>1138.55</v>
      </c>
      <c r="V30" s="158">
        <v>1155.6500000000001</v>
      </c>
      <c r="W30" s="158">
        <v>2000</v>
      </c>
      <c r="X30" s="159"/>
      <c r="Y30" s="93">
        <v>23</v>
      </c>
      <c r="Z30" s="95">
        <v>627.35</v>
      </c>
      <c r="AA30" s="95">
        <v>668.5</v>
      </c>
      <c r="AB30" s="95">
        <v>806.3</v>
      </c>
      <c r="AC30" s="95">
        <v>861.25</v>
      </c>
      <c r="AD30" s="95">
        <v>874.2</v>
      </c>
      <c r="AE30" s="95">
        <v>1476.25</v>
      </c>
      <c r="AH30" s="93">
        <v>23</v>
      </c>
      <c r="AI30" s="95">
        <v>601.45000000000005</v>
      </c>
      <c r="AJ30" s="95">
        <v>640.9</v>
      </c>
      <c r="AK30" s="95">
        <v>773.05</v>
      </c>
      <c r="AL30" s="95">
        <v>825.7</v>
      </c>
      <c r="AM30" s="95">
        <v>838.15</v>
      </c>
      <c r="AN30" s="95">
        <v>1419.45</v>
      </c>
      <c r="AQ30" s="96">
        <f t="shared" si="1"/>
        <v>0.11590580700589692</v>
      </c>
      <c r="AR30" s="96">
        <f t="shared" si="2"/>
        <v>9.6015096015096058E-2</v>
      </c>
      <c r="AS30" s="96">
        <f t="shared" si="3"/>
        <v>9.603302162478089E-2</v>
      </c>
      <c r="AT30" s="96">
        <f t="shared" si="4"/>
        <v>9.6044857108404713E-2</v>
      </c>
      <c r="AU30" s="96">
        <f t="shared" si="5"/>
        <v>9.6011315417255938E-2</v>
      </c>
      <c r="AV30" s="96">
        <f t="shared" si="6"/>
        <v>9.6022140913781584E-2</v>
      </c>
      <c r="AW30" s="96">
        <f t="shared" si="7"/>
        <v>9.6043212858460514E-2</v>
      </c>
      <c r="AX30" s="96">
        <f t="shared" si="8"/>
        <v>9.6006576385583742E-2</v>
      </c>
      <c r="AY30" s="96">
        <f t="shared" si="9"/>
        <v>9.6000000000000085E-2</v>
      </c>
    </row>
    <row r="31" spans="1:51" ht="15.75" x14ac:dyDescent="0.25">
      <c r="A31" s="14"/>
      <c r="B31" s="11">
        <v>24</v>
      </c>
      <c r="C31" s="158">
        <v>1445.2</v>
      </c>
      <c r="D31" s="158">
        <v>1497.25</v>
      </c>
      <c r="E31" s="158">
        <v>1517.95</v>
      </c>
      <c r="F31" s="158">
        <v>920.15</v>
      </c>
      <c r="G31" s="158">
        <v>983.65</v>
      </c>
      <c r="H31" s="158">
        <v>1185.55</v>
      </c>
      <c r="I31" s="158">
        <v>1263.7</v>
      </c>
      <c r="J31" s="158">
        <v>1283.95</v>
      </c>
      <c r="K31" s="158">
        <v>2211.75</v>
      </c>
      <c r="L31" s="159"/>
      <c r="N31" s="11">
        <v>24</v>
      </c>
      <c r="O31" s="158">
        <v>1295.45</v>
      </c>
      <c r="P31" s="158">
        <v>1366.1</v>
      </c>
      <c r="Q31" s="158">
        <v>1384.95</v>
      </c>
      <c r="R31" s="158">
        <v>839.55</v>
      </c>
      <c r="S31" s="158">
        <v>897.45</v>
      </c>
      <c r="T31" s="158">
        <v>1081.7</v>
      </c>
      <c r="U31" s="158">
        <v>1153</v>
      </c>
      <c r="V31" s="158">
        <v>1171.45</v>
      </c>
      <c r="W31" s="158">
        <v>2018</v>
      </c>
      <c r="X31" s="159"/>
      <c r="Y31" s="93">
        <v>24</v>
      </c>
      <c r="Z31" s="95">
        <v>635.04999999999995</v>
      </c>
      <c r="AA31" s="95">
        <v>678.85</v>
      </c>
      <c r="AB31" s="95">
        <v>818.25</v>
      </c>
      <c r="AC31" s="95">
        <v>872.2</v>
      </c>
      <c r="AD31" s="95">
        <v>886.15</v>
      </c>
      <c r="AE31" s="95">
        <v>1489.5</v>
      </c>
      <c r="AH31" s="93">
        <v>24</v>
      </c>
      <c r="AI31" s="95">
        <v>608.85</v>
      </c>
      <c r="AJ31" s="95">
        <v>650.85</v>
      </c>
      <c r="AK31" s="95">
        <v>784.5</v>
      </c>
      <c r="AL31" s="95">
        <v>836.2</v>
      </c>
      <c r="AM31" s="95">
        <v>849.6</v>
      </c>
      <c r="AN31" s="95">
        <v>1432.2</v>
      </c>
      <c r="AQ31" s="96">
        <f t="shared" si="1"/>
        <v>0.11559689683121688</v>
      </c>
      <c r="AR31" s="96">
        <f t="shared" si="2"/>
        <v>9.6003220847668658E-2</v>
      </c>
      <c r="AS31" s="96">
        <f t="shared" si="3"/>
        <v>9.6032347738185475E-2</v>
      </c>
      <c r="AT31" s="96">
        <f t="shared" si="4"/>
        <v>9.6003811565719799E-2</v>
      </c>
      <c r="AU31" s="96">
        <f t="shared" si="5"/>
        <v>9.6049919215555057E-2</v>
      </c>
      <c r="AV31" s="96">
        <f t="shared" si="6"/>
        <v>9.6006286401035368E-2</v>
      </c>
      <c r="AW31" s="96">
        <f t="shared" si="7"/>
        <v>9.601040763226365E-2</v>
      </c>
      <c r="AX31" s="96">
        <f t="shared" si="8"/>
        <v>9.6034828631183622E-2</v>
      </c>
      <c r="AY31" s="96">
        <f t="shared" si="9"/>
        <v>9.6010901883052613E-2</v>
      </c>
    </row>
    <row r="32" spans="1:51" ht="15.75" x14ac:dyDescent="0.25">
      <c r="A32" s="14"/>
      <c r="B32" s="11">
        <v>25</v>
      </c>
      <c r="C32" s="158">
        <v>1463.25</v>
      </c>
      <c r="D32" s="158">
        <v>1515.1</v>
      </c>
      <c r="E32" s="158">
        <v>1537.55</v>
      </c>
      <c r="F32" s="158">
        <v>934.9</v>
      </c>
      <c r="G32" s="158">
        <v>998.45</v>
      </c>
      <c r="H32" s="158">
        <v>1201.2</v>
      </c>
      <c r="I32" s="158">
        <v>1281.2</v>
      </c>
      <c r="J32" s="158">
        <v>1303.2</v>
      </c>
      <c r="K32" s="158">
        <v>2233.3000000000002</v>
      </c>
      <c r="L32" s="159"/>
      <c r="N32" s="11">
        <v>25</v>
      </c>
      <c r="O32" s="158">
        <v>1312</v>
      </c>
      <c r="P32" s="158">
        <v>1382.35</v>
      </c>
      <c r="Q32" s="158">
        <v>1402.85</v>
      </c>
      <c r="R32" s="158">
        <v>853</v>
      </c>
      <c r="S32" s="158">
        <v>910.95</v>
      </c>
      <c r="T32" s="158">
        <v>1095.95</v>
      </c>
      <c r="U32" s="158">
        <v>1168.95</v>
      </c>
      <c r="V32" s="158">
        <v>1189.05</v>
      </c>
      <c r="W32" s="158">
        <v>2037.65</v>
      </c>
      <c r="X32" s="159"/>
      <c r="Y32" s="93">
        <v>25</v>
      </c>
      <c r="Z32" s="95">
        <v>645.20000000000005</v>
      </c>
      <c r="AA32" s="95">
        <v>689.1</v>
      </c>
      <c r="AB32" s="95">
        <v>829.05</v>
      </c>
      <c r="AC32" s="95">
        <v>884.25</v>
      </c>
      <c r="AD32" s="95">
        <v>899.5</v>
      </c>
      <c r="AE32" s="95">
        <v>1504.05</v>
      </c>
      <c r="AH32" s="93">
        <v>25</v>
      </c>
      <c r="AI32" s="95">
        <v>618.6</v>
      </c>
      <c r="AJ32" s="95">
        <v>660.65</v>
      </c>
      <c r="AK32" s="95">
        <v>794.85</v>
      </c>
      <c r="AL32" s="95">
        <v>847.75</v>
      </c>
      <c r="AM32" s="95">
        <v>862.4</v>
      </c>
      <c r="AN32" s="95">
        <v>1446.2</v>
      </c>
      <c r="AQ32" s="96">
        <f t="shared" si="1"/>
        <v>0.11528201219512191</v>
      </c>
      <c r="AR32" s="96">
        <f t="shared" si="2"/>
        <v>9.6032119217274836E-2</v>
      </c>
      <c r="AS32" s="96">
        <f t="shared" si="3"/>
        <v>9.6018818833089714E-2</v>
      </c>
      <c r="AT32" s="96">
        <f t="shared" si="4"/>
        <v>9.6014067995310537E-2</v>
      </c>
      <c r="AU32" s="96">
        <f t="shared" si="5"/>
        <v>9.6053570448432879E-2</v>
      </c>
      <c r="AV32" s="96">
        <f t="shared" si="6"/>
        <v>9.6035403074957726E-2</v>
      </c>
      <c r="AW32" s="96">
        <f t="shared" si="7"/>
        <v>9.6026348432353803E-2</v>
      </c>
      <c r="AX32" s="96">
        <f t="shared" si="8"/>
        <v>9.6001009209032429E-2</v>
      </c>
      <c r="AY32" s="96">
        <f t="shared" si="9"/>
        <v>9.601747110642167E-2</v>
      </c>
    </row>
    <row r="33" spans="1:140" ht="15.75" x14ac:dyDescent="0.25">
      <c r="A33" s="14"/>
      <c r="B33" s="11">
        <v>26</v>
      </c>
      <c r="C33" s="158">
        <v>1481.4</v>
      </c>
      <c r="D33" s="158">
        <v>1533</v>
      </c>
      <c r="E33" s="158">
        <v>1557.6</v>
      </c>
      <c r="F33" s="158">
        <v>946.3</v>
      </c>
      <c r="G33" s="158">
        <v>1013.65</v>
      </c>
      <c r="H33" s="158">
        <v>1216.9000000000001</v>
      </c>
      <c r="I33" s="158">
        <v>1298.7</v>
      </c>
      <c r="J33" s="158">
        <v>1322.85</v>
      </c>
      <c r="K33" s="158">
        <v>2255.0500000000002</v>
      </c>
      <c r="L33" s="159"/>
      <c r="N33" s="11">
        <v>26</v>
      </c>
      <c r="O33" s="158">
        <v>1328.65</v>
      </c>
      <c r="P33" s="158">
        <v>1398.7</v>
      </c>
      <c r="Q33" s="158">
        <v>1421.15</v>
      </c>
      <c r="R33" s="158">
        <v>863.4</v>
      </c>
      <c r="S33" s="158">
        <v>924.85</v>
      </c>
      <c r="T33" s="158">
        <v>1110.3</v>
      </c>
      <c r="U33" s="158">
        <v>1184.9000000000001</v>
      </c>
      <c r="V33" s="158">
        <v>1206.95</v>
      </c>
      <c r="W33" s="158">
        <v>2057.5</v>
      </c>
      <c r="X33" s="159"/>
      <c r="Y33" s="93">
        <v>26</v>
      </c>
      <c r="Z33" s="95">
        <v>653.1</v>
      </c>
      <c r="AA33" s="95">
        <v>699.6</v>
      </c>
      <c r="AB33" s="95">
        <v>839.9</v>
      </c>
      <c r="AC33" s="95">
        <v>896.35</v>
      </c>
      <c r="AD33" s="95">
        <v>913</v>
      </c>
      <c r="AE33" s="95">
        <v>1518.65</v>
      </c>
      <c r="AH33" s="93">
        <v>26</v>
      </c>
      <c r="AI33" s="95">
        <v>626.15</v>
      </c>
      <c r="AJ33" s="95">
        <v>670.75</v>
      </c>
      <c r="AK33" s="95">
        <v>805.25</v>
      </c>
      <c r="AL33" s="95">
        <v>859.35</v>
      </c>
      <c r="AM33" s="95">
        <v>875.35</v>
      </c>
      <c r="AN33" s="95">
        <v>1460.2</v>
      </c>
      <c r="AQ33" s="96">
        <f t="shared" si="1"/>
        <v>0.1149663191961765</v>
      </c>
      <c r="AR33" s="96">
        <f t="shared" si="2"/>
        <v>9.60177307499821E-2</v>
      </c>
      <c r="AS33" s="96">
        <f t="shared" si="3"/>
        <v>9.6013791647609148E-2</v>
      </c>
      <c r="AT33" s="96">
        <f t="shared" si="4"/>
        <v>9.6015751679406902E-2</v>
      </c>
      <c r="AU33" s="96">
        <f t="shared" si="5"/>
        <v>9.6015570092447433E-2</v>
      </c>
      <c r="AV33" s="96">
        <f t="shared" si="6"/>
        <v>9.6010087363775698E-2</v>
      </c>
      <c r="AW33" s="96">
        <f t="shared" si="7"/>
        <v>9.6041860072579865E-2</v>
      </c>
      <c r="AX33" s="96">
        <f t="shared" si="8"/>
        <v>9.6027175939351173E-2</v>
      </c>
      <c r="AY33" s="96">
        <f t="shared" si="9"/>
        <v>9.6014580801944138E-2</v>
      </c>
    </row>
    <row r="34" spans="1:140" ht="15.75" x14ac:dyDescent="0.25">
      <c r="A34" s="14"/>
      <c r="B34" s="11">
        <v>27</v>
      </c>
      <c r="C34" s="158">
        <v>1499.5</v>
      </c>
      <c r="D34" s="158">
        <v>1550.85</v>
      </c>
      <c r="E34" s="158">
        <v>1575.2</v>
      </c>
      <c r="F34" s="158">
        <v>957.35</v>
      </c>
      <c r="G34" s="158">
        <v>1026.6500000000001</v>
      </c>
      <c r="H34" s="158">
        <v>1236.5</v>
      </c>
      <c r="I34" s="158">
        <v>1316.2</v>
      </c>
      <c r="J34" s="158">
        <v>1340.15</v>
      </c>
      <c r="K34" s="158">
        <v>2274.6</v>
      </c>
      <c r="L34" s="159"/>
      <c r="N34" s="11">
        <v>27</v>
      </c>
      <c r="O34" s="158">
        <v>1345.3</v>
      </c>
      <c r="P34" s="158">
        <v>1415</v>
      </c>
      <c r="Q34" s="158">
        <v>1437.2</v>
      </c>
      <c r="R34" s="158">
        <v>873.45</v>
      </c>
      <c r="S34" s="158">
        <v>936.7</v>
      </c>
      <c r="T34" s="158">
        <v>1128.1500000000001</v>
      </c>
      <c r="U34" s="158">
        <v>1200.9000000000001</v>
      </c>
      <c r="V34" s="158">
        <v>1222.75</v>
      </c>
      <c r="W34" s="158">
        <v>2075.35</v>
      </c>
      <c r="X34" s="159"/>
      <c r="Y34" s="93">
        <v>27</v>
      </c>
      <c r="Z34" s="95">
        <v>660.75</v>
      </c>
      <c r="AA34" s="95">
        <v>708.55</v>
      </c>
      <c r="AB34" s="95">
        <v>853.35</v>
      </c>
      <c r="AC34" s="95">
        <v>908.45</v>
      </c>
      <c r="AD34" s="95">
        <v>925</v>
      </c>
      <c r="AE34" s="95">
        <v>1531.8</v>
      </c>
      <c r="AH34" s="93">
        <v>27</v>
      </c>
      <c r="AI34" s="95">
        <v>633.5</v>
      </c>
      <c r="AJ34" s="95">
        <v>679.3</v>
      </c>
      <c r="AK34" s="95">
        <v>818.15</v>
      </c>
      <c r="AL34" s="95">
        <v>870.95</v>
      </c>
      <c r="AM34" s="95">
        <v>886.85</v>
      </c>
      <c r="AN34" s="95">
        <v>1472.85</v>
      </c>
      <c r="AQ34" s="96">
        <f t="shared" si="1"/>
        <v>0.11462127406526434</v>
      </c>
      <c r="AR34" s="96">
        <f t="shared" si="2"/>
        <v>9.6007067137809043E-2</v>
      </c>
      <c r="AS34" s="96">
        <f t="shared" si="3"/>
        <v>9.6020038964653498E-2</v>
      </c>
      <c r="AT34" s="96">
        <f t="shared" si="4"/>
        <v>9.6055870398992438E-2</v>
      </c>
      <c r="AU34" s="96">
        <f t="shared" si="5"/>
        <v>9.6028611081456328E-2</v>
      </c>
      <c r="AV34" s="96">
        <f t="shared" si="6"/>
        <v>9.6042192970792861E-2</v>
      </c>
      <c r="AW34" s="96">
        <f t="shared" si="7"/>
        <v>9.6011324839703427E-2</v>
      </c>
      <c r="AX34" s="96">
        <f t="shared" si="8"/>
        <v>9.6013085258638498E-2</v>
      </c>
      <c r="AY34" s="96">
        <f t="shared" si="9"/>
        <v>9.6007902281542767E-2</v>
      </c>
    </row>
    <row r="35" spans="1:140" ht="15.75" x14ac:dyDescent="0.25">
      <c r="A35" s="14"/>
      <c r="B35" s="11">
        <v>28</v>
      </c>
      <c r="C35" s="158">
        <v>1515.3</v>
      </c>
      <c r="D35" s="158">
        <v>1566.35</v>
      </c>
      <c r="E35" s="158">
        <v>1596.95</v>
      </c>
      <c r="F35" s="158">
        <v>968.6</v>
      </c>
      <c r="G35" s="158">
        <v>1039.7</v>
      </c>
      <c r="H35" s="158">
        <v>1251.95</v>
      </c>
      <c r="I35" s="158">
        <v>1331.5</v>
      </c>
      <c r="J35" s="158">
        <v>1361.4</v>
      </c>
      <c r="K35" s="158">
        <v>2298.0500000000002</v>
      </c>
      <c r="L35" s="159"/>
      <c r="N35" s="11">
        <v>28</v>
      </c>
      <c r="O35" s="158">
        <v>1359.85</v>
      </c>
      <c r="P35" s="158">
        <v>1429.15</v>
      </c>
      <c r="Q35" s="158">
        <v>1457.05</v>
      </c>
      <c r="R35" s="158">
        <v>883.75</v>
      </c>
      <c r="S35" s="158">
        <v>948.6</v>
      </c>
      <c r="T35" s="158">
        <v>1142.25</v>
      </c>
      <c r="U35" s="158">
        <v>1214.8499999999999</v>
      </c>
      <c r="V35" s="158">
        <v>1242.1500000000001</v>
      </c>
      <c r="W35" s="158">
        <v>2096.75</v>
      </c>
      <c r="X35" s="159"/>
      <c r="Y35" s="93">
        <v>28</v>
      </c>
      <c r="Z35" s="95">
        <v>668.5</v>
      </c>
      <c r="AA35" s="95">
        <v>717.6</v>
      </c>
      <c r="AB35" s="95">
        <v>864.1</v>
      </c>
      <c r="AC35" s="95">
        <v>919.05</v>
      </c>
      <c r="AD35" s="95">
        <v>939.7</v>
      </c>
      <c r="AE35" s="95">
        <v>1547.65</v>
      </c>
      <c r="AH35" s="93">
        <v>28</v>
      </c>
      <c r="AI35" s="95">
        <v>640.9</v>
      </c>
      <c r="AJ35" s="95">
        <v>688</v>
      </c>
      <c r="AK35" s="95">
        <v>828.45</v>
      </c>
      <c r="AL35" s="95">
        <v>881.15</v>
      </c>
      <c r="AM35" s="95">
        <v>900.95</v>
      </c>
      <c r="AN35" s="95">
        <v>1488.1</v>
      </c>
      <c r="AQ35" s="96">
        <f t="shared" si="1"/>
        <v>0.11431407875868671</v>
      </c>
      <c r="AR35" s="96">
        <f t="shared" si="2"/>
        <v>9.6001119546583524E-2</v>
      </c>
      <c r="AS35" s="96">
        <f t="shared" si="3"/>
        <v>9.6015922583301938E-2</v>
      </c>
      <c r="AT35" s="96">
        <f t="shared" si="4"/>
        <v>9.6011315417255938E-2</v>
      </c>
      <c r="AU35" s="96">
        <f t="shared" si="5"/>
        <v>9.603626396795284E-2</v>
      </c>
      <c r="AV35" s="96">
        <f t="shared" si="6"/>
        <v>9.6038520463996635E-2</v>
      </c>
      <c r="AW35" s="96">
        <f t="shared" si="7"/>
        <v>9.6020084784129711E-2</v>
      </c>
      <c r="AX35" s="96">
        <f t="shared" si="8"/>
        <v>9.6002898200700404E-2</v>
      </c>
      <c r="AY35" s="96">
        <f t="shared" si="9"/>
        <v>9.6005723142959409E-2</v>
      </c>
    </row>
    <row r="36" spans="1:140" ht="15.75" x14ac:dyDescent="0.25">
      <c r="A36" s="14"/>
      <c r="B36" s="11">
        <v>29</v>
      </c>
      <c r="C36" s="158">
        <v>1531.6</v>
      </c>
      <c r="D36" s="158">
        <v>1582.5</v>
      </c>
      <c r="E36" s="158">
        <v>1614.85</v>
      </c>
      <c r="F36" s="158">
        <v>981.55</v>
      </c>
      <c r="G36" s="158">
        <v>1054.55</v>
      </c>
      <c r="H36" s="158">
        <v>1269.45</v>
      </c>
      <c r="I36" s="158">
        <v>1347.25</v>
      </c>
      <c r="J36" s="158">
        <v>1379</v>
      </c>
      <c r="K36" s="158">
        <v>2317.8000000000002</v>
      </c>
      <c r="L36" s="159"/>
      <c r="N36" s="11">
        <v>29</v>
      </c>
      <c r="O36" s="158">
        <v>1374.8</v>
      </c>
      <c r="P36" s="158">
        <v>1443.85</v>
      </c>
      <c r="Q36" s="158">
        <v>1473.4</v>
      </c>
      <c r="R36" s="158">
        <v>895.55</v>
      </c>
      <c r="S36" s="158">
        <v>962.15</v>
      </c>
      <c r="T36" s="158">
        <v>1158.25</v>
      </c>
      <c r="U36" s="158">
        <v>1229.2</v>
      </c>
      <c r="V36" s="158">
        <v>1258.2</v>
      </c>
      <c r="W36" s="158">
        <v>2114.75</v>
      </c>
      <c r="X36" s="159"/>
      <c r="Y36" s="93">
        <v>29</v>
      </c>
      <c r="Z36" s="95">
        <v>677.5</v>
      </c>
      <c r="AA36" s="95">
        <v>727.85</v>
      </c>
      <c r="AB36" s="95">
        <v>876.2</v>
      </c>
      <c r="AC36" s="95">
        <v>929.9</v>
      </c>
      <c r="AD36" s="95">
        <v>951.8</v>
      </c>
      <c r="AE36" s="95">
        <v>1560.9</v>
      </c>
      <c r="AH36" s="93">
        <v>29</v>
      </c>
      <c r="AI36" s="95">
        <v>649.54999999999995</v>
      </c>
      <c r="AJ36" s="95">
        <v>697.8</v>
      </c>
      <c r="AK36" s="95">
        <v>840.05</v>
      </c>
      <c r="AL36" s="95">
        <v>891.55</v>
      </c>
      <c r="AM36" s="95">
        <v>912.55</v>
      </c>
      <c r="AN36" s="95">
        <v>1500.85</v>
      </c>
      <c r="AQ36" s="96">
        <f t="shared" si="1"/>
        <v>0.11405295315682284</v>
      </c>
      <c r="AR36" s="96">
        <f t="shared" si="2"/>
        <v>9.6027980745922337E-2</v>
      </c>
      <c r="AS36" s="96">
        <f t="shared" si="3"/>
        <v>9.6002443328355946E-2</v>
      </c>
      <c r="AT36" s="96">
        <f t="shared" si="4"/>
        <v>9.6030372396851194E-2</v>
      </c>
      <c r="AU36" s="96">
        <f t="shared" si="5"/>
        <v>9.6034921789741601E-2</v>
      </c>
      <c r="AV36" s="96">
        <f t="shared" si="6"/>
        <v>9.6006906971724648E-2</v>
      </c>
      <c r="AW36" s="96">
        <f t="shared" si="7"/>
        <v>9.6038073543768254E-2</v>
      </c>
      <c r="AX36" s="96">
        <f t="shared" si="8"/>
        <v>9.6010173263392007E-2</v>
      </c>
      <c r="AY36" s="96">
        <f t="shared" si="9"/>
        <v>9.6016077550537871E-2</v>
      </c>
    </row>
    <row r="37" spans="1:140" ht="15.75" x14ac:dyDescent="0.25">
      <c r="A37" s="14"/>
      <c r="B37" s="11">
        <v>30</v>
      </c>
      <c r="C37" s="158">
        <v>1551.6</v>
      </c>
      <c r="D37" s="158">
        <v>1602.15</v>
      </c>
      <c r="E37" s="158">
        <v>1634.6</v>
      </c>
      <c r="F37" s="158">
        <v>992.8</v>
      </c>
      <c r="G37" s="158">
        <v>1069.55</v>
      </c>
      <c r="H37" s="158">
        <v>1285</v>
      </c>
      <c r="I37" s="158">
        <v>1366.55</v>
      </c>
      <c r="J37" s="158">
        <v>1398.3</v>
      </c>
      <c r="K37" s="158">
        <v>2339.25</v>
      </c>
      <c r="L37" s="159"/>
      <c r="N37" s="11">
        <v>30</v>
      </c>
      <c r="O37" s="158">
        <v>1393.15</v>
      </c>
      <c r="P37" s="158">
        <v>1461.8</v>
      </c>
      <c r="Q37" s="158">
        <v>1491.4</v>
      </c>
      <c r="R37" s="158">
        <v>905.8</v>
      </c>
      <c r="S37" s="158">
        <v>975.85</v>
      </c>
      <c r="T37" s="158">
        <v>1172.4000000000001</v>
      </c>
      <c r="U37" s="158">
        <v>1246.8499999999999</v>
      </c>
      <c r="V37" s="158">
        <v>1275.8</v>
      </c>
      <c r="W37" s="158">
        <v>2134.35</v>
      </c>
      <c r="X37" s="159"/>
      <c r="Y37" s="93">
        <v>30</v>
      </c>
      <c r="Z37" s="95">
        <v>685.2</v>
      </c>
      <c r="AA37" s="95">
        <v>738.2</v>
      </c>
      <c r="AB37" s="95">
        <v>886.85</v>
      </c>
      <c r="AC37" s="95">
        <v>943.25</v>
      </c>
      <c r="AD37" s="95">
        <v>965.1</v>
      </c>
      <c r="AE37" s="95">
        <v>1575.4</v>
      </c>
      <c r="AH37" s="93">
        <v>30</v>
      </c>
      <c r="AI37" s="95">
        <v>656.95</v>
      </c>
      <c r="AJ37" s="95">
        <v>707.75</v>
      </c>
      <c r="AK37" s="95">
        <v>850.25</v>
      </c>
      <c r="AL37" s="95">
        <v>904.35</v>
      </c>
      <c r="AM37" s="95">
        <v>925.3</v>
      </c>
      <c r="AN37" s="95">
        <v>1514.8</v>
      </c>
      <c r="AQ37" s="96">
        <f t="shared" si="1"/>
        <v>0.11373506083336316</v>
      </c>
      <c r="AR37" s="96">
        <f t="shared" si="2"/>
        <v>9.6011766315501568E-2</v>
      </c>
      <c r="AS37" s="96">
        <f t="shared" si="3"/>
        <v>9.6017165079790745E-2</v>
      </c>
      <c r="AT37" s="96">
        <f t="shared" si="4"/>
        <v>9.6047692647383442E-2</v>
      </c>
      <c r="AU37" s="96">
        <f t="shared" si="5"/>
        <v>9.6018855356868382E-2</v>
      </c>
      <c r="AV37" s="96">
        <f t="shared" si="6"/>
        <v>9.6042306380075049E-2</v>
      </c>
      <c r="AW37" s="96">
        <f t="shared" si="7"/>
        <v>9.6001924850623643E-2</v>
      </c>
      <c r="AX37" s="96">
        <f t="shared" si="8"/>
        <v>9.6018184668443363E-2</v>
      </c>
      <c r="AY37" s="96">
        <f t="shared" si="9"/>
        <v>9.6001124464122567E-2</v>
      </c>
    </row>
    <row r="38" spans="1:140" ht="15.75" x14ac:dyDescent="0.25">
      <c r="A38" s="14"/>
      <c r="B38" s="11">
        <v>31</v>
      </c>
      <c r="C38" s="158">
        <v>1567.55</v>
      </c>
      <c r="D38" s="158">
        <v>1617.95</v>
      </c>
      <c r="E38" s="158">
        <v>1652.4</v>
      </c>
      <c r="F38" s="158">
        <v>1005.95</v>
      </c>
      <c r="G38" s="158">
        <v>1082.6500000000001</v>
      </c>
      <c r="H38" s="158">
        <v>1302.5999999999999</v>
      </c>
      <c r="I38" s="158">
        <v>1382.05</v>
      </c>
      <c r="J38" s="158">
        <v>1415.8</v>
      </c>
      <c r="K38" s="158">
        <v>2360.8000000000002</v>
      </c>
      <c r="L38" s="159"/>
      <c r="N38" s="11">
        <v>31</v>
      </c>
      <c r="O38" s="158">
        <v>1407.8</v>
      </c>
      <c r="P38" s="158">
        <v>1476.2</v>
      </c>
      <c r="Q38" s="158">
        <v>1507.65</v>
      </c>
      <c r="R38" s="158">
        <v>917.8</v>
      </c>
      <c r="S38" s="158">
        <v>987.8</v>
      </c>
      <c r="T38" s="158">
        <v>1188.5</v>
      </c>
      <c r="U38" s="158">
        <v>1260.95</v>
      </c>
      <c r="V38" s="158">
        <v>1291.75</v>
      </c>
      <c r="W38" s="158">
        <v>2154</v>
      </c>
      <c r="X38" s="159"/>
      <c r="Y38" s="93">
        <v>31</v>
      </c>
      <c r="Z38" s="95">
        <v>694.25</v>
      </c>
      <c r="AA38" s="95">
        <v>747.25</v>
      </c>
      <c r="AB38" s="95">
        <v>899.05</v>
      </c>
      <c r="AC38" s="95">
        <v>953.9</v>
      </c>
      <c r="AD38" s="95">
        <v>977.2</v>
      </c>
      <c r="AE38" s="95">
        <v>1589.9</v>
      </c>
      <c r="AH38" s="93">
        <v>31</v>
      </c>
      <c r="AI38" s="95">
        <v>665.6</v>
      </c>
      <c r="AJ38" s="95">
        <v>716.4</v>
      </c>
      <c r="AK38" s="95">
        <v>861.95</v>
      </c>
      <c r="AL38" s="95">
        <v>914.55</v>
      </c>
      <c r="AM38" s="95">
        <v>936.9</v>
      </c>
      <c r="AN38" s="95">
        <v>1528.75</v>
      </c>
      <c r="AQ38" s="96">
        <f t="shared" si="1"/>
        <v>0.11347492541554205</v>
      </c>
      <c r="AR38" s="96">
        <f t="shared" si="2"/>
        <v>9.6023574041457893E-2</v>
      </c>
      <c r="AS38" s="96">
        <f t="shared" si="3"/>
        <v>9.6010347229131376E-2</v>
      </c>
      <c r="AT38" s="96">
        <f t="shared" si="4"/>
        <v>9.6044889954238544E-2</v>
      </c>
      <c r="AU38" s="96">
        <f t="shared" si="5"/>
        <v>9.602146183437954E-2</v>
      </c>
      <c r="AV38" s="96">
        <f t="shared" si="6"/>
        <v>9.6003365586874168E-2</v>
      </c>
      <c r="AW38" s="96">
        <f t="shared" si="7"/>
        <v>9.6038700979420133E-2</v>
      </c>
      <c r="AX38" s="96">
        <f t="shared" si="8"/>
        <v>9.6032514031352711E-2</v>
      </c>
      <c r="AY38" s="96">
        <f t="shared" si="9"/>
        <v>9.600742804085427E-2</v>
      </c>
    </row>
    <row r="39" spans="1:140" ht="15.75" x14ac:dyDescent="0.25">
      <c r="A39" s="14"/>
      <c r="B39" s="11">
        <v>32</v>
      </c>
      <c r="C39" s="158">
        <v>1585.95</v>
      </c>
      <c r="D39" s="158">
        <v>1636.1</v>
      </c>
      <c r="E39" s="158">
        <v>1674.05</v>
      </c>
      <c r="F39" s="158">
        <v>1019.2</v>
      </c>
      <c r="G39" s="158">
        <v>1097.6500000000001</v>
      </c>
      <c r="H39" s="158">
        <v>1320</v>
      </c>
      <c r="I39" s="158">
        <v>1399.85</v>
      </c>
      <c r="J39" s="158">
        <v>1437.1</v>
      </c>
      <c r="K39" s="158">
        <v>2380.6</v>
      </c>
      <c r="L39" s="159"/>
      <c r="N39" s="11">
        <v>32</v>
      </c>
      <c r="O39" s="158">
        <v>1424.7</v>
      </c>
      <c r="P39" s="158">
        <v>1492.75</v>
      </c>
      <c r="Q39" s="158">
        <v>1527.4</v>
      </c>
      <c r="R39" s="158">
        <v>929.9</v>
      </c>
      <c r="S39" s="158">
        <v>1001.5</v>
      </c>
      <c r="T39" s="158">
        <v>1204.3499999999999</v>
      </c>
      <c r="U39" s="158">
        <v>1277.2</v>
      </c>
      <c r="V39" s="158">
        <v>1311.2</v>
      </c>
      <c r="W39" s="158">
        <v>2172.0500000000002</v>
      </c>
      <c r="X39" s="159"/>
      <c r="Y39" s="93">
        <v>32</v>
      </c>
      <c r="Z39" s="95">
        <v>703.4</v>
      </c>
      <c r="AA39" s="95">
        <v>757.55</v>
      </c>
      <c r="AB39" s="95">
        <v>911.05</v>
      </c>
      <c r="AC39" s="95">
        <v>966.15</v>
      </c>
      <c r="AD39" s="95">
        <v>991.85</v>
      </c>
      <c r="AE39" s="95">
        <v>1603.2</v>
      </c>
      <c r="AH39" s="93">
        <v>32</v>
      </c>
      <c r="AI39" s="95">
        <v>674.4</v>
      </c>
      <c r="AJ39" s="95">
        <v>726.3</v>
      </c>
      <c r="AK39" s="95">
        <v>873.45</v>
      </c>
      <c r="AL39" s="95">
        <v>926.3</v>
      </c>
      <c r="AM39" s="95">
        <v>950.95</v>
      </c>
      <c r="AN39" s="95">
        <v>1541.5</v>
      </c>
      <c r="AQ39" s="96">
        <f t="shared" si="1"/>
        <v>0.11318172246788794</v>
      </c>
      <c r="AR39" s="96">
        <f t="shared" si="2"/>
        <v>9.6030815608775688E-2</v>
      </c>
      <c r="AS39" s="96">
        <f t="shared" si="3"/>
        <v>9.6012832263977943E-2</v>
      </c>
      <c r="AT39" s="96">
        <f t="shared" si="4"/>
        <v>9.603183137971838E-2</v>
      </c>
      <c r="AU39" s="96">
        <f t="shared" si="5"/>
        <v>9.6005991013479841E-2</v>
      </c>
      <c r="AV39" s="96">
        <f t="shared" si="6"/>
        <v>9.6026902478515419E-2</v>
      </c>
      <c r="AW39" s="96">
        <f t="shared" si="7"/>
        <v>9.6030378953961604E-2</v>
      </c>
      <c r="AX39" s="96">
        <f t="shared" si="8"/>
        <v>9.6018913971934072E-2</v>
      </c>
      <c r="AY39" s="96">
        <f t="shared" si="9"/>
        <v>9.6015285099329883E-2</v>
      </c>
    </row>
    <row r="40" spans="1:140" ht="15.75" x14ac:dyDescent="0.25">
      <c r="A40" s="14"/>
      <c r="B40" s="11">
        <v>33</v>
      </c>
      <c r="C40" s="158">
        <v>1602.15</v>
      </c>
      <c r="D40" s="158">
        <v>1652.05</v>
      </c>
      <c r="E40" s="158">
        <v>1691.8</v>
      </c>
      <c r="F40" s="158">
        <v>1030.2</v>
      </c>
      <c r="G40" s="158">
        <v>1110.7</v>
      </c>
      <c r="H40" s="158">
        <v>1335.55</v>
      </c>
      <c r="I40" s="158">
        <v>1415.4</v>
      </c>
      <c r="J40" s="158">
        <v>1454.45</v>
      </c>
      <c r="K40" s="158">
        <v>2402</v>
      </c>
      <c r="L40" s="159"/>
      <c r="N40" s="11">
        <v>33</v>
      </c>
      <c r="O40" s="158">
        <v>1439.55</v>
      </c>
      <c r="P40" s="158">
        <v>1507.3</v>
      </c>
      <c r="Q40" s="158">
        <v>1543.6</v>
      </c>
      <c r="R40" s="158">
        <v>939.95</v>
      </c>
      <c r="S40" s="158">
        <v>1013.4</v>
      </c>
      <c r="T40" s="158">
        <v>1218.55</v>
      </c>
      <c r="U40" s="158">
        <v>1291.4000000000001</v>
      </c>
      <c r="V40" s="158">
        <v>1327.05</v>
      </c>
      <c r="W40" s="158">
        <v>2191.6</v>
      </c>
      <c r="X40" s="159"/>
      <c r="Y40" s="93">
        <v>33</v>
      </c>
      <c r="Z40" s="95">
        <v>711</v>
      </c>
      <c r="AA40" s="95">
        <v>766.6</v>
      </c>
      <c r="AB40" s="95">
        <v>921.8</v>
      </c>
      <c r="AC40" s="95">
        <v>976.9</v>
      </c>
      <c r="AD40" s="95">
        <v>1003.9</v>
      </c>
      <c r="AE40" s="95">
        <v>1617.65</v>
      </c>
      <c r="AH40" s="93">
        <v>33</v>
      </c>
      <c r="AI40" s="95">
        <v>681.65</v>
      </c>
      <c r="AJ40" s="95">
        <v>734.95</v>
      </c>
      <c r="AK40" s="95">
        <v>883.75</v>
      </c>
      <c r="AL40" s="95">
        <v>936.6</v>
      </c>
      <c r="AM40" s="95">
        <v>962.5</v>
      </c>
      <c r="AN40" s="95">
        <v>1555.4</v>
      </c>
      <c r="AQ40" s="96">
        <f t="shared" si="1"/>
        <v>0.11295196415546527</v>
      </c>
      <c r="AR40" s="96">
        <f t="shared" si="2"/>
        <v>9.6032641146420739E-2</v>
      </c>
      <c r="AS40" s="96">
        <f t="shared" si="3"/>
        <v>9.6009328841668795E-2</v>
      </c>
      <c r="AT40" s="96">
        <f t="shared" si="4"/>
        <v>9.6015745518378548E-2</v>
      </c>
      <c r="AU40" s="96">
        <f t="shared" si="5"/>
        <v>9.6013420169725805E-2</v>
      </c>
      <c r="AV40" s="96">
        <f t="shared" si="6"/>
        <v>9.6015756431824695E-2</v>
      </c>
      <c r="AW40" s="96">
        <f t="shared" si="7"/>
        <v>9.6019823447421437E-2</v>
      </c>
      <c r="AX40" s="96">
        <f t="shared" si="8"/>
        <v>9.6002411363550699E-2</v>
      </c>
      <c r="AY40" s="96">
        <f t="shared" si="9"/>
        <v>9.6002920240919831E-2</v>
      </c>
    </row>
    <row r="41" spans="1:140" ht="15.75" x14ac:dyDescent="0.25">
      <c r="A41" s="14"/>
      <c r="B41" s="11">
        <v>34</v>
      </c>
      <c r="C41" s="158">
        <v>1620.35</v>
      </c>
      <c r="D41" s="158">
        <v>1669.95</v>
      </c>
      <c r="E41" s="158">
        <v>1709.85</v>
      </c>
      <c r="F41" s="158">
        <v>1041.5</v>
      </c>
      <c r="G41" s="158">
        <v>1125.55</v>
      </c>
      <c r="H41" s="158">
        <v>1353.1</v>
      </c>
      <c r="I41" s="158">
        <v>1433</v>
      </c>
      <c r="J41" s="158">
        <v>1472.1</v>
      </c>
      <c r="K41" s="158">
        <v>2423.75</v>
      </c>
      <c r="L41" s="159"/>
      <c r="N41" s="11">
        <v>34</v>
      </c>
      <c r="O41" s="158">
        <v>1456.3</v>
      </c>
      <c r="P41" s="158">
        <v>1523.65</v>
      </c>
      <c r="Q41" s="158">
        <v>1560.05</v>
      </c>
      <c r="R41" s="158">
        <v>950.25</v>
      </c>
      <c r="S41" s="158">
        <v>1026.95</v>
      </c>
      <c r="T41" s="158">
        <v>1234.55</v>
      </c>
      <c r="U41" s="158">
        <v>1307.45</v>
      </c>
      <c r="V41" s="158">
        <v>1343.15</v>
      </c>
      <c r="W41" s="158">
        <v>2211.4499999999998</v>
      </c>
      <c r="X41" s="159"/>
      <c r="Y41" s="93">
        <v>34</v>
      </c>
      <c r="Z41" s="95">
        <v>718.85</v>
      </c>
      <c r="AA41" s="95">
        <v>776.9</v>
      </c>
      <c r="AB41" s="95">
        <v>933.9</v>
      </c>
      <c r="AC41" s="95">
        <v>989.05</v>
      </c>
      <c r="AD41" s="95">
        <v>1016.05</v>
      </c>
      <c r="AE41" s="95">
        <v>1632.3</v>
      </c>
      <c r="AH41" s="93">
        <v>34</v>
      </c>
      <c r="AI41" s="95">
        <v>689.2</v>
      </c>
      <c r="AJ41" s="95">
        <v>744.85</v>
      </c>
      <c r="AK41" s="95">
        <v>895.35</v>
      </c>
      <c r="AL41" s="95">
        <v>948.25</v>
      </c>
      <c r="AM41" s="95">
        <v>974.15</v>
      </c>
      <c r="AN41" s="95">
        <v>1569.5</v>
      </c>
      <c r="AQ41" s="96">
        <f t="shared" si="1"/>
        <v>0.11264849275561351</v>
      </c>
      <c r="AR41" s="96">
        <f t="shared" si="2"/>
        <v>9.6019427033767535E-2</v>
      </c>
      <c r="AS41" s="96">
        <f t="shared" si="3"/>
        <v>9.6022563379378756E-2</v>
      </c>
      <c r="AT41" s="96">
        <f t="shared" si="4"/>
        <v>9.6027361220731411E-2</v>
      </c>
      <c r="AU41" s="96">
        <f t="shared" si="5"/>
        <v>9.6012464092701588E-2</v>
      </c>
      <c r="AV41" s="96">
        <f t="shared" si="6"/>
        <v>9.6026892389939666E-2</v>
      </c>
      <c r="AW41" s="96">
        <f t="shared" si="7"/>
        <v>9.6026616696623268E-2</v>
      </c>
      <c r="AX41" s="96">
        <f t="shared" si="8"/>
        <v>9.6005658340468258E-2</v>
      </c>
      <c r="AY41" s="96">
        <f t="shared" si="9"/>
        <v>9.6000361753600716E-2</v>
      </c>
    </row>
    <row r="42" spans="1:140" ht="15.75" x14ac:dyDescent="0.25">
      <c r="A42" s="14"/>
      <c r="B42" s="11">
        <v>35</v>
      </c>
      <c r="C42" s="158">
        <v>1638.4</v>
      </c>
      <c r="D42" s="158">
        <v>1687.7</v>
      </c>
      <c r="E42" s="158">
        <v>1729.55</v>
      </c>
      <c r="F42" s="158">
        <v>1052.95</v>
      </c>
      <c r="G42" s="158">
        <v>1140.5</v>
      </c>
      <c r="H42" s="158">
        <v>1370.55</v>
      </c>
      <c r="I42" s="158">
        <v>1450.45</v>
      </c>
      <c r="J42" s="158">
        <v>1491.45</v>
      </c>
      <c r="K42" s="158">
        <v>2445.25</v>
      </c>
      <c r="L42" s="159"/>
      <c r="N42" s="11">
        <v>35</v>
      </c>
      <c r="O42" s="158">
        <v>1472.85</v>
      </c>
      <c r="P42" s="158">
        <v>1539.85</v>
      </c>
      <c r="Q42" s="158">
        <v>1578.05</v>
      </c>
      <c r="R42" s="158">
        <v>960.7</v>
      </c>
      <c r="S42" s="158">
        <v>1040.5999999999999</v>
      </c>
      <c r="T42" s="158">
        <v>1250.5</v>
      </c>
      <c r="U42" s="158">
        <v>1323.4</v>
      </c>
      <c r="V42" s="158">
        <v>1360.8</v>
      </c>
      <c r="W42" s="158">
        <v>2231.0500000000002</v>
      </c>
      <c r="X42" s="159"/>
      <c r="Y42" s="93">
        <v>35</v>
      </c>
      <c r="Z42" s="95">
        <v>726.75</v>
      </c>
      <c r="AA42" s="95">
        <v>787.2</v>
      </c>
      <c r="AB42" s="95">
        <v>945.95</v>
      </c>
      <c r="AC42" s="95">
        <v>1001.1</v>
      </c>
      <c r="AD42" s="95">
        <v>1029.4000000000001</v>
      </c>
      <c r="AE42" s="95">
        <v>1646.75</v>
      </c>
      <c r="AH42" s="93">
        <v>35</v>
      </c>
      <c r="AI42" s="95">
        <v>696.75</v>
      </c>
      <c r="AJ42" s="95">
        <v>754.7</v>
      </c>
      <c r="AK42" s="95">
        <v>906.95</v>
      </c>
      <c r="AL42" s="95">
        <v>959.8</v>
      </c>
      <c r="AM42" s="95">
        <v>986.95</v>
      </c>
      <c r="AN42" s="95">
        <v>1583.4</v>
      </c>
      <c r="AQ42" s="96">
        <f t="shared" si="1"/>
        <v>0.11240112706657168</v>
      </c>
      <c r="AR42" s="96">
        <f t="shared" si="2"/>
        <v>9.6015845699256586E-2</v>
      </c>
      <c r="AS42" s="96">
        <f t="shared" si="3"/>
        <v>9.6004562593073661E-2</v>
      </c>
      <c r="AT42" s="96">
        <f t="shared" si="4"/>
        <v>9.6023732694910047E-2</v>
      </c>
      <c r="AU42" s="96">
        <f t="shared" si="5"/>
        <v>9.6002306361714584E-2</v>
      </c>
      <c r="AV42" s="96">
        <f t="shared" si="6"/>
        <v>9.6001599360255874E-2</v>
      </c>
      <c r="AW42" s="96">
        <f t="shared" si="7"/>
        <v>9.6002720265981445E-2</v>
      </c>
      <c r="AX42" s="96">
        <f t="shared" si="8"/>
        <v>9.6009700176366897E-2</v>
      </c>
      <c r="AY42" s="96">
        <f t="shared" si="9"/>
        <v>9.60086058134062E-2</v>
      </c>
    </row>
    <row r="43" spans="1:140" ht="15.75" x14ac:dyDescent="0.25">
      <c r="A43" s="14"/>
      <c r="B43" s="11">
        <v>40</v>
      </c>
      <c r="C43" s="158">
        <v>1740.95</v>
      </c>
      <c r="D43" s="158">
        <v>1788.85</v>
      </c>
      <c r="E43" s="158">
        <v>1840.15</v>
      </c>
      <c r="F43" s="158">
        <v>1116.3499999999999</v>
      </c>
      <c r="G43" s="158">
        <v>1198.5</v>
      </c>
      <c r="H43" s="158">
        <v>1469.95</v>
      </c>
      <c r="I43" s="158">
        <v>1549.6</v>
      </c>
      <c r="J43" s="158">
        <v>1599.85</v>
      </c>
      <c r="K43" s="158">
        <v>2551.1999999999998</v>
      </c>
      <c r="L43" s="159"/>
      <c r="N43" s="11">
        <v>40</v>
      </c>
      <c r="O43" s="158">
        <v>1567.05</v>
      </c>
      <c r="P43" s="158">
        <v>1632.15</v>
      </c>
      <c r="Q43" s="158">
        <v>1678.95</v>
      </c>
      <c r="R43" s="158">
        <v>1018.55</v>
      </c>
      <c r="S43" s="158">
        <v>1093.5</v>
      </c>
      <c r="T43" s="158">
        <v>1341.15</v>
      </c>
      <c r="U43" s="158">
        <v>1413.85</v>
      </c>
      <c r="V43" s="158">
        <v>1459.7</v>
      </c>
      <c r="W43" s="158">
        <v>2327.6999999999998</v>
      </c>
      <c r="X43" s="159"/>
      <c r="Y43" s="93">
        <v>40</v>
      </c>
      <c r="Z43" s="95">
        <v>770.5</v>
      </c>
      <c r="AA43" s="95">
        <v>827.2</v>
      </c>
      <c r="AB43" s="95">
        <v>1014.55</v>
      </c>
      <c r="AC43" s="95">
        <v>1069.5</v>
      </c>
      <c r="AD43" s="95">
        <v>1104.25</v>
      </c>
      <c r="AE43" s="95">
        <v>1718.1</v>
      </c>
      <c r="AH43" s="93">
        <v>40</v>
      </c>
      <c r="AI43" s="95">
        <v>738.7</v>
      </c>
      <c r="AJ43" s="95">
        <v>793.05</v>
      </c>
      <c r="AK43" s="95">
        <v>972.7</v>
      </c>
      <c r="AL43" s="95">
        <v>1025.4000000000001</v>
      </c>
      <c r="AM43" s="95">
        <v>1058.7</v>
      </c>
      <c r="AN43" s="95">
        <v>1652</v>
      </c>
      <c r="AQ43" s="96">
        <f t="shared" si="1"/>
        <v>0.11097284706933408</v>
      </c>
      <c r="AR43" s="96">
        <f t="shared" si="2"/>
        <v>9.6008332567472321E-2</v>
      </c>
      <c r="AS43" s="96">
        <f t="shared" si="3"/>
        <v>9.6012388695315476E-2</v>
      </c>
      <c r="AT43" s="96">
        <f t="shared" si="4"/>
        <v>9.6018850326444305E-2</v>
      </c>
      <c r="AU43" s="96">
        <f t="shared" si="5"/>
        <v>9.6021947873799807E-2</v>
      </c>
      <c r="AV43" s="96">
        <f t="shared" si="6"/>
        <v>9.6036983186071678E-2</v>
      </c>
      <c r="AW43" s="96">
        <f t="shared" si="7"/>
        <v>9.6014428687625886E-2</v>
      </c>
      <c r="AX43" s="96">
        <f t="shared" si="8"/>
        <v>9.601287935877223E-2</v>
      </c>
      <c r="AY43" s="96">
        <f t="shared" si="9"/>
        <v>9.601752803196284E-2</v>
      </c>
    </row>
    <row r="44" spans="1:140" ht="15.75" x14ac:dyDescent="0.25">
      <c r="A44" s="14"/>
      <c r="B44" s="11">
        <v>45</v>
      </c>
      <c r="C44" s="158">
        <v>1841.9</v>
      </c>
      <c r="D44" s="158">
        <v>1888.4</v>
      </c>
      <c r="E44" s="158">
        <v>1952.95</v>
      </c>
      <c r="F44" s="158">
        <v>1179.8499999999999</v>
      </c>
      <c r="G44" s="158">
        <v>1256.55</v>
      </c>
      <c r="H44" s="158">
        <v>1571.1</v>
      </c>
      <c r="I44" s="158">
        <v>1647.1</v>
      </c>
      <c r="J44" s="158">
        <v>1710.45</v>
      </c>
      <c r="K44" s="158">
        <v>2655.15</v>
      </c>
      <c r="L44" s="159"/>
      <c r="N44" s="11">
        <v>45</v>
      </c>
      <c r="O44" s="158">
        <v>1659.75</v>
      </c>
      <c r="P44" s="158">
        <v>1722.95</v>
      </c>
      <c r="Q44" s="158">
        <v>1781.85</v>
      </c>
      <c r="R44" s="158">
        <v>1076.5</v>
      </c>
      <c r="S44" s="158">
        <v>1146.45</v>
      </c>
      <c r="T44" s="158">
        <v>1433.45</v>
      </c>
      <c r="U44" s="158">
        <v>1502.8</v>
      </c>
      <c r="V44" s="158">
        <v>1560.6</v>
      </c>
      <c r="W44" s="158">
        <v>2422.5500000000002</v>
      </c>
      <c r="X44" s="159"/>
      <c r="Y44" s="93">
        <v>45</v>
      </c>
      <c r="Z44" s="95">
        <v>814.35</v>
      </c>
      <c r="AA44" s="95">
        <v>867.25</v>
      </c>
      <c r="AB44" s="95">
        <v>1084.3499999999999</v>
      </c>
      <c r="AC44" s="95">
        <v>1136.8499999999999</v>
      </c>
      <c r="AD44" s="95">
        <v>1180.5999999999999</v>
      </c>
      <c r="AE44" s="95">
        <v>1788.15</v>
      </c>
      <c r="AH44" s="93">
        <v>45</v>
      </c>
      <c r="AI44" s="95">
        <v>780.75</v>
      </c>
      <c r="AJ44" s="95">
        <v>831.45</v>
      </c>
      <c r="AK44" s="95">
        <v>1039.5999999999999</v>
      </c>
      <c r="AL44" s="95">
        <v>1089.95</v>
      </c>
      <c r="AM44" s="95">
        <v>1131.9000000000001</v>
      </c>
      <c r="AN44" s="95">
        <v>1719.35</v>
      </c>
      <c r="AQ44" s="96">
        <f t="shared" si="1"/>
        <v>0.10974544359090221</v>
      </c>
      <c r="AR44" s="96">
        <f t="shared" si="2"/>
        <v>9.6027162715110803E-2</v>
      </c>
      <c r="AS44" s="96">
        <f t="shared" si="3"/>
        <v>9.6023795493447972E-2</v>
      </c>
      <c r="AT44" s="96">
        <f t="shared" si="4"/>
        <v>9.6005573618207052E-2</v>
      </c>
      <c r="AU44" s="96">
        <f t="shared" si="5"/>
        <v>9.6035588119848248E-2</v>
      </c>
      <c r="AV44" s="96">
        <f t="shared" si="6"/>
        <v>9.6027067564267821E-2</v>
      </c>
      <c r="AW44" s="96">
        <f t="shared" si="7"/>
        <v>9.6020761245674713E-2</v>
      </c>
      <c r="AX44" s="96">
        <f t="shared" si="8"/>
        <v>9.6020761245674935E-2</v>
      </c>
      <c r="AY44" s="96">
        <f t="shared" si="9"/>
        <v>9.6014530143856636E-2</v>
      </c>
    </row>
    <row r="45" spans="1:140" ht="15.75" x14ac:dyDescent="0.25">
      <c r="A45" s="14"/>
      <c r="B45" s="11">
        <v>50</v>
      </c>
      <c r="C45" s="158">
        <v>1940.25</v>
      </c>
      <c r="D45" s="158">
        <v>1985.3</v>
      </c>
      <c r="E45" s="158">
        <v>2065.6999999999998</v>
      </c>
      <c r="F45" s="158">
        <v>1243.4000000000001</v>
      </c>
      <c r="G45" s="158">
        <v>1314.4</v>
      </c>
      <c r="H45" s="158">
        <v>1670.25</v>
      </c>
      <c r="I45" s="158">
        <v>1742.15</v>
      </c>
      <c r="J45" s="158">
        <v>1820.9</v>
      </c>
      <c r="K45" s="158">
        <v>2761.1</v>
      </c>
      <c r="L45" s="159"/>
      <c r="N45" s="11">
        <v>50</v>
      </c>
      <c r="O45" s="158">
        <v>1750.05</v>
      </c>
      <c r="P45" s="158">
        <v>1811.4</v>
      </c>
      <c r="Q45" s="158">
        <v>1884.75</v>
      </c>
      <c r="R45" s="158">
        <v>1134.45</v>
      </c>
      <c r="S45" s="158">
        <v>1199.25</v>
      </c>
      <c r="T45" s="158">
        <v>1523.95</v>
      </c>
      <c r="U45" s="158">
        <v>1589.55</v>
      </c>
      <c r="V45" s="158">
        <v>1661.4</v>
      </c>
      <c r="W45" s="158">
        <v>2519.25</v>
      </c>
      <c r="X45" s="159"/>
      <c r="Y45" s="93">
        <v>50</v>
      </c>
      <c r="Z45" s="95">
        <v>858.2</v>
      </c>
      <c r="AA45" s="95">
        <v>907.25</v>
      </c>
      <c r="AB45" s="95">
        <v>1152.8</v>
      </c>
      <c r="AC45" s="95">
        <v>1202.5</v>
      </c>
      <c r="AD45" s="95">
        <v>1256.8499999999999</v>
      </c>
      <c r="AE45" s="95">
        <v>1859.5</v>
      </c>
      <c r="AH45" s="93">
        <v>50</v>
      </c>
      <c r="AI45" s="95">
        <v>822.8</v>
      </c>
      <c r="AJ45" s="95">
        <v>869.8</v>
      </c>
      <c r="AK45" s="95">
        <v>1105.25</v>
      </c>
      <c r="AL45" s="95">
        <v>1152.9000000000001</v>
      </c>
      <c r="AM45" s="95">
        <v>1205</v>
      </c>
      <c r="AN45" s="95">
        <v>1787.95</v>
      </c>
      <c r="AQ45" s="96">
        <f t="shared" si="1"/>
        <v>0.1086826090683124</v>
      </c>
      <c r="AR45" s="96">
        <f t="shared" si="2"/>
        <v>9.6003091531412066E-2</v>
      </c>
      <c r="AS45" s="96">
        <f t="shared" si="3"/>
        <v>9.6007428040854048E-2</v>
      </c>
      <c r="AT45" s="96">
        <f t="shared" si="4"/>
        <v>9.6037727533165862E-2</v>
      </c>
      <c r="AU45" s="96">
        <f t="shared" si="5"/>
        <v>9.6018344798832755E-2</v>
      </c>
      <c r="AV45" s="96">
        <f t="shared" si="6"/>
        <v>9.6000524951606048E-2</v>
      </c>
      <c r="AW45" s="96">
        <f t="shared" si="7"/>
        <v>9.600201314837542E-2</v>
      </c>
      <c r="AX45" s="96">
        <f t="shared" si="8"/>
        <v>9.6003370651257969E-2</v>
      </c>
      <c r="AY45" s="96">
        <f t="shared" si="9"/>
        <v>9.6000793887069502E-2</v>
      </c>
    </row>
    <row r="46" spans="1:140" ht="15.75" x14ac:dyDescent="0.25">
      <c r="A46" s="14"/>
      <c r="B46" s="11">
        <v>55</v>
      </c>
      <c r="C46" s="158">
        <v>2040.95</v>
      </c>
      <c r="D46" s="158">
        <v>2084.6</v>
      </c>
      <c r="E46" s="158">
        <v>2176.4</v>
      </c>
      <c r="F46" s="158">
        <v>1308.9000000000001</v>
      </c>
      <c r="G46" s="158">
        <v>1372.2</v>
      </c>
      <c r="H46" s="158">
        <v>1771.35</v>
      </c>
      <c r="I46" s="158">
        <v>1839.5</v>
      </c>
      <c r="J46" s="158">
        <v>1929.5</v>
      </c>
      <c r="K46" s="158">
        <v>2865.1</v>
      </c>
      <c r="L46" s="159"/>
      <c r="N46" s="11">
        <v>55</v>
      </c>
      <c r="O46" s="158">
        <v>1842.55</v>
      </c>
      <c r="P46" s="158">
        <v>1902</v>
      </c>
      <c r="Q46" s="158">
        <v>1985.75</v>
      </c>
      <c r="R46" s="158">
        <v>1194.25</v>
      </c>
      <c r="S46" s="158">
        <v>1252</v>
      </c>
      <c r="T46" s="158">
        <v>1616.15</v>
      </c>
      <c r="U46" s="158">
        <v>1678.35</v>
      </c>
      <c r="V46" s="158">
        <v>1760.45</v>
      </c>
      <c r="W46" s="158">
        <v>2614.1</v>
      </c>
      <c r="X46" s="159"/>
      <c r="Y46" s="93">
        <v>55</v>
      </c>
      <c r="Z46" s="95">
        <v>903.35</v>
      </c>
      <c r="AA46" s="95">
        <v>947.1</v>
      </c>
      <c r="AB46" s="95">
        <v>1222.5999999999999</v>
      </c>
      <c r="AC46" s="95">
        <v>1269.7</v>
      </c>
      <c r="AD46" s="95">
        <v>1331.8</v>
      </c>
      <c r="AE46" s="95">
        <v>1929.5</v>
      </c>
      <c r="AH46" s="93">
        <v>55</v>
      </c>
      <c r="AI46" s="95">
        <v>866.1</v>
      </c>
      <c r="AJ46" s="95">
        <v>908.05</v>
      </c>
      <c r="AK46" s="95">
        <v>1172.1500000000001</v>
      </c>
      <c r="AL46" s="95">
        <v>1217.3499999999999</v>
      </c>
      <c r="AM46" s="95">
        <v>1276.8499999999999</v>
      </c>
      <c r="AN46" s="95">
        <v>1855.25</v>
      </c>
      <c r="AQ46" s="96">
        <f t="shared" si="1"/>
        <v>0.107676860872161</v>
      </c>
      <c r="AR46" s="96">
        <f t="shared" si="2"/>
        <v>9.6004206098843303E-2</v>
      </c>
      <c r="AS46" s="96">
        <f t="shared" si="3"/>
        <v>9.6009064585169446E-2</v>
      </c>
      <c r="AT46" s="96">
        <f t="shared" si="4"/>
        <v>9.6001674691228889E-2</v>
      </c>
      <c r="AU46" s="96">
        <f t="shared" si="5"/>
        <v>9.6006389776357892E-2</v>
      </c>
      <c r="AV46" s="96">
        <f t="shared" si="6"/>
        <v>9.6030690220585857E-2</v>
      </c>
      <c r="AW46" s="96">
        <f t="shared" si="7"/>
        <v>9.6016921381118392E-2</v>
      </c>
      <c r="AX46" s="96">
        <f t="shared" si="8"/>
        <v>9.60265841120167E-2</v>
      </c>
      <c r="AY46" s="96">
        <f t="shared" si="9"/>
        <v>9.6017749894801163E-2</v>
      </c>
    </row>
    <row r="47" spans="1:140" ht="15.75" x14ac:dyDescent="0.25">
      <c r="A47" s="14"/>
      <c r="B47" s="11">
        <v>60</v>
      </c>
      <c r="C47" s="158">
        <v>2139.65</v>
      </c>
      <c r="D47" s="158">
        <v>2181.9499999999998</v>
      </c>
      <c r="E47" s="158">
        <v>2289.1999999999998</v>
      </c>
      <c r="F47" s="158">
        <v>1372.2</v>
      </c>
      <c r="G47" s="158">
        <v>1428.4</v>
      </c>
      <c r="H47" s="158">
        <v>1870.7</v>
      </c>
      <c r="I47" s="158">
        <v>1934.95</v>
      </c>
      <c r="J47" s="158">
        <v>2040</v>
      </c>
      <c r="K47" s="158">
        <v>2971.25</v>
      </c>
      <c r="L47" s="159"/>
      <c r="N47" s="11">
        <v>60</v>
      </c>
      <c r="O47" s="158">
        <v>1933.2</v>
      </c>
      <c r="P47" s="158">
        <v>1990.8</v>
      </c>
      <c r="Q47" s="158">
        <v>2088.65</v>
      </c>
      <c r="R47" s="158">
        <v>1252</v>
      </c>
      <c r="S47" s="158">
        <v>1303.25</v>
      </c>
      <c r="T47" s="158">
        <v>1706.8</v>
      </c>
      <c r="U47" s="158">
        <v>1765.45</v>
      </c>
      <c r="V47" s="158">
        <v>1861.3</v>
      </c>
      <c r="W47" s="158">
        <v>2710.95</v>
      </c>
      <c r="X47" s="159"/>
      <c r="Y47" s="93">
        <v>60</v>
      </c>
      <c r="Z47" s="95">
        <v>947.1</v>
      </c>
      <c r="AA47" s="95">
        <v>985.85</v>
      </c>
      <c r="AB47" s="95">
        <v>1291.2</v>
      </c>
      <c r="AC47" s="95">
        <v>1335.55</v>
      </c>
      <c r="AD47" s="95">
        <v>1408.15</v>
      </c>
      <c r="AE47" s="95">
        <v>2000.95</v>
      </c>
      <c r="AH47" s="93">
        <v>60</v>
      </c>
      <c r="AI47" s="95">
        <v>908.05</v>
      </c>
      <c r="AJ47" s="95">
        <v>945.2</v>
      </c>
      <c r="AK47" s="95">
        <v>1237.95</v>
      </c>
      <c r="AL47" s="95">
        <v>1280.45</v>
      </c>
      <c r="AM47" s="95">
        <v>1350.05</v>
      </c>
      <c r="AN47" s="95">
        <v>1923.95</v>
      </c>
      <c r="AQ47" s="96">
        <f t="shared" si="1"/>
        <v>0.10679184771363537</v>
      </c>
      <c r="AR47" s="96">
        <f t="shared" si="2"/>
        <v>9.6016676712879168E-2</v>
      </c>
      <c r="AS47" s="96">
        <f t="shared" si="3"/>
        <v>9.6018959615062238E-2</v>
      </c>
      <c r="AT47" s="96">
        <f t="shared" si="4"/>
        <v>9.6006389776357892E-2</v>
      </c>
      <c r="AU47" s="96">
        <f t="shared" si="5"/>
        <v>9.6029157874544468E-2</v>
      </c>
      <c r="AV47" s="96">
        <f t="shared" si="6"/>
        <v>9.6027654089524406E-2</v>
      </c>
      <c r="AW47" s="96">
        <f t="shared" si="7"/>
        <v>9.6009515987425242E-2</v>
      </c>
      <c r="AX47" s="96">
        <f t="shared" si="8"/>
        <v>9.6008166335357137E-2</v>
      </c>
      <c r="AY47" s="96">
        <f t="shared" si="9"/>
        <v>9.6018001069735792E-2</v>
      </c>
    </row>
    <row r="48" spans="1:140" ht="15.75" x14ac:dyDescent="0.25">
      <c r="A48" s="14"/>
      <c r="B48" s="11">
        <v>65</v>
      </c>
      <c r="C48" s="158">
        <v>2240.4</v>
      </c>
      <c r="D48" s="158">
        <v>2281.3000000000002</v>
      </c>
      <c r="E48" s="158">
        <v>2401.8000000000002</v>
      </c>
      <c r="F48" s="158">
        <v>1435.9</v>
      </c>
      <c r="G48" s="158">
        <v>1486.35</v>
      </c>
      <c r="H48" s="158">
        <v>1972</v>
      </c>
      <c r="I48" s="158">
        <v>2032.3</v>
      </c>
      <c r="J48" s="158">
        <v>2150.5</v>
      </c>
      <c r="K48" s="158">
        <v>3076.95</v>
      </c>
      <c r="L48" s="159"/>
      <c r="N48" s="11">
        <v>65</v>
      </c>
      <c r="O48" s="158">
        <v>2025.75</v>
      </c>
      <c r="P48" s="158">
        <v>2081.4499999999998</v>
      </c>
      <c r="Q48" s="158">
        <v>2191.4</v>
      </c>
      <c r="R48" s="158">
        <v>1310.0999999999999</v>
      </c>
      <c r="S48" s="158">
        <v>1356.15</v>
      </c>
      <c r="T48" s="158">
        <v>1799.25</v>
      </c>
      <c r="U48" s="158">
        <v>1854.25</v>
      </c>
      <c r="V48" s="158">
        <v>1962.1</v>
      </c>
      <c r="W48" s="158">
        <v>2807.4</v>
      </c>
      <c r="X48" s="159"/>
      <c r="Y48" s="93">
        <v>65</v>
      </c>
      <c r="Z48" s="95">
        <v>991.05</v>
      </c>
      <c r="AA48" s="95">
        <v>1025.8499999999999</v>
      </c>
      <c r="AB48" s="95">
        <v>1361.1</v>
      </c>
      <c r="AC48" s="95">
        <v>1402.75</v>
      </c>
      <c r="AD48" s="95">
        <v>1484.35</v>
      </c>
      <c r="AE48" s="95">
        <v>2072.1999999999998</v>
      </c>
      <c r="AH48" s="93">
        <v>65</v>
      </c>
      <c r="AI48" s="95">
        <v>950.15</v>
      </c>
      <c r="AJ48" s="95">
        <v>983.55</v>
      </c>
      <c r="AK48" s="95">
        <v>1304.95</v>
      </c>
      <c r="AL48" s="95">
        <v>1344.9</v>
      </c>
      <c r="AM48" s="95">
        <v>1423.15</v>
      </c>
      <c r="AN48" s="95">
        <v>1992.5</v>
      </c>
      <c r="AQ48" s="96">
        <f t="shared" si="1"/>
        <v>0.10596075527582371</v>
      </c>
      <c r="AR48" s="96">
        <f t="shared" si="2"/>
        <v>9.6014797376828831E-2</v>
      </c>
      <c r="AS48" s="96">
        <f t="shared" si="3"/>
        <v>9.6011682029752743E-2</v>
      </c>
      <c r="AT48" s="96">
        <f t="shared" si="4"/>
        <v>9.6023204335547119E-2</v>
      </c>
      <c r="AU48" s="96">
        <f t="shared" si="5"/>
        <v>9.6007078862957451E-2</v>
      </c>
      <c r="AV48" s="96">
        <f t="shared" si="6"/>
        <v>9.6012227316937704E-2</v>
      </c>
      <c r="AW48" s="96">
        <f t="shared" si="7"/>
        <v>9.60226506673858E-2</v>
      </c>
      <c r="AX48" s="96">
        <f t="shared" si="8"/>
        <v>9.6019570867947657E-2</v>
      </c>
      <c r="AY48" s="96">
        <f t="shared" si="9"/>
        <v>9.6014105578114961E-2</v>
      </c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</row>
    <row r="49" spans="1:140" ht="15.75" x14ac:dyDescent="0.25">
      <c r="A49" s="14"/>
      <c r="B49" s="11">
        <v>70</v>
      </c>
      <c r="C49" s="158">
        <v>2338.9499999999998</v>
      </c>
      <c r="D49" s="158">
        <v>2378.5</v>
      </c>
      <c r="E49" s="158">
        <v>2514.6</v>
      </c>
      <c r="F49" s="158">
        <v>1499.35</v>
      </c>
      <c r="G49" s="158">
        <v>1544.35</v>
      </c>
      <c r="H49" s="158">
        <v>2071.0500000000002</v>
      </c>
      <c r="I49" s="158">
        <v>2127.6</v>
      </c>
      <c r="J49" s="158">
        <v>2261</v>
      </c>
      <c r="K49" s="158">
        <v>3181.05</v>
      </c>
      <c r="L49" s="159"/>
      <c r="N49" s="11">
        <v>70</v>
      </c>
      <c r="O49" s="158">
        <v>2116.25</v>
      </c>
      <c r="P49" s="158">
        <v>2170.15</v>
      </c>
      <c r="Q49" s="158">
        <v>2294.3000000000002</v>
      </c>
      <c r="R49" s="158">
        <v>1368</v>
      </c>
      <c r="S49" s="158">
        <v>1409.05</v>
      </c>
      <c r="T49" s="158">
        <v>1889.6</v>
      </c>
      <c r="U49" s="158">
        <v>1941.2</v>
      </c>
      <c r="V49" s="158">
        <v>2062.9499999999998</v>
      </c>
      <c r="W49" s="158">
        <v>2902.4</v>
      </c>
      <c r="X49" s="159"/>
      <c r="Y49" s="93">
        <v>70</v>
      </c>
      <c r="Z49" s="95">
        <v>1034.9000000000001</v>
      </c>
      <c r="AA49" s="95">
        <v>1065.95</v>
      </c>
      <c r="AB49" s="95">
        <v>1429.5</v>
      </c>
      <c r="AC49" s="95">
        <v>1468.5</v>
      </c>
      <c r="AD49" s="95">
        <v>1560.65</v>
      </c>
      <c r="AE49" s="95">
        <v>2142.3000000000002</v>
      </c>
      <c r="AH49" s="93">
        <v>70</v>
      </c>
      <c r="AI49" s="95">
        <v>992.2</v>
      </c>
      <c r="AJ49" s="95">
        <v>1022</v>
      </c>
      <c r="AK49" s="95">
        <v>1370.55</v>
      </c>
      <c r="AL49" s="95">
        <v>1407.95</v>
      </c>
      <c r="AM49" s="95">
        <v>1496.3</v>
      </c>
      <c r="AN49" s="95">
        <v>2059.9</v>
      </c>
      <c r="AQ49" s="96">
        <f t="shared" si="1"/>
        <v>0.10523331364441812</v>
      </c>
      <c r="AR49" s="96">
        <f t="shared" si="2"/>
        <v>9.6007188443195224E-2</v>
      </c>
      <c r="AS49" s="96">
        <f t="shared" si="3"/>
        <v>9.6020572723706454E-2</v>
      </c>
      <c r="AT49" s="96">
        <f t="shared" si="4"/>
        <v>9.6016081871344916E-2</v>
      </c>
      <c r="AU49" s="96">
        <f t="shared" si="5"/>
        <v>9.602214257833297E-2</v>
      </c>
      <c r="AV49" s="96">
        <f t="shared" si="6"/>
        <v>9.6025613886536965E-2</v>
      </c>
      <c r="AW49" s="96">
        <f t="shared" si="7"/>
        <v>9.6023078508139292E-2</v>
      </c>
      <c r="AX49" s="96">
        <f t="shared" si="8"/>
        <v>9.6003296250515069E-2</v>
      </c>
      <c r="AY49" s="96">
        <f t="shared" si="9"/>
        <v>9.600675303197348E-2</v>
      </c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</row>
    <row r="50" spans="1:140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N50" s="2"/>
      <c r="O50" s="2"/>
      <c r="P50" s="2"/>
      <c r="Q50" s="2"/>
      <c r="R50" s="2"/>
      <c r="S50" s="2"/>
      <c r="T50" s="2"/>
      <c r="U50" s="2"/>
      <c r="V50" s="2"/>
      <c r="W50" s="2"/>
    </row>
    <row r="51" spans="1:140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N51" s="2"/>
      <c r="O51" s="2"/>
      <c r="P51" s="2"/>
      <c r="Q51" s="2"/>
      <c r="R51" s="2"/>
      <c r="S51" s="2"/>
      <c r="T51" s="2"/>
      <c r="U51" s="2"/>
      <c r="V51" s="2"/>
      <c r="W51" s="2"/>
    </row>
    <row r="52" spans="1:140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N52" s="2"/>
      <c r="O52" s="2"/>
      <c r="P52" s="2"/>
      <c r="Q52" s="2"/>
      <c r="R52" s="2"/>
      <c r="S52" s="2"/>
      <c r="T52" s="2"/>
      <c r="U52" s="2"/>
      <c r="V52" s="2"/>
      <c r="W52" s="2"/>
    </row>
    <row r="53" spans="1:140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N53" s="2"/>
      <c r="O53" s="2"/>
      <c r="P53" s="2"/>
      <c r="Q53" s="2"/>
      <c r="R53" s="2"/>
      <c r="S53" s="2"/>
      <c r="T53" s="2"/>
      <c r="U53" s="2"/>
      <c r="V53" s="2"/>
      <c r="W53" s="2"/>
    </row>
    <row r="54" spans="1:140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N54" s="2"/>
      <c r="O54" s="2"/>
      <c r="P54" s="2"/>
      <c r="Q54" s="2"/>
      <c r="R54" s="2"/>
      <c r="S54" s="2"/>
      <c r="T54" s="2"/>
      <c r="U54" s="2"/>
      <c r="V54" s="2"/>
      <c r="W54" s="2"/>
    </row>
    <row r="55" spans="1:140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spans="1:140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N56" s="2"/>
      <c r="O56" s="2"/>
      <c r="P56" s="2"/>
      <c r="Q56" s="2"/>
      <c r="R56" s="2"/>
      <c r="S56" s="2"/>
      <c r="T56" s="2"/>
      <c r="U56" s="2"/>
      <c r="V56" s="2"/>
      <c r="W56" s="2"/>
    </row>
    <row r="57" spans="1:140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N57" s="2"/>
      <c r="O57" s="2"/>
      <c r="P57" s="2"/>
      <c r="Q57" s="2"/>
      <c r="R57" s="2"/>
      <c r="S57" s="2"/>
      <c r="T57" s="2"/>
      <c r="U57" s="2"/>
      <c r="V57" s="2"/>
      <c r="W57" s="2"/>
    </row>
    <row r="58" spans="1:140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N58" s="2"/>
      <c r="O58" s="2"/>
      <c r="P58" s="2"/>
      <c r="Q58" s="2"/>
      <c r="R58" s="2"/>
      <c r="S58" s="2"/>
      <c r="T58" s="2"/>
      <c r="U58" s="2"/>
      <c r="V58" s="2"/>
      <c r="W58" s="2"/>
    </row>
    <row r="59" spans="1:140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 spans="1:140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 spans="1:140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spans="1:140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spans="1:140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spans="1:140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 spans="1:23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spans="1:23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spans="1:23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 spans="1:23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 spans="1:23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 spans="1:23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 spans="1:23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spans="1:23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spans="1:23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spans="1:23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spans="1:23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spans="1:23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spans="1:23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spans="1:23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spans="1:23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spans="1:23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spans="1:23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spans="1:23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spans="1:23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spans="1:23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3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spans="1:23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spans="1:23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spans="1:23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spans="1:23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spans="1:23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spans="1:23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spans="1:23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spans="1:23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spans="1:23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spans="1:23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spans="1:23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spans="1:23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spans="1:23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spans="1:23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spans="1:23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spans="1:23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spans="1:23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spans="1:23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spans="1:23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spans="1:23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spans="1:23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spans="1:23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spans="1:23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spans="1:23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spans="1:23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spans="1:23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spans="1:23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spans="1:23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spans="1:23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spans="1:23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spans="1:23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spans="1:23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spans="1:23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spans="1:23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spans="1:23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spans="1:23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spans="1:23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spans="1:23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spans="1:23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spans="1:23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spans="1:23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spans="1:23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spans="1:23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spans="1:23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spans="1:23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spans="1:23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spans="1:23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spans="1:23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spans="1:23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spans="1:23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spans="1:23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spans="1:23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spans="1:23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spans="1:23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spans="1:23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spans="1:23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spans="1:23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spans="1:23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spans="1:23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spans="1:23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spans="1:23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spans="1:23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spans="1:23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spans="1:23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spans="1:23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spans="1:23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spans="1:23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spans="1:23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spans="1:23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spans="1:23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spans="1:23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spans="1:23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spans="1:23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spans="1:23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spans="1:23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spans="1:23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spans="1:23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spans="1:23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spans="1:23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spans="1:23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spans="1:23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spans="1:23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spans="1:23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spans="1:23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spans="1:23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spans="1:23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spans="1:23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spans="1:23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spans="1:23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spans="1:23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spans="1:23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spans="1:23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spans="1:23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spans="1:23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spans="1:23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spans="1:23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spans="1:23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spans="1:23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spans="1:23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spans="1:23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spans="1:23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spans="1:23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spans="1:23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spans="1:23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spans="1:23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spans="1:23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spans="1:23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spans="1:23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spans="1:23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spans="1:23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spans="1:23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spans="1:23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spans="1:23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spans="1:23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spans="1:23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spans="1:23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spans="1:23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spans="1:23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spans="1:23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spans="1:23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spans="1:23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spans="1:23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spans="1:23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spans="1:23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spans="1:23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spans="1:23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spans="1:23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spans="1:23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 spans="1:23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 spans="1:23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 spans="1:23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 spans="1:23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 spans="1:23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 spans="1:23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 spans="1:23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 spans="1:23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 spans="1:23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 spans="1:23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 spans="1:23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 spans="1:23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 spans="1:23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 spans="1:23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 spans="1:23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 spans="1:23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 spans="1:23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 spans="1:23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 spans="1:23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 spans="1:23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 spans="1:23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 spans="1:23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 spans="1:23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 spans="1:23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 spans="1:23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 spans="1:23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 spans="1:23" x14ac:dyDescent="0.2">
      <c r="A906" s="2"/>
      <c r="F906" s="2"/>
      <c r="G906" s="2"/>
      <c r="H906" s="2"/>
      <c r="I906" s="2"/>
      <c r="J906" s="2"/>
      <c r="K906" s="2"/>
      <c r="R906" s="2"/>
      <c r="S906" s="2"/>
      <c r="T906" s="2"/>
      <c r="U906" s="2"/>
      <c r="V906" s="2"/>
      <c r="W906" s="2"/>
    </row>
  </sheetData>
  <phoneticPr fontId="15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D9D9D6"/>
  </sheetPr>
  <dimension ref="B1:AP750"/>
  <sheetViews>
    <sheetView showGridLines="0" showRowColHeaders="0" zoomScaleNormal="100" workbookViewId="0">
      <selection activeCell="T31" sqref="T31:AF32"/>
    </sheetView>
  </sheetViews>
  <sheetFormatPr defaultColWidth="9.28515625" defaultRowHeight="12.75" x14ac:dyDescent="0.2"/>
  <cols>
    <col min="1" max="1" width="2.7109375" style="54" customWidth="1"/>
    <col min="2" max="2" width="10.7109375" style="54" customWidth="1"/>
    <col min="3" max="3" width="9.28515625" style="54"/>
    <col min="4" max="9" width="9.7109375" style="54" customWidth="1"/>
    <col min="10" max="10" width="2.7109375" style="64" customWidth="1"/>
    <col min="11" max="11" width="8.140625" style="64" bestFit="1" customWidth="1"/>
    <col min="12" max="12" width="7.7109375" style="64" hidden="1" customWidth="1"/>
    <col min="13" max="13" width="7.28515625" style="54" hidden="1" customWidth="1"/>
    <col min="14" max="14" width="6.28515625" style="54" hidden="1" customWidth="1"/>
    <col min="15" max="15" width="2.85546875" style="54" customWidth="1"/>
    <col min="16" max="18" width="0.28515625" style="54" customWidth="1"/>
    <col min="19" max="19" width="1" style="54" customWidth="1"/>
    <col min="20" max="20" width="14.140625" style="54" customWidth="1"/>
    <col min="21" max="21" width="3.28515625" style="54" customWidth="1"/>
    <col min="22" max="23" width="0.7109375" style="54" customWidth="1"/>
    <col min="24" max="24" width="13.42578125" style="54" customWidth="1"/>
    <col min="25" max="25" width="3.28515625" style="54" customWidth="1"/>
    <col min="26" max="26" width="1.7109375" style="54" customWidth="1"/>
    <col min="27" max="27" width="14" style="54" customWidth="1"/>
    <col min="28" max="28" width="3.28515625" style="54" customWidth="1"/>
    <col min="29" max="29" width="1.7109375" style="54" customWidth="1"/>
    <col min="30" max="30" width="13.28515625" style="54" customWidth="1"/>
    <col min="31" max="31" width="9" style="54" customWidth="1"/>
    <col min="32" max="32" width="6.42578125" style="142" customWidth="1"/>
    <col min="33" max="33" width="5.140625" style="142" hidden="1" customWidth="1"/>
    <col min="34" max="34" width="5.42578125" style="142" hidden="1" customWidth="1"/>
    <col min="35" max="35" width="5.140625" style="142" hidden="1" customWidth="1"/>
    <col min="36" max="36" width="114.42578125" style="142" hidden="1" customWidth="1"/>
    <col min="37" max="37" width="4" style="142" hidden="1" customWidth="1"/>
    <col min="38" max="40" width="1.7109375" style="142" hidden="1" customWidth="1"/>
    <col min="41" max="41" width="3.28515625" style="142" hidden="1" customWidth="1"/>
    <col min="42" max="42" width="2.85546875" style="54" hidden="1" customWidth="1"/>
    <col min="43" max="16384" width="9.28515625" style="54"/>
  </cols>
  <sheetData>
    <row r="1" spans="2:42" s="52" customFormat="1" x14ac:dyDescent="0.2">
      <c r="J1" s="167"/>
      <c r="K1" s="167"/>
      <c r="L1" s="167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76"/>
      <c r="AG1" s="132"/>
      <c r="AH1" s="132" t="str">
        <f>IF($AJ$16="Y",$AJ$28,IF($AJ$17="Y",$AJ$28,IF($W$14&gt;274,$AJ$28,IF($AC$17&gt;400,$AJ$28,IF(AND($AC$17&gt;300,$AC$17&lt;=400),$AJ$28,IF($AO$17&gt;0,$AJ$28,""))))))</f>
        <v/>
      </c>
      <c r="AI1" s="132" t="e">
        <f t="array" ref="AI1">INDEX($AH$1:$AH$6, SMALL(IF((($AH$1:$AH$6)=""), "", ROW($AH$1:$AH$6)-MIN(ROW($AH$1:$AH$6))+1), ROW($A$1)))</f>
        <v>#NUM!</v>
      </c>
      <c r="AJ1" s="132"/>
      <c r="AK1" s="132"/>
      <c r="AL1" s="132"/>
      <c r="AM1" s="132"/>
      <c r="AN1" s="132"/>
      <c r="AO1" s="132"/>
      <c r="AP1" s="130"/>
    </row>
    <row r="2" spans="2:42" s="52" customFormat="1" x14ac:dyDescent="0.2">
      <c r="B2" s="52" t="s">
        <v>653</v>
      </c>
      <c r="J2" s="167"/>
      <c r="K2" s="167"/>
      <c r="L2" s="167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76"/>
      <c r="AG2" s="132"/>
      <c r="AH2" s="132" t="str">
        <f>IF($AJ$16="Y",$AJ$33,IF($AJ$17="Y",$AJ$34,""))</f>
        <v/>
      </c>
      <c r="AI2" s="132" t="e">
        <f t="array" ref="AI2">INDEX($AH$1:$AH$6, SMALL(IF((($AH$1:$AH$6)=""), "", ROW($AH$1:$AH$6)-MIN(ROW($AH$1:$AH$6))+1), ROW($A$2)))</f>
        <v>#NUM!</v>
      </c>
      <c r="AJ2" s="132"/>
      <c r="AK2" s="132"/>
      <c r="AL2" s="132"/>
      <c r="AM2" s="132"/>
      <c r="AN2" s="132"/>
      <c r="AO2" s="132"/>
      <c r="AP2" s="130"/>
    </row>
    <row r="3" spans="2:42" s="52" customFormat="1" x14ac:dyDescent="0.2">
      <c r="G3" s="72" t="s">
        <v>0</v>
      </c>
      <c r="H3" s="72" t="s">
        <v>1</v>
      </c>
      <c r="I3" s="205"/>
      <c r="J3" s="167"/>
      <c r="K3" s="167"/>
      <c r="L3" s="167"/>
      <c r="P3" s="129" t="s">
        <v>658</v>
      </c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76"/>
      <c r="AG3" s="132"/>
      <c r="AH3" s="132" t="str">
        <f>IF($AC$17&gt;400,$AJ$25,"")</f>
        <v/>
      </c>
      <c r="AI3" s="132" t="e">
        <f t="array" ref="AI3">INDEX($AH$1:$AH$6, SMALL(IF((($AH$1:$AH$6)=""), "", ROW($AH$1:$AH$6)-MIN(ROW($AH$1:$AH$6))+1), ROW($A$3)))</f>
        <v>#NUM!</v>
      </c>
      <c r="AJ3" s="132"/>
      <c r="AK3" s="132"/>
      <c r="AL3" s="132"/>
      <c r="AM3" s="132"/>
      <c r="AN3" s="132"/>
      <c r="AO3" s="132"/>
      <c r="AP3" s="130"/>
    </row>
    <row r="4" spans="2:42" s="52" customFormat="1" ht="12.75" customHeight="1" x14ac:dyDescent="0.2">
      <c r="C4" s="53"/>
      <c r="F4" s="52" t="s">
        <v>2</v>
      </c>
      <c r="G4" s="206">
        <f>VLOOKUP('Kraje Strefy_klienci"NonLegacy"'!A1,'Kraje Strefy_klienci"NonLegacy"'!B:K,7,0)</f>
        <v>0</v>
      </c>
      <c r="H4" s="206">
        <f>IF($G$4=706,505,$G$4)</f>
        <v>0</v>
      </c>
      <c r="I4" s="206"/>
      <c r="J4" s="65"/>
      <c r="K4" s="65"/>
      <c r="L4" s="65"/>
      <c r="P4" s="295" t="str">
        <f>"UWAGA !!! Dla przesyłek z/do Anglii, Walii i Szkocji do cen w serwisie TB należy doliczyć opłatę graniczną (border fee) w wysokości: "&amp;ud!B36&amp;ud!C36</f>
        <v>UWAGA !!! Dla przesyłek z/do Anglii, Walii i Szkocji do cen w serwisie TB należy doliczyć opłatę graniczną (border fee) w wysokości: 8.8 zł</v>
      </c>
      <c r="Q4" s="295"/>
      <c r="R4" s="295"/>
      <c r="S4" s="295"/>
      <c r="T4" s="295"/>
      <c r="U4" s="295"/>
      <c r="V4" s="295"/>
      <c r="W4" s="295"/>
      <c r="X4" s="295"/>
      <c r="Y4" s="295"/>
      <c r="Z4" s="295"/>
      <c r="AA4" s="295"/>
      <c r="AB4" s="143"/>
      <c r="AC4" s="130"/>
      <c r="AD4" s="130"/>
      <c r="AE4" s="130"/>
      <c r="AF4" s="176"/>
      <c r="AG4" s="132"/>
      <c r="AH4" s="132" t="str">
        <f>IF(OR($W$14&gt;274,$AA$14&gt;274,$AD$14&gt;274),$AJ$26,"")</f>
        <v/>
      </c>
      <c r="AI4" s="133" t="e">
        <f t="array" ref="AI4">INDEX($AH$1:$AH$6, SMALL(IF((($AH$1:$AH$6)=""), "", ROW($AH$1:$AH$6)-MIN(ROW($AH$1:$AH$6))+1), ROW($A$4)))</f>
        <v>#NUM!</v>
      </c>
      <c r="AJ4" s="132"/>
      <c r="AK4" s="132"/>
      <c r="AL4" s="132"/>
      <c r="AM4" s="132"/>
      <c r="AN4" s="132"/>
      <c r="AO4" s="132"/>
      <c r="AP4" s="130"/>
    </row>
    <row r="5" spans="2:42" s="52" customFormat="1" x14ac:dyDescent="0.2">
      <c r="J5" s="167"/>
      <c r="K5" s="167"/>
      <c r="L5" s="167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143"/>
      <c r="AC5" s="130"/>
      <c r="AD5" s="130"/>
      <c r="AE5" s="130"/>
      <c r="AF5" s="176"/>
      <c r="AG5" s="132"/>
      <c r="AH5" s="132" t="str">
        <f>IF($AO$17&gt;0,$AJ$35,"")</f>
        <v/>
      </c>
      <c r="AI5" s="132" t="e">
        <f t="array" ref="AI5">INDEX($AH$1:$AH$6, SMALL(IF((($AH$1:$AH$6)=""), "", ROW($AH$1:$AH$6)-MIN(ROW($AH$1:$AH$6))+1), ROW($A$5)))</f>
        <v>#NUM!</v>
      </c>
      <c r="AJ5" s="132"/>
      <c r="AK5" s="132"/>
      <c r="AL5" s="132"/>
      <c r="AM5" s="132"/>
      <c r="AN5" s="132"/>
      <c r="AO5" s="132"/>
      <c r="AP5" s="130"/>
    </row>
    <row r="6" spans="2:42" s="52" customFormat="1" x14ac:dyDescent="0.2">
      <c r="B6" s="53" t="s">
        <v>3</v>
      </c>
      <c r="F6" s="53" t="s">
        <v>117</v>
      </c>
      <c r="H6" s="248">
        <v>0</v>
      </c>
      <c r="I6" s="57"/>
      <c r="J6" s="167"/>
      <c r="K6" s="167"/>
      <c r="L6" s="167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/>
      <c r="AE6" s="143"/>
      <c r="AF6" s="176"/>
      <c r="AG6" s="132"/>
      <c r="AH6" s="132" t="str">
        <f>IF(AND($AC$17&gt;300,$AC$17&lt;=400),$AJ$36,"")</f>
        <v/>
      </c>
      <c r="AI6" s="132" t="e">
        <f t="array" ref="AI6">INDEX($AH$1:$AH$6, SMALL(IF((($AH$1:$AH$6)=""), "", ROW($AH$1:$AH$6)-MIN(ROW($AH$1:$AH$6))+1), ROW($A$6)))</f>
        <v>#NUM!</v>
      </c>
      <c r="AJ6" s="132"/>
      <c r="AK6" s="132"/>
      <c r="AL6" s="132"/>
      <c r="AM6" s="132"/>
      <c r="AN6" s="132"/>
      <c r="AO6" s="132"/>
      <c r="AP6" s="130"/>
    </row>
    <row r="7" spans="2:42" s="52" customFormat="1" x14ac:dyDescent="0.2">
      <c r="F7" s="57" t="s">
        <v>118</v>
      </c>
      <c r="H7" s="248">
        <v>0</v>
      </c>
      <c r="I7" s="57"/>
      <c r="J7" s="167"/>
      <c r="K7" s="167"/>
      <c r="L7" s="167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43"/>
      <c r="AF7" s="176"/>
      <c r="AG7" s="132"/>
      <c r="AH7" s="132" t="str">
        <f>IF(AH11=$AJ$31,$AJ$27,"")</f>
        <v/>
      </c>
      <c r="AI7" s="132" t="str">
        <f>IF(AH9=$AJ$31,$AJ$27,"")</f>
        <v/>
      </c>
      <c r="AJ7" s="132"/>
      <c r="AK7" s="132"/>
      <c r="AL7" s="132"/>
      <c r="AM7" s="132"/>
      <c r="AN7" s="132"/>
      <c r="AO7" s="132"/>
      <c r="AP7" s="130"/>
    </row>
    <row r="8" spans="2:42" s="52" customFormat="1" x14ac:dyDescent="0.2">
      <c r="E8" s="57"/>
      <c r="F8" s="209" t="s">
        <v>11</v>
      </c>
      <c r="G8" s="241"/>
      <c r="H8" s="235">
        <v>0</v>
      </c>
      <c r="I8" s="235"/>
      <c r="J8" s="63"/>
      <c r="K8" s="63"/>
      <c r="L8" s="63"/>
      <c r="P8" s="130"/>
      <c r="Q8" s="130"/>
      <c r="R8" s="130"/>
      <c r="S8" s="130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76"/>
      <c r="AG8" s="132"/>
      <c r="AH8" s="133" t="str">
        <f>IF($AJ$17="Y",$AJ$29,IF($AJ$16="Y",$AJ$29,IF($AO$17&gt;0,$AJ$29,IF($W$14&gt;274,$AJ$29,IF(AND($AC$17&gt;300,$AC$17&lt;=400),$AJ$29,IF($AC$17&gt;400,$AJ$29,""))))))</f>
        <v/>
      </c>
      <c r="AI8" s="132" t="e">
        <f t="array" ref="AI8">INDEX($AH$8:$AH$11, SMALL(IF((($AH$8:$AH$11)=""), "", ROW($AH$8:$AH$11)-MIN(ROW($AH$8:$AH$11))+1), ROW($A$1)))</f>
        <v>#NUM!</v>
      </c>
      <c r="AJ8" s="132"/>
      <c r="AK8" s="132"/>
      <c r="AL8" s="132"/>
      <c r="AM8" s="132"/>
      <c r="AN8" s="132"/>
      <c r="AO8" s="132"/>
      <c r="AP8" s="130"/>
    </row>
    <row r="9" spans="2:42" s="52" customFormat="1" x14ac:dyDescent="0.2">
      <c r="C9" s="258"/>
      <c r="D9" s="259"/>
      <c r="E9" s="260"/>
      <c r="F9" s="259"/>
      <c r="G9" s="259"/>
      <c r="H9" s="259"/>
      <c r="I9" s="259"/>
      <c r="J9" s="128"/>
      <c r="K9" s="128"/>
      <c r="L9" s="128"/>
      <c r="M9" s="144"/>
      <c r="P9" s="130"/>
      <c r="Q9" s="130"/>
      <c r="R9" s="130"/>
      <c r="S9" s="130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76"/>
      <c r="AG9" s="132"/>
      <c r="AH9" s="132"/>
      <c r="AI9" s="132" t="e">
        <f t="array" ref="AI9">INDEX($AH$8:$AH$11, SMALL(IF((($AH$8:$AH$11)=""), "", ROW($AH$8:$AH$11)-MIN(ROW($AH$8:$AH$11))+1), ROW($A$2)))</f>
        <v>#NUM!</v>
      </c>
      <c r="AJ9" s="132"/>
      <c r="AK9" s="132"/>
      <c r="AL9" s="132"/>
      <c r="AM9" s="132"/>
      <c r="AN9" s="132"/>
      <c r="AO9" s="132"/>
      <c r="AP9" s="130"/>
    </row>
    <row r="10" spans="2:42" ht="22.5" x14ac:dyDescent="0.2">
      <c r="B10" s="52"/>
      <c r="C10" s="250" t="s">
        <v>12</v>
      </c>
      <c r="D10" s="251" t="s">
        <v>13</v>
      </c>
      <c r="E10" s="251" t="s">
        <v>14</v>
      </c>
      <c r="F10" s="251" t="s">
        <v>15</v>
      </c>
      <c r="G10" s="251" t="s">
        <v>16</v>
      </c>
      <c r="H10" s="251" t="s">
        <v>19</v>
      </c>
      <c r="I10" s="251" t="s">
        <v>17</v>
      </c>
      <c r="J10" s="177"/>
      <c r="K10" s="251" t="s">
        <v>119</v>
      </c>
      <c r="L10" s="195" t="s">
        <v>120</v>
      </c>
      <c r="M10" s="195" t="s">
        <v>20</v>
      </c>
      <c r="N10" s="70" t="s">
        <v>21</v>
      </c>
      <c r="O10" s="130"/>
      <c r="P10" s="242"/>
      <c r="Q10" s="242"/>
      <c r="R10" s="242"/>
      <c r="S10" s="242"/>
      <c r="T10" s="263" t="s">
        <v>26</v>
      </c>
      <c r="U10" s="264"/>
      <c r="V10" s="264"/>
      <c r="W10" s="264"/>
      <c r="X10" s="264"/>
      <c r="Y10" s="264"/>
      <c r="Z10" s="264"/>
      <c r="AA10" s="264"/>
      <c r="AB10" s="264"/>
      <c r="AC10" s="264"/>
      <c r="AD10" s="264"/>
      <c r="AE10" s="264"/>
      <c r="AF10" s="265"/>
      <c r="AG10" s="132"/>
      <c r="AH10" s="132" t="str">
        <f>IF($AC$17&gt;400,$AJ$30,"")</f>
        <v/>
      </c>
      <c r="AI10" s="132" t="e">
        <f t="array" ref="AI10">INDEX($AH$8:$AH$11, SMALL(IF((($AH$8:$AH$11)=""), "", ROW($AH$8:$AH$11)-MIN(ROW($AH$8:$AH$11))+1), ROW($A$3)))</f>
        <v>#NUM!</v>
      </c>
      <c r="AJ10" s="132"/>
      <c r="AK10" s="132"/>
      <c r="AL10" s="132"/>
      <c r="AM10" s="132"/>
      <c r="AN10" s="132"/>
      <c r="AO10" s="132"/>
      <c r="AP10" s="130"/>
    </row>
    <row r="11" spans="2:42" ht="13.15" customHeight="1" x14ac:dyDescent="0.2">
      <c r="B11" s="130"/>
      <c r="C11" s="56">
        <v>1</v>
      </c>
      <c r="D11" s="243">
        <f>sts!F8*(1-$H$6)+(sts!F8*(1-$H$6))*$H$8</f>
        <v>430.15</v>
      </c>
      <c r="E11" s="243">
        <f>sts!G8*(1-$H$6)+(sts!G8*(1-$H$6))*$H$8</f>
        <v>461.7</v>
      </c>
      <c r="F11" s="243">
        <f>sts!H8*(1-$H$6)+(sts!H8*(1-$H$6))*$H$8</f>
        <v>500.35</v>
      </c>
      <c r="G11" s="243">
        <f>sts!I8*(1-$H$6)+(sts!I8*(1-$H$6))*$H$8</f>
        <v>523.29999999999995</v>
      </c>
      <c r="H11" s="243">
        <f>sts!J8*(1-$H$6)+(sts!J8*(1-$H$6))*$H$8</f>
        <v>542.6</v>
      </c>
      <c r="I11" s="243">
        <f>sts!C8*(1-$H$6)+(sts!C8*(1-$H$6))*$H$8</f>
        <v>678.45</v>
      </c>
      <c r="J11" s="128"/>
      <c r="K11" s="243">
        <f>sts!D8*(1-$H$7)+(sts!D8*(1-$H$7))*$H$8</f>
        <v>742</v>
      </c>
      <c r="L11" s="243">
        <f>sts!E8*(1-$H$7)+(sts!E8*(1-$H$7))*$H$8</f>
        <v>761.65</v>
      </c>
      <c r="M11" s="243">
        <f>sts!K8*(1-$H$7)+(sts!K8*(1-$H$7))*$H$8</f>
        <v>713.25</v>
      </c>
      <c r="N11" s="244">
        <f>sts!L8*(1-$H$7)+(sts!L8*(1-$H$7))*$H$8</f>
        <v>0</v>
      </c>
      <c r="O11" s="130"/>
      <c r="P11" s="130"/>
      <c r="Q11" s="130"/>
      <c r="R11" s="130"/>
      <c r="S11" s="130"/>
      <c r="T11" s="266"/>
      <c r="U11" s="267"/>
      <c r="V11" s="267"/>
      <c r="W11" s="267"/>
      <c r="X11" s="267"/>
      <c r="Y11" s="267"/>
      <c r="Z11" s="267"/>
      <c r="AA11" s="267"/>
      <c r="AB11" s="267"/>
      <c r="AC11" s="267"/>
      <c r="AD11" s="267"/>
      <c r="AE11" s="267"/>
      <c r="AF11" s="268"/>
      <c r="AG11" s="132"/>
      <c r="AH11" s="132" t="str">
        <f>IF($AC$17&gt;400,$AJ$31,IF($W$14&gt;274,$AJ$31,IF($AJ$17="Y",$AJ$31,IF(AND($AC$17&gt;300,$AC$17&lt;=400),$AJ$30,IF($AJ$16="Y",$AJ$32,IF($AO$17&gt;0,$AJ$32,""))))))</f>
        <v/>
      </c>
      <c r="AI11" s="132" t="e">
        <f t="array" ref="AI11">INDEX($AH$8:$AH$11, SMALL(IF((($AH$8:$AH$11)=""), "", ROW($AH$8:$AH$11)-MIN(ROW($AH$8:$AH$11))+1), ROW($A$4)))</f>
        <v>#NUM!</v>
      </c>
      <c r="AJ11" s="132"/>
      <c r="AK11" s="132"/>
      <c r="AL11" s="132"/>
      <c r="AM11" s="132"/>
      <c r="AN11" s="132"/>
      <c r="AO11" s="132"/>
      <c r="AP11" s="130"/>
    </row>
    <row r="12" spans="2:42" ht="13.15" customHeight="1" x14ac:dyDescent="0.2">
      <c r="B12" s="130"/>
      <c r="C12" s="56">
        <v>2</v>
      </c>
      <c r="D12" s="243">
        <f>sts!F9*(1-$H$6)+(sts!F9*(1-$H$6))*$H$8</f>
        <v>463.45</v>
      </c>
      <c r="E12" s="243">
        <f>sts!G9*(1-$H$6)+(sts!G9*(1-$H$6))*$H$8</f>
        <v>500.75</v>
      </c>
      <c r="F12" s="243">
        <f>sts!H9*(1-$H$6)+(sts!H9*(1-$H$6))*$H$8</f>
        <v>546.65</v>
      </c>
      <c r="G12" s="243">
        <f>sts!I9*(1-$H$6)+(sts!I9*(1-$H$6))*$H$8</f>
        <v>569.75</v>
      </c>
      <c r="H12" s="243">
        <f>sts!J9*(1-$H$6)+(sts!J9*(1-$H$6))*$H$8</f>
        <v>590.95000000000005</v>
      </c>
      <c r="I12" s="243">
        <f>sts!C9*(1-$H$6)+(sts!C9*(1-$H$6))*$H$8</f>
        <v>726.6</v>
      </c>
      <c r="J12" s="128"/>
      <c r="K12" s="243">
        <f>sts!D9*(1-$H$7)+(sts!D9*(1-$H$7))*$H$8</f>
        <v>789.35</v>
      </c>
      <c r="L12" s="243">
        <f>sts!E9*(1-$H$7)+(sts!E9*(1-$H$7))*$H$8</f>
        <v>810.9</v>
      </c>
      <c r="M12" s="243">
        <f>sts!K9*(1-$H$7)+(sts!K9*(1-$H$7))*$H$8</f>
        <v>881</v>
      </c>
      <c r="N12" s="244">
        <f>sts!L9*(1-$H$7)+(sts!L9*(1-$H$7))*$H$8</f>
        <v>0</v>
      </c>
      <c r="O12" s="130"/>
      <c r="P12" s="130"/>
      <c r="Q12" s="130"/>
      <c r="R12" s="130"/>
      <c r="S12" s="130"/>
      <c r="T12" s="269" t="s">
        <v>12</v>
      </c>
      <c r="U12" s="270"/>
      <c r="V12" s="271"/>
      <c r="W12" s="275" t="s">
        <v>30</v>
      </c>
      <c r="X12" s="276"/>
      <c r="Y12" s="276"/>
      <c r="Z12" s="277"/>
      <c r="AA12" s="275" t="s">
        <v>31</v>
      </c>
      <c r="AB12" s="276"/>
      <c r="AC12" s="277"/>
      <c r="AD12" s="275" t="s">
        <v>32</v>
      </c>
      <c r="AE12" s="276"/>
      <c r="AF12" s="278"/>
      <c r="AG12" s="132"/>
      <c r="AI12" s="132"/>
      <c r="AJ12" s="132"/>
      <c r="AK12" s="132"/>
      <c r="AL12" s="132"/>
      <c r="AM12" s="132"/>
      <c r="AN12" s="132"/>
      <c r="AO12" s="132"/>
      <c r="AP12" s="130"/>
    </row>
    <row r="13" spans="2:42" ht="13.15" customHeight="1" x14ac:dyDescent="0.2">
      <c r="B13" s="130"/>
      <c r="C13" s="56">
        <v>3</v>
      </c>
      <c r="D13" s="243">
        <f>sts!F10*(1-$H$6)+(sts!F10*(1-$H$6))*$H$8</f>
        <v>498.9</v>
      </c>
      <c r="E13" s="243">
        <f>sts!G10*(1-$H$6)+(sts!G10*(1-$H$6))*$H$8</f>
        <v>539.9</v>
      </c>
      <c r="F13" s="243">
        <f>sts!H10*(1-$H$6)+(sts!H10*(1-$H$6))*$H$8</f>
        <v>593.25</v>
      </c>
      <c r="G13" s="243">
        <f>sts!I10*(1-$H$6)+(sts!I10*(1-$H$6))*$H$8</f>
        <v>618.35</v>
      </c>
      <c r="H13" s="243">
        <f>sts!J10*(1-$H$6)+(sts!J10*(1-$H$6))*$H$8</f>
        <v>637.25</v>
      </c>
      <c r="I13" s="243">
        <f>sts!C10*(1-$H$6)+(sts!C10*(1-$H$6))*$H$8</f>
        <v>776.95</v>
      </c>
      <c r="J13" s="128"/>
      <c r="K13" s="243">
        <f>sts!D10*(1-$H$7)+(sts!D10*(1-$H$7))*$H$8</f>
        <v>838.95</v>
      </c>
      <c r="L13" s="243">
        <f>sts!E10*(1-$H$7)+(sts!E10*(1-$H$7))*$H$8</f>
        <v>858.2</v>
      </c>
      <c r="M13" s="243">
        <f>sts!K10*(1-$H$7)+(sts!K10*(1-$H$7))*$H$8</f>
        <v>1051.1500000000001</v>
      </c>
      <c r="N13" s="244">
        <f>sts!L10*(1-$H$7)+(sts!L10*(1-$H$7))*$H$8</f>
        <v>0</v>
      </c>
      <c r="O13" s="130"/>
      <c r="P13" s="130"/>
      <c r="Q13" s="130"/>
      <c r="R13" s="130"/>
      <c r="S13" s="130"/>
      <c r="T13" s="170"/>
      <c r="U13" s="130"/>
      <c r="V13" s="130"/>
      <c r="W13" s="167"/>
      <c r="X13" s="167"/>
      <c r="Y13" s="167"/>
      <c r="Z13" s="167"/>
      <c r="AA13" s="167"/>
      <c r="AB13" s="167"/>
      <c r="AC13" s="167"/>
      <c r="AD13" s="167"/>
      <c r="AE13" s="167"/>
      <c r="AF13" s="173"/>
      <c r="AG13" s="132"/>
      <c r="AH13" s="132"/>
      <c r="AI13" s="132"/>
      <c r="AJ13" s="132"/>
      <c r="AK13" s="132"/>
      <c r="AL13" s="132"/>
      <c r="AM13" s="132"/>
      <c r="AN13" s="132"/>
      <c r="AO13" s="132"/>
      <c r="AP13" s="130"/>
    </row>
    <row r="14" spans="2:42" ht="13.15" customHeight="1" x14ac:dyDescent="0.2">
      <c r="B14" s="130"/>
      <c r="C14" s="56">
        <v>4</v>
      </c>
      <c r="D14" s="243">
        <f>sts!F11*(1-$H$6)+(sts!F11*(1-$H$6))*$H$8</f>
        <v>532.35</v>
      </c>
      <c r="E14" s="243">
        <f>sts!G11*(1-$H$6)+(sts!G11*(1-$H$6))*$H$8</f>
        <v>580.79999999999995</v>
      </c>
      <c r="F14" s="243">
        <f>sts!H11*(1-$H$6)+(sts!H11*(1-$H$6))*$H$8</f>
        <v>637.85</v>
      </c>
      <c r="G14" s="243">
        <f>sts!I11*(1-$H$6)+(sts!I11*(1-$H$6))*$H$8</f>
        <v>666.85</v>
      </c>
      <c r="H14" s="243">
        <f>sts!J11*(1-$H$6)+(sts!J11*(1-$H$6))*$H$8</f>
        <v>685.5</v>
      </c>
      <c r="I14" s="243">
        <f>sts!C11*(1-$H$6)+(sts!C11*(1-$H$6))*$H$8</f>
        <v>827.2</v>
      </c>
      <c r="J14" s="128"/>
      <c r="K14" s="243">
        <f>sts!D11*(1-$H$7)+(sts!D11*(1-$H$7))*$H$8</f>
        <v>888.45</v>
      </c>
      <c r="L14" s="243">
        <f>sts!E11*(1-$H$7)+(sts!E11*(1-$H$7))*$H$8</f>
        <v>907.4</v>
      </c>
      <c r="M14" s="243">
        <f>sts!K11*(1-$H$7)+(sts!K11*(1-$H$7))*$H$8</f>
        <v>1217.0999999999999</v>
      </c>
      <c r="N14" s="244">
        <f>sts!L11*(1-$H$7)+(sts!L11*(1-$H$7))*$H$8</f>
        <v>0</v>
      </c>
      <c r="O14" s="130"/>
      <c r="P14" s="130"/>
      <c r="Q14" s="130"/>
      <c r="R14" s="130"/>
      <c r="S14" s="130"/>
      <c r="T14" s="272">
        <v>0</v>
      </c>
      <c r="U14" s="273"/>
      <c r="V14" s="274"/>
      <c r="W14" s="279">
        <v>0</v>
      </c>
      <c r="X14" s="273"/>
      <c r="Y14" s="273"/>
      <c r="Z14" s="274"/>
      <c r="AA14" s="279">
        <v>0</v>
      </c>
      <c r="AB14" s="273"/>
      <c r="AC14" s="274"/>
      <c r="AD14" s="279">
        <v>0</v>
      </c>
      <c r="AE14" s="273"/>
      <c r="AF14" s="280"/>
      <c r="AG14" s="132"/>
      <c r="AH14" s="132"/>
      <c r="AI14" s="132"/>
      <c r="AJ14" s="134"/>
      <c r="AK14" s="134"/>
      <c r="AL14" s="134"/>
      <c r="AM14" s="134"/>
      <c r="AN14" s="134"/>
      <c r="AO14" s="132"/>
      <c r="AP14" s="132"/>
    </row>
    <row r="15" spans="2:42" ht="13.15" customHeight="1" x14ac:dyDescent="0.2">
      <c r="B15" s="130"/>
      <c r="C15" s="56">
        <v>5</v>
      </c>
      <c r="D15" s="243">
        <f>sts!F12*(1-$H$6)+(sts!F12*(1-$H$6))*$H$8</f>
        <v>567.75</v>
      </c>
      <c r="E15" s="243">
        <f>sts!G12*(1-$H$6)+(sts!G12*(1-$H$6))*$H$8</f>
        <v>621.70000000000005</v>
      </c>
      <c r="F15" s="243">
        <f>sts!H12*(1-$H$6)+(sts!H12*(1-$H$6))*$H$8</f>
        <v>684.3</v>
      </c>
      <c r="G15" s="243">
        <f>sts!I12*(1-$H$6)+(sts!I12*(1-$H$6))*$H$8</f>
        <v>715.1</v>
      </c>
      <c r="H15" s="243">
        <f>sts!J12*(1-$H$6)+(sts!J12*(1-$H$6))*$H$8</f>
        <v>733.65</v>
      </c>
      <c r="I15" s="243">
        <f>sts!C12*(1-$H$6)+(sts!C12*(1-$H$6))*$H$8</f>
        <v>877.2</v>
      </c>
      <c r="J15" s="128"/>
      <c r="K15" s="243">
        <f>sts!D12*(1-$H$7)+(sts!D12*(1-$H$7))*$H$8</f>
        <v>937.65</v>
      </c>
      <c r="L15" s="243">
        <f>sts!E12*(1-$H$7)+(sts!E12*(1-$H$7))*$H$8</f>
        <v>956.55</v>
      </c>
      <c r="M15" s="243">
        <f>sts!K12*(1-$H$7)+(sts!K12*(1-$H$7))*$H$8</f>
        <v>1385.1</v>
      </c>
      <c r="N15" s="244">
        <f>sts!L12*(1-$H$7)+(sts!L12*(1-$H$7))*$H$8</f>
        <v>0</v>
      </c>
      <c r="O15" s="130"/>
      <c r="P15" s="130"/>
      <c r="Q15" s="130"/>
      <c r="R15" s="130"/>
      <c r="S15" s="130"/>
      <c r="T15" s="283" t="s">
        <v>38</v>
      </c>
      <c r="U15" s="284"/>
      <c r="V15" s="284"/>
      <c r="W15" s="168"/>
      <c r="X15" s="285" t="s">
        <v>39</v>
      </c>
      <c r="Y15" s="285"/>
      <c r="Z15" s="285"/>
      <c r="AA15" s="285" t="s">
        <v>39</v>
      </c>
      <c r="AB15" s="285"/>
      <c r="AC15" s="285"/>
      <c r="AD15" s="285" t="s">
        <v>40</v>
      </c>
      <c r="AE15" s="285"/>
      <c r="AF15" s="286"/>
      <c r="AG15" s="132"/>
      <c r="AH15" s="135"/>
      <c r="AI15" s="214" t="s">
        <v>12</v>
      </c>
      <c r="AJ15" s="215"/>
      <c r="AK15" s="214" t="s">
        <v>29</v>
      </c>
      <c r="AL15" s="216"/>
      <c r="AM15" s="216"/>
      <c r="AN15" s="215"/>
      <c r="AO15" s="132">
        <f>COUNTIF(AL16:AN16,"Y")</f>
        <v>0</v>
      </c>
      <c r="AP15" s="132"/>
    </row>
    <row r="16" spans="2:42" ht="13.15" customHeight="1" x14ac:dyDescent="0.2">
      <c r="B16" s="130"/>
      <c r="C16" s="56">
        <v>6</v>
      </c>
      <c r="D16" s="243">
        <f>sts!F13*(1-$H$6)+(sts!F13*(1-$H$6))*$H$8</f>
        <v>599.45000000000005</v>
      </c>
      <c r="E16" s="243">
        <f>sts!G13*(1-$H$6)+(sts!G13*(1-$H$6))*$H$8</f>
        <v>653.35</v>
      </c>
      <c r="F16" s="243">
        <f>sts!H13*(1-$H$6)+(sts!H13*(1-$H$6))*$H$8</f>
        <v>724.7</v>
      </c>
      <c r="G16" s="243">
        <f>sts!I13*(1-$H$6)+(sts!I13*(1-$H$6))*$H$8</f>
        <v>755.85</v>
      </c>
      <c r="H16" s="243">
        <f>sts!J13*(1-$H$6)+(sts!J13*(1-$H$6))*$H$8</f>
        <v>778.2</v>
      </c>
      <c r="I16" s="243">
        <f>sts!C13*(1-$H$6)+(sts!C13*(1-$H$6))*$H$8</f>
        <v>919.35</v>
      </c>
      <c r="J16" s="128"/>
      <c r="K16" s="243">
        <f>sts!D13*(1-$H$7)+(sts!D13*(1-$H$7))*$H$8</f>
        <v>979.15</v>
      </c>
      <c r="L16" s="243">
        <f>sts!E13*(1-$H$7)+(sts!E13*(1-$H$7))*$H$8</f>
        <v>1002</v>
      </c>
      <c r="M16" s="243">
        <f>sts!K13*(1-$H$7)+(sts!K13*(1-$H$7))*$H$8</f>
        <v>1468.75</v>
      </c>
      <c r="N16" s="244">
        <f>sts!L13*(1-$H$7)+(sts!L13*(1-$H$7))*$H$8</f>
        <v>0</v>
      </c>
      <c r="O16" s="130"/>
      <c r="P16" s="130"/>
      <c r="Q16" s="130"/>
      <c r="R16" s="130"/>
      <c r="S16" s="130"/>
      <c r="T16" s="287" t="s">
        <v>41</v>
      </c>
      <c r="U16" s="288"/>
      <c r="V16" s="288"/>
      <c r="W16" s="288"/>
      <c r="X16" s="288"/>
      <c r="Y16" s="288"/>
      <c r="Z16" s="288"/>
      <c r="AA16" s="288"/>
      <c r="AB16" s="288"/>
      <c r="AC16" s="304">
        <f>(W14*AA14*AD14)/5000</f>
        <v>0</v>
      </c>
      <c r="AD16" s="304"/>
      <c r="AE16" s="304"/>
      <c r="AF16" s="172" t="s">
        <v>42</v>
      </c>
      <c r="AG16" s="132"/>
      <c r="AH16" s="135"/>
      <c r="AI16" s="136" t="s">
        <v>33</v>
      </c>
      <c r="AJ16" s="137" t="str">
        <f>IF(AND($T$14&gt;25,$T$14&lt;=70),"Y","N")</f>
        <v>N</v>
      </c>
      <c r="AK16" s="137" t="s">
        <v>34</v>
      </c>
      <c r="AL16" s="132" t="str">
        <f>IF($W$14&gt;100,"Y","N")</f>
        <v>N</v>
      </c>
      <c r="AM16" s="132" t="str">
        <f>IF($AA$14&gt;100,"Y","N")</f>
        <v>N</v>
      </c>
      <c r="AN16" s="136" t="str">
        <f>IF($AD$14&gt;100,"Y","N")</f>
        <v>N</v>
      </c>
      <c r="AO16" s="138">
        <f>COUNTIF(AM17:AN17,"Y")</f>
        <v>0</v>
      </c>
      <c r="AP16" s="132">
        <f>IF(AL16="Y",1,0)</f>
        <v>0</v>
      </c>
    </row>
    <row r="17" spans="3:42" ht="13.15" customHeight="1" x14ac:dyDescent="0.2">
      <c r="C17" s="56">
        <v>7</v>
      </c>
      <c r="D17" s="243">
        <f>sts!F14*(1-$H$6)+(sts!F14*(1-$H$6))*$H$8</f>
        <v>631.1</v>
      </c>
      <c r="E17" s="243">
        <f>sts!G14*(1-$H$6)+(sts!G14*(1-$H$6))*$H$8</f>
        <v>686.9</v>
      </c>
      <c r="F17" s="243">
        <f>sts!H14*(1-$H$6)+(sts!H14*(1-$H$6))*$H$8</f>
        <v>763.55</v>
      </c>
      <c r="G17" s="243">
        <f>sts!I14*(1-$H$6)+(sts!I14*(1-$H$6))*$H$8</f>
        <v>798.5</v>
      </c>
      <c r="H17" s="243">
        <f>sts!J14*(1-$H$6)+(sts!J14*(1-$H$6))*$H$8</f>
        <v>820.6</v>
      </c>
      <c r="I17" s="243">
        <f>sts!C14*(1-$H$6)+(sts!C14*(1-$H$6))*$H$8</f>
        <v>963.55</v>
      </c>
      <c r="J17" s="128"/>
      <c r="K17" s="243">
        <f>sts!D14*(1-$H$7)+(sts!D14*(1-$H$7))*$H$8</f>
        <v>1022.7</v>
      </c>
      <c r="L17" s="243">
        <f>sts!E14*(1-$H$7)+(sts!E14*(1-$H$7))*$H$8</f>
        <v>1045.25</v>
      </c>
      <c r="M17" s="243">
        <f>sts!K14*(1-$H$7)+(sts!K14*(1-$H$7))*$H$8</f>
        <v>1550.9</v>
      </c>
      <c r="N17" s="244">
        <f>sts!L14*(1-$H$7)+(sts!L14*(1-$H$7))*$H$8</f>
        <v>0</v>
      </c>
      <c r="O17" s="130"/>
      <c r="P17" s="130"/>
      <c r="Q17" s="130"/>
      <c r="R17" s="130"/>
      <c r="S17" s="130"/>
      <c r="T17" s="281" t="s">
        <v>43</v>
      </c>
      <c r="U17" s="282"/>
      <c r="V17" s="282"/>
      <c r="W17" s="282"/>
      <c r="X17" s="282"/>
      <c r="Y17" s="282"/>
      <c r="Z17" s="282"/>
      <c r="AA17" s="282"/>
      <c r="AB17" s="282"/>
      <c r="AC17" s="303">
        <f>W14+(2*AA14)+(2*AD14)</f>
        <v>0</v>
      </c>
      <c r="AD17" s="303"/>
      <c r="AE17" s="303"/>
      <c r="AF17" s="171" t="s">
        <v>40</v>
      </c>
      <c r="AG17" s="132"/>
      <c r="AH17" s="135"/>
      <c r="AI17" s="139" t="s">
        <v>36</v>
      </c>
      <c r="AJ17" s="139" t="str">
        <f>IF($T$14&gt;70,"Y","N")</f>
        <v>N</v>
      </c>
      <c r="AK17" s="139" t="s">
        <v>37</v>
      </c>
      <c r="AL17" s="134" t="str">
        <f>IF($W$14&gt;76,"Y","N")</f>
        <v>N</v>
      </c>
      <c r="AM17" s="134" t="str">
        <f>IF($AA$14&gt;76,"Y","N")</f>
        <v>N</v>
      </c>
      <c r="AN17" s="134" t="str">
        <f>IF($AD$14&gt;76,"Y","N")</f>
        <v>N</v>
      </c>
      <c r="AO17" s="140">
        <f>SUM(AO16,AP16)</f>
        <v>0</v>
      </c>
      <c r="AP17" s="138"/>
    </row>
    <row r="18" spans="3:42" ht="13.15" customHeight="1" x14ac:dyDescent="0.2">
      <c r="C18" s="56">
        <v>8</v>
      </c>
      <c r="D18" s="243">
        <f>sts!F15*(1-$H$6)+(sts!F15*(1-$H$6))*$H$8</f>
        <v>662.6</v>
      </c>
      <c r="E18" s="243">
        <f>sts!G15*(1-$H$6)+(sts!G15*(1-$H$6))*$H$8</f>
        <v>716.65</v>
      </c>
      <c r="F18" s="243">
        <f>sts!H15*(1-$H$6)+(sts!H15*(1-$H$6))*$H$8</f>
        <v>804.3</v>
      </c>
      <c r="G18" s="243">
        <f>sts!I15*(1-$H$6)+(sts!I15*(1-$H$6))*$H$8</f>
        <v>841</v>
      </c>
      <c r="H18" s="243">
        <f>sts!J15*(1-$H$6)+(sts!J15*(1-$H$6))*$H$8</f>
        <v>864.95</v>
      </c>
      <c r="I18" s="243">
        <f>sts!C15*(1-$H$6)+(sts!C15*(1-$H$6))*$H$8</f>
        <v>1007.6</v>
      </c>
      <c r="J18" s="128"/>
      <c r="K18" s="243">
        <f>sts!D15*(1-$H$7)+(sts!D15*(1-$H$7))*$H$8</f>
        <v>1066.05</v>
      </c>
      <c r="L18" s="243">
        <f>sts!E15*(1-$H$7)+(sts!E15*(1-$H$7))*$H$8</f>
        <v>1090.5</v>
      </c>
      <c r="M18" s="243">
        <f>sts!K15*(1-$H$7)+(sts!K15*(1-$H$7))*$H$8</f>
        <v>1636.8</v>
      </c>
      <c r="N18" s="244">
        <f>sts!L15*(1-$H$7)+(sts!L15*(1-$H$7))*$H$8</f>
        <v>0</v>
      </c>
      <c r="O18" s="130"/>
      <c r="P18" s="130"/>
      <c r="Q18" s="130"/>
      <c r="R18" s="130"/>
      <c r="S18" s="169"/>
      <c r="T18" s="224"/>
      <c r="U18" s="224"/>
      <c r="V18" s="224"/>
      <c r="W18" s="130"/>
      <c r="X18" s="130"/>
      <c r="Y18" s="130"/>
      <c r="Z18" s="130"/>
      <c r="AA18" s="130"/>
      <c r="AB18" s="130"/>
      <c r="AC18" s="130"/>
      <c r="AD18" s="130"/>
      <c r="AE18" s="130"/>
      <c r="AF18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</row>
    <row r="19" spans="3:42" ht="13.15" customHeight="1" x14ac:dyDescent="0.2">
      <c r="C19" s="56">
        <v>9</v>
      </c>
      <c r="D19" s="243">
        <f>sts!F16*(1-$H$6)+(sts!F16*(1-$H$6))*$H$8</f>
        <v>696.1</v>
      </c>
      <c r="E19" s="243">
        <f>sts!G16*(1-$H$6)+(sts!G16*(1-$H$6))*$H$8</f>
        <v>750</v>
      </c>
      <c r="F19" s="243">
        <f>sts!H16*(1-$H$6)+(sts!H16*(1-$H$6))*$H$8</f>
        <v>844.9</v>
      </c>
      <c r="G19" s="243">
        <f>sts!I16*(1-$H$6)+(sts!I16*(1-$H$6))*$H$8</f>
        <v>881.65</v>
      </c>
      <c r="H19" s="243">
        <f>sts!J16*(1-$H$6)+(sts!J16*(1-$H$6))*$H$8</f>
        <v>909.25</v>
      </c>
      <c r="I19" s="243">
        <f>sts!C16*(1-$H$6)+(sts!C16*(1-$H$6))*$H$8</f>
        <v>1049.6500000000001</v>
      </c>
      <c r="J19" s="128"/>
      <c r="K19" s="243">
        <f>sts!D16*(1-$H$7)+(sts!D16*(1-$H$7))*$H$8</f>
        <v>1107.5</v>
      </c>
      <c r="L19" s="243">
        <f>sts!E16*(1-$H$7)+(sts!E16*(1-$H$7))*$H$8</f>
        <v>1135.7</v>
      </c>
      <c r="M19" s="243">
        <f>sts!K16*(1-$H$7)+(sts!K16*(1-$H$7))*$H$8</f>
        <v>1720.75</v>
      </c>
      <c r="N19" s="244">
        <f>sts!L16*(1-$H$7)+(sts!L16*(1-$H$7))*$H$8</f>
        <v>0</v>
      </c>
      <c r="O19" s="130"/>
      <c r="P19" s="178"/>
      <c r="Q19" s="178"/>
      <c r="R19" s="178"/>
      <c r="S19" s="178"/>
      <c r="T19" s="130"/>
      <c r="U19" s="130"/>
      <c r="V19" s="130"/>
      <c r="W19" s="130"/>
      <c r="X19" s="130"/>
      <c r="Y19" s="130"/>
      <c r="Z19" s="130"/>
      <c r="AA19" s="130"/>
      <c r="AB19" s="130"/>
      <c r="AC19" s="130"/>
      <c r="AD19" s="130"/>
      <c r="AE19" s="130"/>
      <c r="AF19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</row>
    <row r="20" spans="3:42" ht="13.15" customHeight="1" x14ac:dyDescent="0.2">
      <c r="C20" s="56">
        <v>10</v>
      </c>
      <c r="D20" s="243">
        <f>sts!F17*(1-$H$6)+(sts!F17*(1-$H$6))*$H$8</f>
        <v>727.75</v>
      </c>
      <c r="E20" s="243">
        <f>sts!G17*(1-$H$6)+(sts!G17*(1-$H$6))*$H$8</f>
        <v>781.7</v>
      </c>
      <c r="F20" s="243">
        <f>sts!H17*(1-$H$6)+(sts!H17*(1-$H$6))*$H$8</f>
        <v>883.8</v>
      </c>
      <c r="G20" s="243">
        <f>sts!I17*(1-$H$6)+(sts!I17*(1-$H$6))*$H$8</f>
        <v>924.3</v>
      </c>
      <c r="H20" s="243">
        <f>sts!J17*(1-$H$6)+(sts!J17*(1-$H$6))*$H$8</f>
        <v>951.55</v>
      </c>
      <c r="I20" s="243">
        <f>sts!C17*(1-$H$6)+(sts!C17*(1-$H$6))*$H$8</f>
        <v>1093.8499999999999</v>
      </c>
      <c r="J20" s="128"/>
      <c r="K20" s="243">
        <f>sts!D17*(1-$H$7)+(sts!D17*(1-$H$7))*$H$8</f>
        <v>1151</v>
      </c>
      <c r="L20" s="243">
        <f>sts!E17*(1-$H$7)+(sts!E17*(1-$H$7))*$H$8</f>
        <v>1178.9000000000001</v>
      </c>
      <c r="M20" s="243">
        <f>sts!K17*(1-$H$7)+(sts!K17*(1-$H$7))*$H$8</f>
        <v>1802.95</v>
      </c>
      <c r="N20" s="244">
        <f>sts!L17*(1-$H$7)+(sts!L17*(1-$H$7))*$H$8</f>
        <v>0</v>
      </c>
      <c r="O20" s="130"/>
      <c r="P20" s="178"/>
      <c r="Q20" s="178"/>
      <c r="R20" s="178"/>
      <c r="S20" s="178"/>
      <c r="T20" s="223"/>
      <c r="U20" s="223"/>
      <c r="V20" s="223"/>
      <c r="W20" s="223"/>
      <c r="X20" s="223"/>
      <c r="Y20" s="223"/>
      <c r="Z20" s="223"/>
      <c r="AA20" s="223"/>
      <c r="AB20" s="223"/>
      <c r="AC20" s="223"/>
      <c r="AD20" s="223"/>
      <c r="AE20" s="223"/>
      <c r="AF20" s="223"/>
      <c r="AG20" s="132"/>
      <c r="AH20" s="132"/>
      <c r="AI20" s="132"/>
      <c r="AJ20" s="141"/>
      <c r="AK20" s="132"/>
      <c r="AL20" s="132"/>
      <c r="AM20" s="132"/>
      <c r="AN20" s="132"/>
      <c r="AO20" s="132"/>
      <c r="AP20" s="132"/>
    </row>
    <row r="21" spans="3:42" ht="13.15" customHeight="1" x14ac:dyDescent="0.2">
      <c r="C21" s="56">
        <v>11</v>
      </c>
      <c r="D21" s="243">
        <f>sts!F18*(1-$H$6)+(sts!F18*(1-$H$6))*$H$8</f>
        <v>740.75</v>
      </c>
      <c r="E21" s="243">
        <f>sts!G18*(1-$H$6)+(sts!G18*(1-$H$6))*$H$8</f>
        <v>794.75</v>
      </c>
      <c r="F21" s="243">
        <f>sts!H18*(1-$H$6)+(sts!H18*(1-$H$6))*$H$8</f>
        <v>906.85</v>
      </c>
      <c r="G21" s="243">
        <f>sts!I18*(1-$H$6)+(sts!I18*(1-$H$6))*$H$8</f>
        <v>949.5</v>
      </c>
      <c r="H21" s="243">
        <f>sts!J18*(1-$H$6)+(sts!J18*(1-$H$6))*$H$8</f>
        <v>978.7</v>
      </c>
      <c r="I21" s="243">
        <f>sts!C18*(1-$H$6)+(sts!C18*(1-$H$6))*$H$8</f>
        <v>1119.95</v>
      </c>
      <c r="J21" s="128"/>
      <c r="K21" s="243">
        <f>sts!D18*(1-$H$7)+(sts!D18*(1-$H$7))*$H$8</f>
        <v>1176.75</v>
      </c>
      <c r="L21" s="243">
        <f>sts!E18*(1-$H$7)+(sts!E18*(1-$H$7))*$H$8</f>
        <v>1206.45</v>
      </c>
      <c r="M21" s="243">
        <f>sts!K18*(1-$H$7)+(sts!K18*(1-$H$7))*$H$8</f>
        <v>1835.95</v>
      </c>
      <c r="N21" s="244">
        <f>sts!L18*(1-$H$7)+(sts!L18*(1-$H$7))*$H$8</f>
        <v>0</v>
      </c>
      <c r="O21" s="130"/>
      <c r="P21" s="224"/>
      <c r="Q21" s="224"/>
      <c r="R21" s="224"/>
      <c r="S21" s="224"/>
      <c r="T21" s="223"/>
      <c r="U21" s="223"/>
      <c r="V21" s="223"/>
      <c r="W21" s="223"/>
      <c r="X21" s="223"/>
      <c r="Y21" s="223"/>
      <c r="Z21" s="223"/>
      <c r="AA21" s="223"/>
      <c r="AB21" s="223"/>
      <c r="AC21" s="223"/>
      <c r="AD21" s="223"/>
      <c r="AE21" s="223"/>
      <c r="AF21" s="223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</row>
    <row r="22" spans="3:42" ht="13.15" customHeight="1" x14ac:dyDescent="0.2">
      <c r="C22" s="56">
        <v>12</v>
      </c>
      <c r="D22" s="243">
        <f>sts!F19*(1-$H$6)+(sts!F19*(1-$H$6))*$H$8</f>
        <v>755.65</v>
      </c>
      <c r="E22" s="243">
        <f>sts!G19*(1-$H$6)+(sts!G19*(1-$H$6))*$H$8</f>
        <v>811.55</v>
      </c>
      <c r="F22" s="243">
        <f>sts!H19*(1-$H$6)+(sts!H19*(1-$H$6))*$H$8</f>
        <v>928.3</v>
      </c>
      <c r="G22" s="243">
        <f>sts!I19*(1-$H$6)+(sts!I19*(1-$H$6))*$H$8</f>
        <v>976.6</v>
      </c>
      <c r="H22" s="243">
        <f>sts!J19*(1-$H$6)+(sts!J19*(1-$H$6))*$H$8</f>
        <v>1003.7</v>
      </c>
      <c r="I22" s="243">
        <f>sts!C19*(1-$H$6)+(sts!C19*(1-$H$6))*$H$8</f>
        <v>1147.95</v>
      </c>
      <c r="J22" s="128"/>
      <c r="K22" s="243">
        <f>sts!D19*(1-$H$7)+(sts!D19*(1-$H$7))*$H$8</f>
        <v>1204.3</v>
      </c>
      <c r="L22" s="243">
        <f>sts!E19*(1-$H$7)+(sts!E19*(1-$H$7))*$H$8</f>
        <v>1232.05</v>
      </c>
      <c r="M22" s="243">
        <f>sts!K19*(1-$H$7)+(sts!K19*(1-$H$7))*$H$8</f>
        <v>1865.25</v>
      </c>
      <c r="N22" s="244">
        <f>sts!L19*(1-$H$7)+(sts!L19*(1-$H$7))*$H$8</f>
        <v>0</v>
      </c>
      <c r="O22" s="130"/>
      <c r="P22" s="224"/>
      <c r="Q22" s="224"/>
      <c r="R22" s="224"/>
      <c r="S22" s="224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217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</row>
    <row r="23" spans="3:42" ht="13.15" customHeight="1" x14ac:dyDescent="0.2">
      <c r="C23" s="56">
        <v>13</v>
      </c>
      <c r="D23" s="243">
        <f>sts!F20*(1-$H$6)+(sts!F20*(1-$H$6))*$H$8</f>
        <v>770.6</v>
      </c>
      <c r="E23" s="243">
        <f>sts!G20*(1-$H$6)+(sts!G20*(1-$H$6))*$H$8</f>
        <v>824.5</v>
      </c>
      <c r="F23" s="243">
        <f>sts!H20*(1-$H$6)+(sts!H20*(1-$H$6))*$H$8</f>
        <v>949.5</v>
      </c>
      <c r="G23" s="243">
        <f>sts!I20*(1-$H$6)+(sts!I20*(1-$H$6))*$H$8</f>
        <v>1001.75</v>
      </c>
      <c r="H23" s="243">
        <f>sts!J20*(1-$H$6)+(sts!J20*(1-$H$6))*$H$8</f>
        <v>1026.9000000000001</v>
      </c>
      <c r="I23" s="243">
        <f>sts!C20*(1-$H$6)+(sts!C20*(1-$H$6))*$H$8</f>
        <v>1174.0999999999999</v>
      </c>
      <c r="J23" s="128"/>
      <c r="K23" s="243">
        <f>sts!D20*(1-$H$7)+(sts!D20*(1-$H$7))*$H$8</f>
        <v>1230.0999999999999</v>
      </c>
      <c r="L23" s="243">
        <f>sts!E20*(1-$H$7)+(sts!E20*(1-$H$7))*$H$8</f>
        <v>1255.7</v>
      </c>
      <c r="M23" s="243">
        <f>sts!K20*(1-$H$7)+(sts!K20*(1-$H$7))*$H$8</f>
        <v>1898.45</v>
      </c>
      <c r="N23" s="244">
        <f>sts!L20*(1-$H$7)+(sts!L20*(1-$H$7))*$H$8</f>
        <v>0</v>
      </c>
      <c r="O23" s="130"/>
      <c r="P23" s="130"/>
      <c r="Q23" s="130"/>
      <c r="R23" s="130"/>
      <c r="S23" s="130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</row>
    <row r="24" spans="3:42" ht="13.15" customHeight="1" x14ac:dyDescent="0.2">
      <c r="C24" s="56">
        <v>14</v>
      </c>
      <c r="D24" s="243">
        <f>sts!F21*(1-$H$6)+(sts!F21*(1-$H$6))*$H$8</f>
        <v>783.55</v>
      </c>
      <c r="E24" s="243">
        <f>sts!G21*(1-$H$6)+(sts!G21*(1-$H$6))*$H$8</f>
        <v>837.4</v>
      </c>
      <c r="F24" s="243">
        <f>sts!H21*(1-$H$6)+(sts!H21*(1-$H$6))*$H$8</f>
        <v>974.75</v>
      </c>
      <c r="G24" s="243">
        <f>sts!I21*(1-$H$6)+(sts!I21*(1-$H$6))*$H$8</f>
        <v>1026.9000000000001</v>
      </c>
      <c r="H24" s="243">
        <f>sts!J21*(1-$H$6)+(sts!J21*(1-$H$6))*$H$8</f>
        <v>1053.95</v>
      </c>
      <c r="I24" s="243">
        <f>sts!C21*(1-$H$6)+(sts!C21*(1-$H$6))*$H$8</f>
        <v>1200.05</v>
      </c>
      <c r="J24" s="128"/>
      <c r="K24" s="243">
        <f>sts!D21*(1-$H$7)+(sts!D21*(1-$H$7))*$H$8</f>
        <v>1255.7</v>
      </c>
      <c r="L24" s="243">
        <f>sts!E21*(1-$H$7)+(sts!E21*(1-$H$7))*$H$8</f>
        <v>1283.2</v>
      </c>
      <c r="M24" s="243">
        <f>sts!K21*(1-$H$7)+(sts!K21*(1-$H$7))*$H$8</f>
        <v>1929.75</v>
      </c>
      <c r="N24" s="244">
        <f>sts!L21*(1-$H$7)+(sts!L21*(1-$H$7))*$H$8</f>
        <v>0</v>
      </c>
      <c r="O24" s="130"/>
      <c r="P24" s="130"/>
      <c r="Q24" s="130"/>
      <c r="R24" s="130"/>
      <c r="S24" s="130"/>
      <c r="T24" s="292" t="str">
        <f>IF(ISERROR($AI$1),"",$AI$1)</f>
        <v/>
      </c>
      <c r="U24" s="292"/>
      <c r="V24" s="292"/>
      <c r="W24" s="292"/>
      <c r="X24" s="292"/>
      <c r="Y24" s="292"/>
      <c r="Z24" s="292"/>
      <c r="AA24" s="292"/>
      <c r="AB24" s="292"/>
      <c r="AC24" s="292"/>
      <c r="AD24" s="292"/>
      <c r="AE24" s="292"/>
      <c r="AF24" s="29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</row>
    <row r="25" spans="3:42" ht="13.15" customHeight="1" x14ac:dyDescent="0.2">
      <c r="C25" s="56">
        <v>15</v>
      </c>
      <c r="D25" s="243">
        <f>sts!F22*(1-$H$6)+(sts!F22*(1-$H$6))*$H$8</f>
        <v>796.45</v>
      </c>
      <c r="E25" s="243">
        <f>sts!G22*(1-$H$6)+(sts!G22*(1-$H$6))*$H$8</f>
        <v>852.2</v>
      </c>
      <c r="F25" s="243">
        <f>sts!H22*(1-$H$6)+(sts!H22*(1-$H$6))*$H$8</f>
        <v>995.9</v>
      </c>
      <c r="G25" s="243">
        <f>sts!I22*(1-$H$6)+(sts!I22*(1-$H$6))*$H$8</f>
        <v>1055.95</v>
      </c>
      <c r="H25" s="243">
        <f>sts!J22*(1-$H$6)+(sts!J22*(1-$H$6))*$H$8</f>
        <v>1077.25</v>
      </c>
      <c r="I25" s="243">
        <f>sts!C22*(1-$H$6)+(sts!C22*(1-$H$6))*$H$8</f>
        <v>1230.1500000000001</v>
      </c>
      <c r="J25" s="128"/>
      <c r="K25" s="243">
        <f>sts!D22*(1-$H$7)+(sts!D22*(1-$H$7))*$H$8</f>
        <v>1285.3</v>
      </c>
      <c r="L25" s="243">
        <f>sts!E22*(1-$H$7)+(sts!E22*(1-$H$7))*$H$8</f>
        <v>1307.05</v>
      </c>
      <c r="M25" s="243">
        <f>sts!K22*(1-$H$7)+(sts!K22*(1-$H$7))*$H$8</f>
        <v>1960.8</v>
      </c>
      <c r="N25" s="244">
        <f>sts!L22*(1-$H$7)+(sts!L22*(1-$H$7))*$H$8</f>
        <v>0</v>
      </c>
      <c r="O25" s="130"/>
      <c r="P25" s="130"/>
      <c r="Q25" s="130"/>
      <c r="R25" s="130"/>
      <c r="S25" s="130"/>
      <c r="T25" s="292"/>
      <c r="U25" s="292"/>
      <c r="V25" s="292"/>
      <c r="W25" s="292"/>
      <c r="X25" s="292"/>
      <c r="Y25" s="292"/>
      <c r="Z25" s="292"/>
      <c r="AA25" s="292"/>
      <c r="AB25" s="292"/>
      <c r="AC25" s="292"/>
      <c r="AD25" s="292"/>
      <c r="AE25" s="292"/>
      <c r="AF25" s="292"/>
      <c r="AG25" s="132">
        <v>4</v>
      </c>
      <c r="AH25" s="132" t="b">
        <f>IF(AC17&gt;400,TRUE,FALSE)</f>
        <v>0</v>
      </c>
      <c r="AI25" s="132"/>
      <c r="AJ25" s="133" t="s">
        <v>45</v>
      </c>
      <c r="AK25" s="133"/>
      <c r="AL25" s="132"/>
      <c r="AM25" s="132"/>
      <c r="AN25" s="132"/>
      <c r="AO25" s="132"/>
      <c r="AP25" s="132"/>
    </row>
    <row r="26" spans="3:42" ht="13.15" customHeight="1" x14ac:dyDescent="0.2">
      <c r="C26" s="56">
        <v>16</v>
      </c>
      <c r="D26" s="243">
        <f>sts!F23*(1-$H$6)+(sts!F23*(1-$H$6))*$H$8</f>
        <v>813.35</v>
      </c>
      <c r="E26" s="243">
        <f>sts!G23*(1-$H$6)+(sts!G23*(1-$H$6))*$H$8</f>
        <v>865.3</v>
      </c>
      <c r="F26" s="243">
        <f>sts!H23*(1-$H$6)+(sts!H23*(1-$H$6))*$H$8</f>
        <v>1019.35</v>
      </c>
      <c r="G26" s="243">
        <f>sts!I23*(1-$H$6)+(sts!I23*(1-$H$6))*$H$8</f>
        <v>1081.25</v>
      </c>
      <c r="H26" s="243">
        <f>sts!J23*(1-$H$6)+(sts!J23*(1-$H$6))*$H$8</f>
        <v>1104.0999999999999</v>
      </c>
      <c r="I26" s="243">
        <f>sts!C23*(1-$H$6)+(sts!C23*(1-$H$6))*$H$8</f>
        <v>1256.3499999999999</v>
      </c>
      <c r="J26" s="128"/>
      <c r="K26" s="243">
        <f>sts!D23*(1-$H$7)+(sts!D23*(1-$H$7))*$H$8</f>
        <v>1311.15</v>
      </c>
      <c r="L26" s="243">
        <f>sts!E23*(1-$H$7)+(sts!E23*(1-$H$7))*$H$8</f>
        <v>1334.4</v>
      </c>
      <c r="M26" s="243">
        <f>sts!K23*(1-$H$7)+(sts!K23*(1-$H$7))*$H$8</f>
        <v>1992.1</v>
      </c>
      <c r="N26" s="244">
        <f>sts!L23*(1-$H$7)+(sts!L23*(1-$H$7))*$H$8</f>
        <v>0</v>
      </c>
      <c r="O26" s="130"/>
      <c r="P26" s="130"/>
      <c r="Q26" s="130"/>
      <c r="R26" s="130"/>
      <c r="S26" s="130"/>
      <c r="T26" s="293" t="str">
        <f>IF(ISERROR($AI$2),"",$AI$2)</f>
        <v/>
      </c>
      <c r="U26" s="293"/>
      <c r="V26" s="293"/>
      <c r="W26" s="293"/>
      <c r="X26" s="293"/>
      <c r="Y26" s="293"/>
      <c r="Z26" s="293"/>
      <c r="AA26" s="293"/>
      <c r="AB26" s="293"/>
      <c r="AC26" s="293"/>
      <c r="AD26" s="293"/>
      <c r="AE26" s="293"/>
      <c r="AF26" s="293"/>
      <c r="AG26" s="132">
        <v>3</v>
      </c>
      <c r="AH26" s="132" t="b">
        <f>IF(AC17&gt;274,TRUE,FALSE)</f>
        <v>0</v>
      </c>
      <c r="AI26" s="132"/>
      <c r="AJ26" s="132" t="s">
        <v>46</v>
      </c>
      <c r="AK26" s="132"/>
      <c r="AL26" s="132"/>
      <c r="AM26" s="132"/>
      <c r="AN26" s="132"/>
      <c r="AO26" s="132"/>
      <c r="AP26" s="132"/>
    </row>
    <row r="27" spans="3:42" ht="13.15" customHeight="1" x14ac:dyDescent="0.2">
      <c r="C27" s="56">
        <v>17</v>
      </c>
      <c r="D27" s="243">
        <f>sts!F24*(1-$H$6)+(sts!F24*(1-$H$6))*$H$8</f>
        <v>826.3</v>
      </c>
      <c r="E27" s="243">
        <f>sts!G24*(1-$H$6)+(sts!G24*(1-$H$6))*$H$8</f>
        <v>880.4</v>
      </c>
      <c r="F27" s="243">
        <f>sts!H24*(1-$H$6)+(sts!H24*(1-$H$6))*$H$8</f>
        <v>1042.5</v>
      </c>
      <c r="G27" s="243">
        <f>sts!I24*(1-$H$6)+(sts!I24*(1-$H$6))*$H$8</f>
        <v>1110.3499999999999</v>
      </c>
      <c r="H27" s="243">
        <f>sts!J24*(1-$H$6)+(sts!J24*(1-$H$6))*$H$8</f>
        <v>1127.3499999999999</v>
      </c>
      <c r="I27" s="243">
        <f>sts!C24*(1-$H$6)+(sts!C24*(1-$H$6))*$H$8</f>
        <v>1286.45</v>
      </c>
      <c r="J27" s="128"/>
      <c r="K27" s="243">
        <f>sts!D24*(1-$H$7)+(sts!D24*(1-$H$7))*$H$8</f>
        <v>1340.8</v>
      </c>
      <c r="L27" s="243">
        <f>sts!E24*(1-$H$7)+(sts!E24*(1-$H$7))*$H$8</f>
        <v>1358.2</v>
      </c>
      <c r="M27" s="243">
        <f>sts!K24*(1-$H$7)+(sts!K24*(1-$H$7))*$H$8</f>
        <v>2025.3</v>
      </c>
      <c r="N27" s="244">
        <f>sts!L24*(1-$H$7)+(sts!L24*(1-$H$7))*$H$8</f>
        <v>0</v>
      </c>
      <c r="O27" s="130"/>
      <c r="P27" s="130"/>
      <c r="Q27" s="130"/>
      <c r="R27" s="130"/>
      <c r="S27" s="130"/>
      <c r="T27" s="289" t="str">
        <f>IF(ISERROR($AI$3),"",$AI$3)</f>
        <v/>
      </c>
      <c r="U27" s="289"/>
      <c r="V27" s="289"/>
      <c r="W27" s="289"/>
      <c r="X27" s="289"/>
      <c r="Y27" s="289"/>
      <c r="Z27" s="289"/>
      <c r="AA27" s="289"/>
      <c r="AB27" s="289"/>
      <c r="AC27" s="289"/>
      <c r="AD27" s="289"/>
      <c r="AE27" s="289"/>
      <c r="AF27" s="289"/>
      <c r="AG27" s="132"/>
      <c r="AH27" s="132"/>
      <c r="AI27" s="132"/>
      <c r="AJ27" s="132" t="s">
        <v>47</v>
      </c>
      <c r="AK27" s="132"/>
      <c r="AL27" s="132"/>
      <c r="AM27" s="132"/>
      <c r="AN27" s="132"/>
      <c r="AO27" s="132"/>
      <c r="AP27" s="132"/>
    </row>
    <row r="28" spans="3:42" ht="13.15" customHeight="1" x14ac:dyDescent="0.2">
      <c r="C28" s="56">
        <v>18</v>
      </c>
      <c r="D28" s="243">
        <f>sts!F25*(1-$H$6)+(sts!F25*(1-$H$6))*$H$8</f>
        <v>839.35</v>
      </c>
      <c r="E28" s="243">
        <f>sts!G25*(1-$H$6)+(sts!G25*(1-$H$6))*$H$8</f>
        <v>895.25</v>
      </c>
      <c r="F28" s="243">
        <f>sts!H25*(1-$H$6)+(sts!H25*(1-$H$6))*$H$8</f>
        <v>1065.7</v>
      </c>
      <c r="G28" s="243">
        <f>sts!I25*(1-$H$6)+(sts!I25*(1-$H$6))*$H$8</f>
        <v>1137.3</v>
      </c>
      <c r="H28" s="243">
        <f>sts!J25*(1-$H$6)+(sts!J25*(1-$H$6))*$H$8</f>
        <v>1152.3499999999999</v>
      </c>
      <c r="I28" s="243">
        <f>sts!C25*(1-$H$6)+(sts!C25*(1-$H$6))*$H$8</f>
        <v>1314.3</v>
      </c>
      <c r="J28" s="128"/>
      <c r="K28" s="243">
        <f>sts!D25*(1-$H$7)+(sts!D25*(1-$H$7))*$H$8</f>
        <v>1368.25</v>
      </c>
      <c r="L28" s="243">
        <f>sts!E25*(1-$H$7)+(sts!E25*(1-$H$7))*$H$8</f>
        <v>1383.6</v>
      </c>
      <c r="M28" s="243">
        <f>sts!K25*(1-$H$7)+(sts!K25*(1-$H$7))*$H$8</f>
        <v>2054.75</v>
      </c>
      <c r="N28" s="244">
        <f>sts!L25*(1-$H$7)+(sts!L25*(1-$H$7))*$H$8</f>
        <v>0</v>
      </c>
      <c r="O28" s="130"/>
      <c r="P28" s="130"/>
      <c r="Q28" s="130"/>
      <c r="R28" s="130"/>
      <c r="S28" s="130"/>
      <c r="T28" s="289" t="str">
        <f>IF(ISERROR($AI$4),"",$AI$4)</f>
        <v/>
      </c>
      <c r="U28" s="289"/>
      <c r="V28" s="289"/>
      <c r="W28" s="289"/>
      <c r="X28" s="289"/>
      <c r="Y28" s="289"/>
      <c r="Z28" s="289"/>
      <c r="AA28" s="289"/>
      <c r="AB28" s="289"/>
      <c r="AC28" s="289"/>
      <c r="AD28" s="289"/>
      <c r="AE28" s="289"/>
      <c r="AF28" s="289"/>
      <c r="AG28" s="132"/>
      <c r="AH28" s="132"/>
      <c r="AI28" s="132"/>
      <c r="AJ28" s="132" t="s">
        <v>48</v>
      </c>
      <c r="AK28" s="132"/>
      <c r="AL28" s="132"/>
      <c r="AM28" s="132"/>
      <c r="AN28" s="132"/>
      <c r="AO28" s="132"/>
      <c r="AP28" s="132"/>
    </row>
    <row r="29" spans="3:42" ht="13.15" customHeight="1" x14ac:dyDescent="0.2">
      <c r="C29" s="56">
        <v>19</v>
      </c>
      <c r="D29" s="243">
        <f>sts!F26*(1-$H$6)+(sts!F26*(1-$H$6))*$H$8</f>
        <v>854.3</v>
      </c>
      <c r="E29" s="243">
        <f>sts!G26*(1-$H$6)+(sts!G26*(1-$H$6))*$H$8</f>
        <v>908.15</v>
      </c>
      <c r="F29" s="243">
        <f>sts!H26*(1-$H$6)+(sts!H26*(1-$H$6))*$H$8</f>
        <v>1087.05</v>
      </c>
      <c r="G29" s="243">
        <f>sts!I26*(1-$H$6)+(sts!I26*(1-$H$6))*$H$8</f>
        <v>1164.5999999999999</v>
      </c>
      <c r="H29" s="243">
        <f>sts!J26*(1-$H$6)+(sts!J26*(1-$H$6))*$H$8</f>
        <v>1179.45</v>
      </c>
      <c r="I29" s="243">
        <f>sts!C26*(1-$H$6)+(sts!C26*(1-$H$6))*$H$8</f>
        <v>1342.6</v>
      </c>
      <c r="J29" s="128"/>
      <c r="K29" s="243">
        <f>sts!D26*(1-$H$7)+(sts!D26*(1-$H$7))*$H$8</f>
        <v>1396.15</v>
      </c>
      <c r="L29" s="243">
        <f>sts!E26*(1-$H$7)+(sts!E26*(1-$H$7))*$H$8</f>
        <v>1411.25</v>
      </c>
      <c r="M29" s="243">
        <f>sts!K26*(1-$H$7)+(sts!K26*(1-$H$7))*$H$8</f>
        <v>2087.8000000000002</v>
      </c>
      <c r="N29" s="244">
        <f>sts!L26*(1-$H$7)+(sts!L26*(1-$H$7))*$H$8</f>
        <v>0</v>
      </c>
      <c r="O29" s="130"/>
      <c r="P29" s="130"/>
      <c r="Q29" s="130"/>
      <c r="R29" s="130"/>
      <c r="S29" s="130"/>
      <c r="T29" s="299" t="str">
        <f>IF(ISERROR($AI$5),"",$AI$5)</f>
        <v/>
      </c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132"/>
      <c r="AH29" s="132"/>
      <c r="AI29" s="132"/>
      <c r="AJ29" s="133" t="s">
        <v>49</v>
      </c>
      <c r="AK29" s="132"/>
      <c r="AL29" s="132"/>
      <c r="AM29" s="132"/>
      <c r="AN29" s="132"/>
      <c r="AO29" s="132"/>
      <c r="AP29" s="132"/>
    </row>
    <row r="30" spans="3:42" ht="13.15" customHeight="1" x14ac:dyDescent="0.2">
      <c r="C30" s="56">
        <v>20</v>
      </c>
      <c r="D30" s="243">
        <f>sts!F27*(1-$H$6)+(sts!F27*(1-$H$6))*$H$8</f>
        <v>869.1</v>
      </c>
      <c r="E30" s="243">
        <f>sts!G27*(1-$H$6)+(sts!G27*(1-$H$6))*$H$8</f>
        <v>921.25</v>
      </c>
      <c r="F30" s="243">
        <f>sts!H27*(1-$H$6)+(sts!H27*(1-$H$6))*$H$8</f>
        <v>1112.25</v>
      </c>
      <c r="G30" s="243">
        <f>sts!I27*(1-$H$6)+(sts!I27*(1-$H$6))*$H$8</f>
        <v>1191.6500000000001</v>
      </c>
      <c r="H30" s="243">
        <f>sts!J27*(1-$H$6)+(sts!J27*(1-$H$6))*$H$8</f>
        <v>1202.5999999999999</v>
      </c>
      <c r="I30" s="243">
        <f>sts!C27*(1-$H$6)+(sts!C27*(1-$H$6))*$H$8</f>
        <v>1370.6</v>
      </c>
      <c r="J30" s="128"/>
      <c r="K30" s="243">
        <f>sts!D27*(1-$H$7)+(sts!D27*(1-$H$7))*$H$8</f>
        <v>1423.8</v>
      </c>
      <c r="L30" s="243">
        <f>sts!E27*(1-$H$7)+(sts!E27*(1-$H$7))*$H$8</f>
        <v>1434.95</v>
      </c>
      <c r="M30" s="243">
        <f>sts!K27*(1-$H$7)+(sts!K27*(1-$H$7))*$H$8</f>
        <v>2117.15</v>
      </c>
      <c r="N30" s="244">
        <f>sts!L27*(1-$H$7)+(sts!L27*(1-$H$7))*$H$8</f>
        <v>0</v>
      </c>
      <c r="O30" s="130"/>
      <c r="P30" s="130"/>
      <c r="Q30" s="130"/>
      <c r="R30" s="130"/>
      <c r="S30" s="130"/>
      <c r="T30" s="218"/>
      <c r="U30" s="290"/>
      <c r="V30" s="290"/>
      <c r="W30" s="290"/>
      <c r="X30" s="290"/>
      <c r="Y30" s="290"/>
      <c r="Z30" s="290"/>
      <c r="AA30" s="290"/>
      <c r="AB30" s="290"/>
      <c r="AC30" s="290"/>
      <c r="AD30" s="290"/>
      <c r="AE30" s="290"/>
      <c r="AF30" s="290"/>
      <c r="AG30" s="132"/>
      <c r="AH30" s="132"/>
      <c r="AI30" s="132"/>
      <c r="AJ30" s="132" t="e">
        <f>"Możliwy koszt dodatkowy: Opłata dodatkowa za dużą paczkę - "&amp;#REF!&amp;" PLN netto*"</f>
        <v>#REF!</v>
      </c>
      <c r="AK30" s="132"/>
      <c r="AL30" s="132"/>
      <c r="AM30" s="132"/>
      <c r="AN30" s="132"/>
      <c r="AO30" s="132"/>
      <c r="AP30" s="132"/>
    </row>
    <row r="31" spans="3:42" ht="13.15" customHeight="1" x14ac:dyDescent="0.2">
      <c r="C31" s="56">
        <v>21</v>
      </c>
      <c r="D31" s="243">
        <f>sts!F28*(1-$H$6)+(sts!F28*(1-$H$6))*$H$8</f>
        <v>884.6</v>
      </c>
      <c r="E31" s="243">
        <f>sts!G28*(1-$H$6)+(sts!G28*(1-$H$6))*$H$8</f>
        <v>942.4</v>
      </c>
      <c r="F31" s="243">
        <f>sts!H28*(1-$H$6)+(sts!H28*(1-$H$6))*$H$8</f>
        <v>1133.05</v>
      </c>
      <c r="G31" s="243">
        <f>sts!I28*(1-$H$6)+(sts!I28*(1-$H$6))*$H$8</f>
        <v>1213</v>
      </c>
      <c r="H31" s="243">
        <f>sts!J28*(1-$H$6)+(sts!J28*(1-$H$6))*$H$8</f>
        <v>1229.7</v>
      </c>
      <c r="I31" s="243">
        <f>sts!C28*(1-$H$6)+(sts!C28*(1-$H$6))*$H$8</f>
        <v>1392.7</v>
      </c>
      <c r="J31" s="128"/>
      <c r="K31" s="243">
        <f>sts!D28*(1-$H$7)+(sts!D28*(1-$H$7))*$H$8</f>
        <v>1445.55</v>
      </c>
      <c r="L31" s="243">
        <f>sts!E28*(1-$H$7)+(sts!E28*(1-$H$7))*$H$8</f>
        <v>1462.55</v>
      </c>
      <c r="M31" s="243">
        <f>sts!K28*(1-$H$7)+(sts!K28*(1-$H$7))*$H$8</f>
        <v>2149</v>
      </c>
      <c r="N31" s="244">
        <f>sts!L28*(1-$H$7)+(sts!L28*(1-$H$7))*$H$8</f>
        <v>0</v>
      </c>
      <c r="O31" s="130"/>
      <c r="P31" s="130"/>
      <c r="Q31" s="130"/>
      <c r="R31" s="130"/>
      <c r="S31" s="130"/>
      <c r="T31" s="290" t="str">
        <f>IF(ISERROR($AH$7),"",$AH$7)</f>
        <v/>
      </c>
      <c r="U31" s="290"/>
      <c r="V31" s="290"/>
      <c r="W31" s="290"/>
      <c r="X31" s="290"/>
      <c r="Y31" s="290"/>
      <c r="Z31" s="290"/>
      <c r="AA31" s="290"/>
      <c r="AB31" s="290"/>
      <c r="AC31" s="290"/>
      <c r="AD31" s="290"/>
      <c r="AE31" s="290"/>
      <c r="AF31" s="290"/>
      <c r="AG31" s="132"/>
      <c r="AH31" s="132"/>
      <c r="AI31" s="132"/>
      <c r="AJ31" s="132" t="str">
        <f>"Możliwy koszt dodatkowy: Rozmiary przekraczające dozwolone limity - "&amp;ud!B37&amp;" PLN netto."</f>
        <v>Możliwy koszt dodatkowy: Rozmiary przekraczające dozwolone limity - 2042 PLN netto.</v>
      </c>
      <c r="AK31" s="132"/>
      <c r="AL31" s="132"/>
      <c r="AM31" s="132"/>
      <c r="AN31" s="132"/>
      <c r="AO31" s="132"/>
      <c r="AP31" s="132"/>
    </row>
    <row r="32" spans="3:42" ht="13.15" customHeight="1" x14ac:dyDescent="0.2">
      <c r="C32" s="56">
        <v>22</v>
      </c>
      <c r="D32" s="243">
        <f>sts!F29*(1-$H$6)+(sts!F29*(1-$H$6))*$H$8</f>
        <v>897.45</v>
      </c>
      <c r="E32" s="243">
        <f>sts!G29*(1-$H$6)+(sts!G29*(1-$H$6))*$H$8</f>
        <v>955.45</v>
      </c>
      <c r="F32" s="243">
        <f>sts!H29*(1-$H$6)+(sts!H29*(1-$H$6))*$H$8</f>
        <v>1150.55</v>
      </c>
      <c r="G32" s="243">
        <f>sts!I29*(1-$H$6)+(sts!I29*(1-$H$6))*$H$8</f>
        <v>1232.5</v>
      </c>
      <c r="H32" s="243">
        <f>sts!J29*(1-$H$6)+(sts!J29*(1-$H$6))*$H$8</f>
        <v>1247.1500000000001</v>
      </c>
      <c r="I32" s="243">
        <f>sts!C29*(1-$H$6)+(sts!C29*(1-$H$6))*$H$8</f>
        <v>1412.85</v>
      </c>
      <c r="J32" s="128"/>
      <c r="K32" s="243">
        <f>sts!D29*(1-$H$7)+(sts!D29*(1-$H$7))*$H$8</f>
        <v>1465.4</v>
      </c>
      <c r="L32" s="243">
        <f>sts!E29*(1-$H$7)+(sts!E29*(1-$H$7))*$H$8</f>
        <v>1480.35</v>
      </c>
      <c r="M32" s="243">
        <f>sts!K29*(1-$H$7)+(sts!K29*(1-$H$7))*$H$8</f>
        <v>2170.65</v>
      </c>
      <c r="N32" s="244">
        <f>sts!L29*(1-$H$7)+(sts!L29*(1-$H$7))*$H$8</f>
        <v>0</v>
      </c>
      <c r="O32" s="130"/>
      <c r="P32" s="130"/>
      <c r="Q32" s="130"/>
      <c r="R32" s="130"/>
      <c r="S32" s="130"/>
      <c r="T32" s="290"/>
      <c r="U32" s="290"/>
      <c r="V32" s="290"/>
      <c r="W32" s="290"/>
      <c r="X32" s="290"/>
      <c r="Y32" s="290"/>
      <c r="Z32" s="290"/>
      <c r="AA32" s="290"/>
      <c r="AB32" s="290"/>
      <c r="AC32" s="290"/>
      <c r="AD32" s="290"/>
      <c r="AE32" s="290"/>
      <c r="AF32" s="290"/>
      <c r="AG32" s="132"/>
      <c r="AH32" s="132"/>
      <c r="AI32" s="132"/>
      <c r="AJ32" s="132" t="e">
        <f>"Możliwy koszt dodatkowy: Opłata za dodatkową obsługę nietypowych przesyłek - "&amp;#REF!&amp;" PLN netto."</f>
        <v>#REF!</v>
      </c>
      <c r="AK32" s="132"/>
      <c r="AL32" s="132"/>
      <c r="AM32" s="132"/>
      <c r="AN32" s="132"/>
      <c r="AO32" s="132"/>
      <c r="AP32" s="132"/>
    </row>
    <row r="33" spans="3:42" ht="13.15" customHeight="1" x14ac:dyDescent="0.2">
      <c r="C33" s="56">
        <v>23</v>
      </c>
      <c r="D33" s="243">
        <f>sts!F30*(1-$H$6)+(sts!F30*(1-$H$6))*$H$8</f>
        <v>908.95</v>
      </c>
      <c r="E33" s="243">
        <f>sts!G30*(1-$H$6)+(sts!G30*(1-$H$6))*$H$8</f>
        <v>968.6</v>
      </c>
      <c r="F33" s="243">
        <f>sts!H30*(1-$H$6)+(sts!H30*(1-$H$6))*$H$8</f>
        <v>1168.25</v>
      </c>
      <c r="G33" s="243">
        <f>sts!I30*(1-$H$6)+(sts!I30*(1-$H$6))*$H$8</f>
        <v>1247.9000000000001</v>
      </c>
      <c r="H33" s="243">
        <f>sts!J30*(1-$H$6)+(sts!J30*(1-$H$6))*$H$8</f>
        <v>1266.5999999999999</v>
      </c>
      <c r="I33" s="243">
        <f>sts!C30*(1-$H$6)+(sts!C30*(1-$H$6))*$H$8</f>
        <v>1428.75</v>
      </c>
      <c r="J33" s="128"/>
      <c r="K33" s="243">
        <f>sts!D30*(1-$H$7)+(sts!D30*(1-$H$7))*$H$8</f>
        <v>1481.1</v>
      </c>
      <c r="L33" s="243">
        <f>sts!E30*(1-$H$7)+(sts!E30*(1-$H$7))*$H$8</f>
        <v>1500.25</v>
      </c>
      <c r="M33" s="243">
        <f>sts!K30*(1-$H$7)+(sts!K30*(1-$H$7))*$H$8</f>
        <v>2192</v>
      </c>
      <c r="N33" s="244">
        <f>sts!L30*(1-$H$7)+(sts!L30*(1-$H$7))*$H$8</f>
        <v>0</v>
      </c>
      <c r="O33" s="130"/>
      <c r="P33" s="130"/>
      <c r="Q33" s="130"/>
      <c r="R33" s="130"/>
      <c r="S33" s="130"/>
      <c r="T33" s="219"/>
      <c r="U33" s="291"/>
      <c r="V33" s="291"/>
      <c r="W33" s="291"/>
      <c r="X33" s="291"/>
      <c r="Y33" s="291"/>
      <c r="Z33" s="291"/>
      <c r="AA33" s="291"/>
      <c r="AB33" s="291"/>
      <c r="AC33" s="291"/>
      <c r="AD33" s="291"/>
      <c r="AE33" s="291"/>
      <c r="AF33" s="291"/>
      <c r="AG33" s="132">
        <v>1</v>
      </c>
      <c r="AH33" s="132" t="b">
        <f>AND(T14&gt;25,T14&lt;70)</f>
        <v>0</v>
      </c>
      <c r="AI33" s="132"/>
      <c r="AJ33" s="132" t="s">
        <v>50</v>
      </c>
      <c r="AK33" s="132"/>
      <c r="AL33" s="132"/>
      <c r="AM33" s="132"/>
      <c r="AN33" s="132"/>
      <c r="AO33" s="132"/>
      <c r="AP33" s="132"/>
    </row>
    <row r="34" spans="3:42" ht="13.15" customHeight="1" x14ac:dyDescent="0.2">
      <c r="C34" s="56">
        <v>24</v>
      </c>
      <c r="D34" s="243">
        <f>sts!F31*(1-$H$6)+(sts!F31*(1-$H$6))*$H$8</f>
        <v>920.15</v>
      </c>
      <c r="E34" s="243">
        <f>sts!G31*(1-$H$6)+(sts!G31*(1-$H$6))*$H$8</f>
        <v>983.65</v>
      </c>
      <c r="F34" s="243">
        <f>sts!H31*(1-$H$6)+(sts!H31*(1-$H$6))*$H$8</f>
        <v>1185.55</v>
      </c>
      <c r="G34" s="243">
        <f>sts!I31*(1-$H$6)+(sts!I31*(1-$H$6))*$H$8</f>
        <v>1263.7</v>
      </c>
      <c r="H34" s="243">
        <f>sts!J31*(1-$H$6)+(sts!J31*(1-$H$6))*$H$8</f>
        <v>1283.95</v>
      </c>
      <c r="I34" s="243">
        <f>sts!C31*(1-$H$6)+(sts!C31*(1-$H$6))*$H$8</f>
        <v>1445.2</v>
      </c>
      <c r="J34" s="128"/>
      <c r="K34" s="243">
        <f>sts!D31*(1-$H$7)+(sts!D31*(1-$H$7))*$H$8</f>
        <v>1497.25</v>
      </c>
      <c r="L34" s="243">
        <f>sts!E31*(1-$H$7)+(sts!E31*(1-$H$7))*$H$8</f>
        <v>1517.95</v>
      </c>
      <c r="M34" s="243">
        <f>sts!K31*(1-$H$7)+(sts!K31*(1-$H$7))*$H$8</f>
        <v>2211.75</v>
      </c>
      <c r="N34" s="244">
        <f>sts!L31*(1-$H$7)+(sts!L31*(1-$H$7))*$H$8</f>
        <v>0</v>
      </c>
      <c r="O34" s="130"/>
      <c r="P34" s="130"/>
      <c r="Q34" s="130"/>
      <c r="R34" s="130"/>
      <c r="S34" s="130"/>
      <c r="T34" s="292" t="str">
        <f>IF(ISERROR($AI$8),"",$AI$8)</f>
        <v/>
      </c>
      <c r="U34" s="292"/>
      <c r="V34" s="292"/>
      <c r="W34" s="292"/>
      <c r="X34" s="292"/>
      <c r="Y34" s="292"/>
      <c r="Z34" s="292"/>
      <c r="AA34" s="292"/>
      <c r="AB34" s="292"/>
      <c r="AC34" s="292"/>
      <c r="AD34" s="292"/>
      <c r="AE34" s="292"/>
      <c r="AF34" s="292"/>
      <c r="AG34" s="132">
        <v>2</v>
      </c>
      <c r="AH34" s="132" t="b">
        <f>IF(T14&gt;70,TRUE,FALSE)</f>
        <v>0</v>
      </c>
      <c r="AI34" s="132"/>
      <c r="AJ34" s="132" t="s">
        <v>51</v>
      </c>
      <c r="AK34" s="132"/>
      <c r="AL34" s="132"/>
      <c r="AM34" s="132"/>
      <c r="AN34" s="132"/>
      <c r="AO34" s="132"/>
      <c r="AP34" s="132"/>
    </row>
    <row r="35" spans="3:42" ht="13.15" customHeight="1" x14ac:dyDescent="0.2">
      <c r="C35" s="56">
        <v>25</v>
      </c>
      <c r="D35" s="243">
        <f>sts!F32*(1-$H$6)+(sts!F32*(1-$H$6))*$H$8</f>
        <v>934.9</v>
      </c>
      <c r="E35" s="243">
        <f>sts!G32*(1-$H$6)+(sts!G32*(1-$H$6))*$H$8</f>
        <v>998.45</v>
      </c>
      <c r="F35" s="243">
        <f>sts!H32*(1-$H$6)+(sts!H32*(1-$H$6))*$H$8</f>
        <v>1201.2</v>
      </c>
      <c r="G35" s="243">
        <f>sts!I32*(1-$H$6)+(sts!I32*(1-$H$6))*$H$8</f>
        <v>1281.2</v>
      </c>
      <c r="H35" s="243">
        <f>sts!J32*(1-$H$6)+(sts!J32*(1-$H$6))*$H$8</f>
        <v>1303.2</v>
      </c>
      <c r="I35" s="243">
        <f>sts!C32*(1-$H$6)+(sts!C32*(1-$H$6))*$H$8</f>
        <v>1463.25</v>
      </c>
      <c r="J35" s="128"/>
      <c r="K35" s="243">
        <f>sts!D32*(1-$H$7)+(sts!D32*(1-$H$7))*$H$8</f>
        <v>1515.1</v>
      </c>
      <c r="L35" s="243">
        <f>sts!E32*(1-$H$7)+(sts!E32*(1-$H$7))*$H$8</f>
        <v>1537.55</v>
      </c>
      <c r="M35" s="243">
        <f>sts!K32*(1-$H$7)+(sts!K32*(1-$H$7))*$H$8</f>
        <v>2233.3000000000002</v>
      </c>
      <c r="N35" s="244">
        <f>sts!L32*(1-$H$7)+(sts!L32*(1-$H$7))*$H$8</f>
        <v>0</v>
      </c>
      <c r="O35" s="130"/>
      <c r="P35" s="130"/>
      <c r="Q35" s="130"/>
      <c r="R35" s="130"/>
      <c r="S35" s="130"/>
      <c r="T35" s="292"/>
      <c r="U35" s="292"/>
      <c r="V35" s="292"/>
      <c r="W35" s="292"/>
      <c r="X35" s="292"/>
      <c r="Y35" s="292"/>
      <c r="Z35" s="292"/>
      <c r="AA35" s="292"/>
      <c r="AB35" s="292"/>
      <c r="AC35" s="292"/>
      <c r="AD35" s="292"/>
      <c r="AE35" s="292"/>
      <c r="AF35" s="292"/>
      <c r="AG35" s="132">
        <v>5</v>
      </c>
      <c r="AH35" s="132" t="b">
        <f>IF(AO17=2,TRUE,FALSE)</f>
        <v>0</v>
      </c>
      <c r="AI35" s="132"/>
      <c r="AJ35" s="132" t="s">
        <v>52</v>
      </c>
      <c r="AK35" s="132"/>
      <c r="AL35" s="132"/>
      <c r="AM35" s="132"/>
      <c r="AN35" s="132"/>
      <c r="AO35" s="132"/>
      <c r="AP35" s="132"/>
    </row>
    <row r="36" spans="3:42" ht="13.15" customHeight="1" x14ac:dyDescent="0.2">
      <c r="C36" s="56">
        <v>26</v>
      </c>
      <c r="D36" s="243">
        <f>sts!F33*(1-$H$6)+(sts!F33*(1-$H$6))*$H$8</f>
        <v>946.3</v>
      </c>
      <c r="E36" s="243">
        <f>sts!G33*(1-$H$6)+(sts!G33*(1-$H$6))*$H$8</f>
        <v>1013.65</v>
      </c>
      <c r="F36" s="243">
        <f>sts!H33*(1-$H$6)+(sts!H33*(1-$H$6))*$H$8</f>
        <v>1216.9000000000001</v>
      </c>
      <c r="G36" s="243">
        <f>sts!I33*(1-$H$6)+(sts!I33*(1-$H$6))*$H$8</f>
        <v>1298.7</v>
      </c>
      <c r="H36" s="243">
        <f>sts!J33*(1-$H$6)+(sts!J33*(1-$H$6))*$H$8</f>
        <v>1322.85</v>
      </c>
      <c r="I36" s="243">
        <f>sts!C33*(1-$H$6)+(sts!C33*(1-$H$6))*$H$8</f>
        <v>1481.4</v>
      </c>
      <c r="J36" s="128"/>
      <c r="K36" s="243">
        <f>sts!D33*(1-$H$7)+(sts!D33*(1-$H$7))*$H$8</f>
        <v>1533</v>
      </c>
      <c r="L36" s="243">
        <f>sts!E33*(1-$H$7)+(sts!E33*(1-$H$7))*$H$8</f>
        <v>1557.6</v>
      </c>
      <c r="M36" s="243">
        <f>sts!K33*(1-$H$7)+(sts!K33*(1-$H$7))*$H$8</f>
        <v>2255.0500000000002</v>
      </c>
      <c r="N36" s="244">
        <f>sts!L33*(1-$H$7)+(sts!L33*(1-$H$7))*$H$8</f>
        <v>0</v>
      </c>
      <c r="O36" s="130"/>
      <c r="P36" s="130"/>
      <c r="Q36" s="130"/>
      <c r="R36" s="130"/>
      <c r="S36" s="130"/>
      <c r="T36" s="290" t="str">
        <f>IF(T37="",IF(ISERROR($AI$9),"",$AI$9),"")</f>
        <v/>
      </c>
      <c r="U36" s="290"/>
      <c r="V36" s="290"/>
      <c r="W36" s="290"/>
      <c r="X36" s="290"/>
      <c r="Y36" s="290"/>
      <c r="Z36" s="290"/>
      <c r="AA36" s="290"/>
      <c r="AB36" s="290"/>
      <c r="AC36" s="290"/>
      <c r="AD36" s="290"/>
      <c r="AE36" s="290"/>
      <c r="AF36" s="290"/>
      <c r="AG36" s="132">
        <v>6</v>
      </c>
      <c r="AH36" s="132" t="b">
        <f>IF(AND(AC17&gt;300,AC17&lt;=400),TRUE,FALSE)</f>
        <v>0</v>
      </c>
      <c r="AI36" s="132"/>
      <c r="AJ36" s="132" t="s">
        <v>53</v>
      </c>
      <c r="AK36" s="132"/>
      <c r="AL36" s="132"/>
      <c r="AM36" s="132"/>
      <c r="AN36" s="132"/>
      <c r="AO36" s="132"/>
      <c r="AP36" s="132"/>
    </row>
    <row r="37" spans="3:42" ht="13.15" customHeight="1" x14ac:dyDescent="0.2">
      <c r="C37" s="56">
        <v>27</v>
      </c>
      <c r="D37" s="243">
        <f>sts!F34*(1-$H$6)+(sts!F34*(1-$H$6))*$H$8</f>
        <v>957.35</v>
      </c>
      <c r="E37" s="243">
        <f>sts!G34*(1-$H$6)+(sts!G34*(1-$H$6))*$H$8</f>
        <v>1026.6500000000001</v>
      </c>
      <c r="F37" s="243">
        <f>sts!H34*(1-$H$6)+(sts!H34*(1-$H$6))*$H$8</f>
        <v>1236.5</v>
      </c>
      <c r="G37" s="243">
        <f>sts!I34*(1-$H$6)+(sts!I34*(1-$H$6))*$H$8</f>
        <v>1316.2</v>
      </c>
      <c r="H37" s="243">
        <f>sts!J34*(1-$H$6)+(sts!J34*(1-$H$6))*$H$8</f>
        <v>1340.15</v>
      </c>
      <c r="I37" s="243">
        <f>sts!C34*(1-$H$6)+(sts!C34*(1-$H$6))*$H$8</f>
        <v>1499.5</v>
      </c>
      <c r="J37" s="128"/>
      <c r="K37" s="243">
        <f>sts!D34*(1-$H$7)+(sts!D34*(1-$H$7))*$H$8</f>
        <v>1550.85</v>
      </c>
      <c r="L37" s="243">
        <f>sts!E34*(1-$H$7)+(sts!E34*(1-$H$7))*$H$8</f>
        <v>1575.2</v>
      </c>
      <c r="M37" s="243">
        <f>sts!K34*(1-$H$7)+(sts!K34*(1-$H$7))*$H$8</f>
        <v>2274.6</v>
      </c>
      <c r="N37" s="244">
        <f>sts!L34*(1-$H$7)+(sts!L34*(1-$H$7))*$H$8</f>
        <v>0</v>
      </c>
      <c r="O37" s="130"/>
      <c r="P37" s="130"/>
      <c r="Q37" s="130"/>
      <c r="R37" s="130"/>
      <c r="S37" s="130"/>
      <c r="T37" s="301" t="str">
        <f>IF(ISERROR($AI$10),"",$AI$10)</f>
        <v/>
      </c>
      <c r="U37" s="301"/>
      <c r="V37" s="301"/>
      <c r="W37" s="301"/>
      <c r="X37" s="301"/>
      <c r="Y37" s="301"/>
      <c r="Z37" s="301"/>
      <c r="AA37" s="301"/>
      <c r="AB37" s="301"/>
      <c r="AC37" s="301"/>
      <c r="AD37" s="301"/>
      <c r="AE37" s="301"/>
      <c r="AF37" s="301"/>
      <c r="AG37" s="132"/>
      <c r="AH37" s="132"/>
      <c r="AI37" s="132"/>
      <c r="AJ37" s="132" t="s">
        <v>54</v>
      </c>
      <c r="AK37" s="132"/>
      <c r="AL37" s="132"/>
      <c r="AM37" s="132"/>
      <c r="AN37" s="132"/>
      <c r="AO37" s="132"/>
      <c r="AP37" s="132"/>
    </row>
    <row r="38" spans="3:42" ht="13.15" customHeight="1" x14ac:dyDescent="0.2">
      <c r="C38" s="56">
        <v>28</v>
      </c>
      <c r="D38" s="243">
        <f>sts!F35*(1-$H$6)+(sts!F35*(1-$H$6))*$H$8</f>
        <v>968.6</v>
      </c>
      <c r="E38" s="243">
        <f>sts!G35*(1-$H$6)+(sts!G35*(1-$H$6))*$H$8</f>
        <v>1039.7</v>
      </c>
      <c r="F38" s="243">
        <f>sts!H35*(1-$H$6)+(sts!H35*(1-$H$6))*$H$8</f>
        <v>1251.95</v>
      </c>
      <c r="G38" s="243">
        <f>sts!I35*(1-$H$6)+(sts!I35*(1-$H$6))*$H$8</f>
        <v>1331.5</v>
      </c>
      <c r="H38" s="243">
        <f>sts!J35*(1-$H$6)+(sts!J35*(1-$H$6))*$H$8</f>
        <v>1361.4</v>
      </c>
      <c r="I38" s="243">
        <f>sts!C35*(1-$H$6)+(sts!C35*(1-$H$6))*$H$8</f>
        <v>1515.3</v>
      </c>
      <c r="J38" s="128"/>
      <c r="K38" s="243">
        <f>sts!D35*(1-$H$7)+(sts!D35*(1-$H$7))*$H$8</f>
        <v>1566.35</v>
      </c>
      <c r="L38" s="243">
        <f>sts!E35*(1-$H$7)+(sts!E35*(1-$H$7))*$H$8</f>
        <v>1596.95</v>
      </c>
      <c r="M38" s="243">
        <f>sts!K35*(1-$H$7)+(sts!K35*(1-$H$7))*$H$8</f>
        <v>2298.0500000000002</v>
      </c>
      <c r="N38" s="244">
        <f>sts!L35*(1-$H$7)+(sts!L35*(1-$H$7))*$H$8</f>
        <v>0</v>
      </c>
      <c r="O38" s="130"/>
      <c r="P38" s="130"/>
      <c r="Q38" s="130"/>
      <c r="R38" s="130"/>
      <c r="S38" s="130"/>
      <c r="T38" s="301" t="str">
        <f>IF(ISERROR($AI$11),"",$AI$11)</f>
        <v/>
      </c>
      <c r="U38" s="301"/>
      <c r="V38" s="301"/>
      <c r="W38" s="301"/>
      <c r="X38" s="301"/>
      <c r="Y38" s="301"/>
      <c r="Z38" s="301"/>
      <c r="AA38" s="301"/>
      <c r="AB38" s="301"/>
      <c r="AC38" s="301"/>
      <c r="AD38" s="301"/>
      <c r="AE38" s="301"/>
      <c r="AF38" s="301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</row>
    <row r="39" spans="3:42" ht="13.15" customHeight="1" x14ac:dyDescent="0.2">
      <c r="C39" s="56">
        <v>29</v>
      </c>
      <c r="D39" s="243">
        <f>sts!F36*(1-$H$6)+(sts!F36*(1-$H$6))*$H$8</f>
        <v>981.55</v>
      </c>
      <c r="E39" s="243">
        <f>sts!G36*(1-$H$6)+(sts!G36*(1-$H$6))*$H$8</f>
        <v>1054.55</v>
      </c>
      <c r="F39" s="243">
        <f>sts!H36*(1-$H$6)+(sts!H36*(1-$H$6))*$H$8</f>
        <v>1269.45</v>
      </c>
      <c r="G39" s="243">
        <f>sts!I36*(1-$H$6)+(sts!I36*(1-$H$6))*$H$8</f>
        <v>1347.25</v>
      </c>
      <c r="H39" s="243">
        <f>sts!J36*(1-$H$6)+(sts!J36*(1-$H$6))*$H$8</f>
        <v>1379</v>
      </c>
      <c r="I39" s="243">
        <f>sts!C36*(1-$H$6)+(sts!C36*(1-$H$6))*$H$8</f>
        <v>1531.6</v>
      </c>
      <c r="J39" s="128"/>
      <c r="K39" s="243">
        <f>sts!D36*(1-$H$7)+(sts!D36*(1-$H$7))*$H$8</f>
        <v>1582.5</v>
      </c>
      <c r="L39" s="243">
        <f>sts!E36*(1-$H$7)+(sts!E36*(1-$H$7))*$H$8</f>
        <v>1614.85</v>
      </c>
      <c r="M39" s="243">
        <f>sts!K36*(1-$H$7)+(sts!K36*(1-$H$7))*$H$8</f>
        <v>2317.8000000000002</v>
      </c>
      <c r="N39" s="244">
        <f>sts!L36*(1-$H$7)+(sts!L36*(1-$H$7))*$H$8</f>
        <v>0</v>
      </c>
      <c r="O39" s="130"/>
      <c r="P39" s="130"/>
      <c r="Q39" s="130"/>
      <c r="R39" s="130"/>
      <c r="S39" s="130"/>
      <c r="T39" s="220"/>
      <c r="U39" s="220"/>
      <c r="V39" s="220"/>
      <c r="W39" s="220"/>
      <c r="X39" s="220"/>
      <c r="Y39" s="220"/>
      <c r="Z39" s="220"/>
      <c r="AA39" s="220"/>
      <c r="AB39" s="220"/>
      <c r="AC39" s="220"/>
      <c r="AD39" s="220"/>
      <c r="AE39" s="220"/>
      <c r="AF39" s="220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</row>
    <row r="40" spans="3:42" ht="13.15" customHeight="1" x14ac:dyDescent="0.2">
      <c r="C40" s="56">
        <v>30</v>
      </c>
      <c r="D40" s="243">
        <f>sts!F37*(1-$H$6)+(sts!F37*(1-$H$6))*$H$8</f>
        <v>992.8</v>
      </c>
      <c r="E40" s="243">
        <f>sts!G37*(1-$H$6)+(sts!G37*(1-$H$6))*$H$8</f>
        <v>1069.55</v>
      </c>
      <c r="F40" s="243">
        <f>sts!H37*(1-$H$6)+(sts!H37*(1-$H$6))*$H$8</f>
        <v>1285</v>
      </c>
      <c r="G40" s="243">
        <f>sts!I37*(1-$H$6)+(sts!I37*(1-$H$6))*$H$8</f>
        <v>1366.55</v>
      </c>
      <c r="H40" s="243">
        <f>sts!J37*(1-$H$6)+(sts!J37*(1-$H$6))*$H$8</f>
        <v>1398.3</v>
      </c>
      <c r="I40" s="243">
        <f>sts!C37*(1-$H$6)+(sts!C37*(1-$H$6))*$H$8</f>
        <v>1551.6</v>
      </c>
      <c r="J40" s="128"/>
      <c r="K40" s="243">
        <f>sts!D37*(1-$H$7)+(sts!D37*(1-$H$7))*$H$8</f>
        <v>1602.15</v>
      </c>
      <c r="L40" s="243">
        <f>sts!E37*(1-$H$7)+(sts!E37*(1-$H$7))*$H$8</f>
        <v>1634.6</v>
      </c>
      <c r="M40" s="243">
        <f>sts!K37*(1-$H$7)+(sts!K37*(1-$H$7))*$H$8</f>
        <v>2339.25</v>
      </c>
      <c r="N40" s="244">
        <f>sts!L37*(1-$H$7)+(sts!L37*(1-$H$7))*$H$8</f>
        <v>0</v>
      </c>
      <c r="O40" s="130"/>
      <c r="P40" s="130"/>
      <c r="Q40" s="130"/>
      <c r="R40" s="130"/>
      <c r="S40" s="130"/>
      <c r="T40" s="302" t="e">
        <f>IF(T36=AJ30,AJ37,IF(T37=AJ30,AJ37,IF(T38=AJ30,AJ37,"")))</f>
        <v>#REF!</v>
      </c>
      <c r="U40" s="302"/>
      <c r="V40" s="302"/>
      <c r="W40" s="302"/>
      <c r="X40" s="302"/>
      <c r="Y40" s="302"/>
      <c r="Z40" s="302"/>
      <c r="AA40" s="302"/>
      <c r="AB40" s="302"/>
      <c r="AC40" s="302"/>
      <c r="AD40" s="302"/>
      <c r="AE40" s="302"/>
      <c r="AF40" s="30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</row>
    <row r="41" spans="3:42" ht="13.15" customHeight="1" x14ac:dyDescent="0.2">
      <c r="C41" s="56">
        <v>31</v>
      </c>
      <c r="D41" s="243">
        <f>sts!F38*(1-$H$6)+(sts!F38*(1-$H$6))*$H$8</f>
        <v>1005.95</v>
      </c>
      <c r="E41" s="243">
        <f>sts!G38*(1-$H$6)+(sts!G38*(1-$H$6))*$H$8</f>
        <v>1082.6500000000001</v>
      </c>
      <c r="F41" s="243">
        <f>sts!H38*(1-$H$6)+(sts!H38*(1-$H$6))*$H$8</f>
        <v>1302.5999999999999</v>
      </c>
      <c r="G41" s="243">
        <f>sts!I38*(1-$H$6)+(sts!I38*(1-$H$6))*$H$8</f>
        <v>1382.05</v>
      </c>
      <c r="H41" s="243">
        <f>sts!J38*(1-$H$6)+(sts!J38*(1-$H$6))*$H$8</f>
        <v>1415.8</v>
      </c>
      <c r="I41" s="243">
        <f>sts!C38*(1-$H$6)+(sts!C38*(1-$H$6))*$H$8</f>
        <v>1567.55</v>
      </c>
      <c r="J41" s="128"/>
      <c r="K41" s="243">
        <f>sts!D38*(1-$H$7)+(sts!D38*(1-$H$7))*$H$8</f>
        <v>1617.95</v>
      </c>
      <c r="L41" s="243">
        <f>sts!E38*(1-$H$7)+(sts!E38*(1-$H$7))*$H$8</f>
        <v>1652.4</v>
      </c>
      <c r="M41" s="243">
        <f>sts!K38*(1-$H$7)+(sts!K38*(1-$H$7))*$H$8</f>
        <v>2360.8000000000002</v>
      </c>
      <c r="N41" s="244">
        <f>sts!L38*(1-$H$7)+(sts!L38*(1-$H$7))*$H$8</f>
        <v>0</v>
      </c>
      <c r="O41" s="130"/>
      <c r="P41" s="130"/>
      <c r="Q41" s="130"/>
      <c r="R41" s="130"/>
      <c r="S41" s="130"/>
      <c r="T41" s="300"/>
      <c r="U41" s="300"/>
      <c r="V41" s="300"/>
      <c r="W41" s="300"/>
      <c r="X41" s="300"/>
      <c r="Y41" s="300"/>
      <c r="Z41" s="300"/>
      <c r="AA41" s="300"/>
      <c r="AB41" s="300"/>
      <c r="AC41" s="300"/>
      <c r="AD41" s="300"/>
      <c r="AE41" s="300"/>
      <c r="AF41" s="300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</row>
    <row r="42" spans="3:42" ht="13.15" customHeight="1" x14ac:dyDescent="0.2">
      <c r="C42" s="56">
        <v>32</v>
      </c>
      <c r="D42" s="243">
        <f>sts!F39*(1-$H$6)+(sts!F39*(1-$H$6))*$H$8</f>
        <v>1019.2</v>
      </c>
      <c r="E42" s="243">
        <f>sts!G39*(1-$H$6)+(sts!G39*(1-$H$6))*$H$8</f>
        <v>1097.6500000000001</v>
      </c>
      <c r="F42" s="243">
        <f>sts!H39*(1-$H$6)+(sts!H39*(1-$H$6))*$H$8</f>
        <v>1320</v>
      </c>
      <c r="G42" s="243">
        <f>sts!I39*(1-$H$6)+(sts!I39*(1-$H$6))*$H$8</f>
        <v>1399.85</v>
      </c>
      <c r="H42" s="243">
        <f>sts!J39*(1-$H$6)+(sts!J39*(1-$H$6))*$H$8</f>
        <v>1437.1</v>
      </c>
      <c r="I42" s="243">
        <f>sts!C39*(1-$H$6)+(sts!C39*(1-$H$6))*$H$8</f>
        <v>1585.95</v>
      </c>
      <c r="J42" s="128"/>
      <c r="K42" s="243">
        <f>sts!D39*(1-$H$7)+(sts!D39*(1-$H$7))*$H$8</f>
        <v>1636.1</v>
      </c>
      <c r="L42" s="243">
        <f>sts!E39*(1-$H$7)+(sts!E39*(1-$H$7))*$H$8</f>
        <v>1674.05</v>
      </c>
      <c r="M42" s="243">
        <f>sts!K39*(1-$H$7)+(sts!K39*(1-$H$7))*$H$8</f>
        <v>2380.6</v>
      </c>
      <c r="N42" s="244">
        <f>sts!L39*(1-$H$7)+(sts!L39*(1-$H$7))*$H$8</f>
        <v>0</v>
      </c>
      <c r="O42" s="130"/>
      <c r="P42" s="130"/>
      <c r="Q42" s="130"/>
      <c r="R42" s="130"/>
      <c r="S42" s="130"/>
      <c r="T42" s="300" t="s">
        <v>55</v>
      </c>
      <c r="U42" s="300"/>
      <c r="V42" s="300"/>
      <c r="W42" s="300"/>
      <c r="X42" s="300"/>
      <c r="Y42" s="300"/>
      <c r="Z42" s="300"/>
      <c r="AA42" s="300"/>
      <c r="AB42" s="300"/>
      <c r="AC42" s="300"/>
      <c r="AD42" s="300"/>
      <c r="AE42" s="300"/>
      <c r="AF42" s="300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</row>
    <row r="43" spans="3:42" ht="13.15" customHeight="1" x14ac:dyDescent="0.2">
      <c r="C43" s="56">
        <v>33</v>
      </c>
      <c r="D43" s="243">
        <f>sts!F40*(1-$H$6)+(sts!F40*(1-$H$6))*$H$8</f>
        <v>1030.2</v>
      </c>
      <c r="E43" s="243">
        <f>sts!G40*(1-$H$6)+(sts!G40*(1-$H$6))*$H$8</f>
        <v>1110.7</v>
      </c>
      <c r="F43" s="243">
        <f>sts!H40*(1-$H$6)+(sts!H40*(1-$H$6))*$H$8</f>
        <v>1335.55</v>
      </c>
      <c r="G43" s="243">
        <f>sts!I40*(1-$H$6)+(sts!I40*(1-$H$6))*$H$8</f>
        <v>1415.4</v>
      </c>
      <c r="H43" s="243">
        <f>sts!J40*(1-$H$6)+(sts!J40*(1-$H$6))*$H$8</f>
        <v>1454.45</v>
      </c>
      <c r="I43" s="243">
        <f>sts!C40*(1-$H$6)+(sts!C40*(1-$H$6))*$H$8</f>
        <v>1602.15</v>
      </c>
      <c r="J43" s="128"/>
      <c r="K43" s="243">
        <f>sts!D40*(1-$H$7)+(sts!D40*(1-$H$7))*$H$8</f>
        <v>1652.05</v>
      </c>
      <c r="L43" s="243">
        <f>sts!E40*(1-$H$7)+(sts!E40*(1-$H$7))*$H$8</f>
        <v>1691.8</v>
      </c>
      <c r="M43" s="243">
        <f>sts!K40*(1-$H$7)+(sts!K40*(1-$H$7))*$H$8</f>
        <v>2402</v>
      </c>
      <c r="N43" s="244">
        <f>sts!L40*(1-$H$7)+(sts!L40*(1-$H$7))*$H$8</f>
        <v>0</v>
      </c>
      <c r="O43" s="130"/>
      <c r="P43" s="130"/>
      <c r="Q43" s="130"/>
      <c r="R43" s="130"/>
      <c r="S43" s="130"/>
      <c r="T43" s="300" t="s">
        <v>56</v>
      </c>
      <c r="U43" s="300"/>
      <c r="V43" s="300"/>
      <c r="W43" s="300"/>
      <c r="X43" s="300"/>
      <c r="Y43" s="300"/>
      <c r="Z43" s="300"/>
      <c r="AA43" s="300"/>
      <c r="AB43" s="300"/>
      <c r="AC43" s="300"/>
      <c r="AD43" s="300"/>
      <c r="AE43" s="300"/>
      <c r="AF43" s="300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</row>
    <row r="44" spans="3:42" ht="13.15" customHeight="1" x14ac:dyDescent="0.2">
      <c r="C44" s="56">
        <v>34</v>
      </c>
      <c r="D44" s="243">
        <f>sts!F41*(1-$H$6)+(sts!F41*(1-$H$6))*$H$8</f>
        <v>1041.5</v>
      </c>
      <c r="E44" s="243">
        <f>sts!G41*(1-$H$6)+(sts!G41*(1-$H$6))*$H$8</f>
        <v>1125.55</v>
      </c>
      <c r="F44" s="243">
        <f>sts!H41*(1-$H$6)+(sts!H41*(1-$H$6))*$H$8</f>
        <v>1353.1</v>
      </c>
      <c r="G44" s="243">
        <f>sts!I41*(1-$H$6)+(sts!I41*(1-$H$6))*$H$8</f>
        <v>1433</v>
      </c>
      <c r="H44" s="243">
        <f>sts!J41*(1-$H$6)+(sts!J41*(1-$H$6))*$H$8</f>
        <v>1472.1</v>
      </c>
      <c r="I44" s="243">
        <f>sts!C41*(1-$H$6)+(sts!C41*(1-$H$6))*$H$8</f>
        <v>1620.35</v>
      </c>
      <c r="J44" s="128"/>
      <c r="K44" s="243">
        <f>sts!D41*(1-$H$7)+(sts!D41*(1-$H$7))*$H$8</f>
        <v>1669.95</v>
      </c>
      <c r="L44" s="243">
        <f>sts!E41*(1-$H$7)+(sts!E41*(1-$H$7))*$H$8</f>
        <v>1709.85</v>
      </c>
      <c r="M44" s="243">
        <f>sts!K41*(1-$H$7)+(sts!K41*(1-$H$7))*$H$8</f>
        <v>2423.75</v>
      </c>
      <c r="N44" s="244">
        <f>sts!L41*(1-$H$7)+(sts!L41*(1-$H$7))*$H$8</f>
        <v>0</v>
      </c>
      <c r="O44" s="130"/>
      <c r="P44" s="130"/>
      <c r="Q44" s="130"/>
      <c r="R44" s="130"/>
      <c r="S44" s="130"/>
      <c r="T44" s="300" t="s">
        <v>57</v>
      </c>
      <c r="U44" s="300"/>
      <c r="V44" s="300"/>
      <c r="W44" s="300"/>
      <c r="X44" s="300"/>
      <c r="Y44" s="300"/>
      <c r="Z44" s="300"/>
      <c r="AA44" s="300"/>
      <c r="AB44" s="300"/>
      <c r="AC44" s="300"/>
      <c r="AD44" s="300"/>
      <c r="AE44" s="300"/>
      <c r="AF44" s="300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</row>
    <row r="45" spans="3:42" ht="13.15" customHeight="1" x14ac:dyDescent="0.2">
      <c r="C45" s="56">
        <v>35</v>
      </c>
      <c r="D45" s="243">
        <f>sts!F42*(1-$H$6)+(sts!F42*(1-$H$6))*$H$8</f>
        <v>1052.95</v>
      </c>
      <c r="E45" s="243">
        <f>sts!G42*(1-$H$6)+(sts!G42*(1-$H$6))*$H$8</f>
        <v>1140.5</v>
      </c>
      <c r="F45" s="243">
        <f>sts!H42*(1-$H$6)+(sts!H42*(1-$H$6))*$H$8</f>
        <v>1370.55</v>
      </c>
      <c r="G45" s="243">
        <f>sts!I42*(1-$H$6)+(sts!I42*(1-$H$6))*$H$8</f>
        <v>1450.45</v>
      </c>
      <c r="H45" s="243">
        <f>sts!J42*(1-$H$6)+(sts!J42*(1-$H$6))*$H$8</f>
        <v>1491.45</v>
      </c>
      <c r="I45" s="243">
        <f>sts!C42*(1-$H$6)+(sts!C42*(1-$H$6))*$H$8</f>
        <v>1638.4</v>
      </c>
      <c r="J45" s="128"/>
      <c r="K45" s="243">
        <f>sts!D42*(1-$H$7)+(sts!D42*(1-$H$7))*$H$8</f>
        <v>1687.7</v>
      </c>
      <c r="L45" s="243">
        <f>sts!E42*(1-$H$7)+(sts!E42*(1-$H$7))*$H$8</f>
        <v>1729.55</v>
      </c>
      <c r="M45" s="243">
        <f>sts!K42*(1-$H$7)+(sts!K42*(1-$H$7))*$H$8</f>
        <v>2445.25</v>
      </c>
      <c r="N45" s="244">
        <f>sts!L42*(1-$H$7)+(sts!L42*(1-$H$7))*$H$8</f>
        <v>0</v>
      </c>
      <c r="O45" s="130"/>
      <c r="P45" s="130"/>
      <c r="Q45" s="130"/>
      <c r="R45" s="130"/>
      <c r="S45" s="130"/>
      <c r="T45" s="300" t="s">
        <v>58</v>
      </c>
      <c r="U45" s="300"/>
      <c r="V45" s="300"/>
      <c r="W45" s="300"/>
      <c r="X45" s="300"/>
      <c r="Y45" s="300"/>
      <c r="Z45" s="300"/>
      <c r="AA45" s="300"/>
      <c r="AB45" s="300"/>
      <c r="AC45" s="300"/>
      <c r="AD45" s="300"/>
      <c r="AE45" s="300"/>
      <c r="AF45" s="300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</row>
    <row r="46" spans="3:42" ht="13.15" customHeight="1" x14ac:dyDescent="0.2">
      <c r="C46" s="56">
        <v>40</v>
      </c>
      <c r="D46" s="243">
        <f>sts!F43*(1-$H$6)+(sts!F43*(1-$H$6))*$H$8</f>
        <v>1116.3499999999999</v>
      </c>
      <c r="E46" s="243">
        <f>sts!G43*(1-$H$6)+(sts!G43*(1-$H$6))*$H$8</f>
        <v>1198.5</v>
      </c>
      <c r="F46" s="243">
        <f>sts!H43*(1-$H$6)+(sts!H43*(1-$H$6))*$H$8</f>
        <v>1469.95</v>
      </c>
      <c r="G46" s="243">
        <f>sts!I43*(1-$H$6)+(sts!I43*(1-$H$6))*$H$8</f>
        <v>1549.6</v>
      </c>
      <c r="H46" s="243">
        <f>sts!J43*(1-$H$6)+(sts!J43*(1-$H$6))*$H$8</f>
        <v>1599.85</v>
      </c>
      <c r="I46" s="243">
        <f>sts!C43*(1-$H$6)+(sts!C43*(1-$H$6))*$H$8</f>
        <v>1740.95</v>
      </c>
      <c r="J46" s="128"/>
      <c r="K46" s="243">
        <f>sts!D43*(1-$H$7)+(sts!D43*(1-$H$7))*$H$8</f>
        <v>1788.85</v>
      </c>
      <c r="L46" s="243">
        <f>sts!E43*(1-$H$7)+(sts!E43*(1-$H$7))*$H$8</f>
        <v>1840.15</v>
      </c>
      <c r="M46" s="243">
        <f>sts!K43*(1-$H$7)+(sts!K43*(1-$H$7))*$H$8</f>
        <v>2551.1999999999998</v>
      </c>
      <c r="N46" s="244">
        <f>sts!L43*(1-$H$7)+(sts!L43*(1-$H$7))*$H$8</f>
        <v>0</v>
      </c>
      <c r="O46" s="130"/>
      <c r="P46" s="130"/>
      <c r="Q46" s="130"/>
      <c r="R46" s="130"/>
      <c r="S46" s="130"/>
      <c r="T46" s="296" t="s">
        <v>59</v>
      </c>
      <c r="U46" s="296"/>
      <c r="V46" s="296"/>
      <c r="W46" s="296"/>
      <c r="X46" s="296"/>
      <c r="Y46" s="296"/>
      <c r="Z46" s="296"/>
      <c r="AA46" s="296"/>
      <c r="AB46" s="296"/>
      <c r="AC46" s="296"/>
      <c r="AD46" s="296"/>
      <c r="AE46" s="296"/>
      <c r="AF46" s="296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</row>
    <row r="47" spans="3:42" ht="13.15" customHeight="1" x14ac:dyDescent="0.2">
      <c r="C47" s="56">
        <v>45</v>
      </c>
      <c r="D47" s="243">
        <f>sts!F44*(1-$H$6)+(sts!F44*(1-$H$6))*$H$8</f>
        <v>1179.8499999999999</v>
      </c>
      <c r="E47" s="243">
        <f>sts!G44*(1-$H$6)+(sts!G44*(1-$H$6))*$H$8</f>
        <v>1256.55</v>
      </c>
      <c r="F47" s="243">
        <f>sts!H44*(1-$H$6)+(sts!H44*(1-$H$6))*$H$8</f>
        <v>1571.1</v>
      </c>
      <c r="G47" s="243">
        <f>sts!I44*(1-$H$6)+(sts!I44*(1-$H$6))*$H$8</f>
        <v>1647.1</v>
      </c>
      <c r="H47" s="243">
        <f>sts!J44*(1-$H$6)+(sts!J44*(1-$H$6))*$H$8</f>
        <v>1710.45</v>
      </c>
      <c r="I47" s="243">
        <f>sts!C44*(1-$H$6)+(sts!C44*(1-$H$6))*$H$8</f>
        <v>1841.9</v>
      </c>
      <c r="J47" s="128"/>
      <c r="K47" s="243">
        <f>sts!D44*(1-$H$7)+(sts!D44*(1-$H$7))*$H$8</f>
        <v>1888.4</v>
      </c>
      <c r="L47" s="243">
        <f>sts!E44*(1-$H$7)+(sts!E44*(1-$H$7))*$H$8</f>
        <v>1952.95</v>
      </c>
      <c r="M47" s="243">
        <f>sts!K44*(1-$H$7)+(sts!K44*(1-$H$7))*$H$8</f>
        <v>2655.15</v>
      </c>
      <c r="N47" s="244">
        <f>sts!L44*(1-$H$7)+(sts!L44*(1-$H$7))*$H$8</f>
        <v>0</v>
      </c>
      <c r="O47" s="130"/>
      <c r="P47" s="130"/>
      <c r="Q47" s="130"/>
      <c r="R47" s="130"/>
      <c r="S47" s="130"/>
      <c r="T47" s="296"/>
      <c r="U47" s="296"/>
      <c r="V47" s="296"/>
      <c r="W47" s="296"/>
      <c r="X47" s="296"/>
      <c r="Y47" s="296"/>
      <c r="Z47" s="296"/>
      <c r="AA47" s="296"/>
      <c r="AB47" s="296"/>
      <c r="AC47" s="296"/>
      <c r="AD47" s="296"/>
      <c r="AE47" s="296"/>
      <c r="AF47" s="296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</row>
    <row r="48" spans="3:42" ht="13.15" customHeight="1" x14ac:dyDescent="0.2">
      <c r="C48" s="56">
        <v>50</v>
      </c>
      <c r="D48" s="243">
        <f>sts!F45*(1-$H$6)+(sts!F45*(1-$H$6))*$H$8</f>
        <v>1243.4000000000001</v>
      </c>
      <c r="E48" s="243">
        <f>sts!G45*(1-$H$6)+(sts!G45*(1-$H$6))*$H$8</f>
        <v>1314.4</v>
      </c>
      <c r="F48" s="243">
        <f>sts!H45*(1-$H$6)+(sts!H45*(1-$H$6))*$H$8</f>
        <v>1670.25</v>
      </c>
      <c r="G48" s="243">
        <f>sts!I45*(1-$H$6)+(sts!I45*(1-$H$6))*$H$8</f>
        <v>1742.15</v>
      </c>
      <c r="H48" s="243">
        <f>sts!J45*(1-$H$6)+(sts!J45*(1-$H$6))*$H$8</f>
        <v>1820.9</v>
      </c>
      <c r="I48" s="243">
        <f>sts!C45*(1-$H$6)+(sts!C45*(1-$H$6))*$H$8</f>
        <v>1940.25</v>
      </c>
      <c r="J48" s="128"/>
      <c r="K48" s="243">
        <f>sts!D45*(1-$H$7)+(sts!D45*(1-$H$7))*$H$8</f>
        <v>1985.3</v>
      </c>
      <c r="L48" s="243">
        <f>sts!E45*(1-$H$7)+(sts!E45*(1-$H$7))*$H$8</f>
        <v>2065.6999999999998</v>
      </c>
      <c r="M48" s="243">
        <f>sts!K45*(1-$H$7)+(sts!K45*(1-$H$7))*$H$8</f>
        <v>2761.1</v>
      </c>
      <c r="N48" s="244">
        <f>sts!L45*(1-$H$7)+(sts!L45*(1-$H$7))*$H$8</f>
        <v>0</v>
      </c>
      <c r="O48" s="130"/>
      <c r="P48" s="130"/>
      <c r="Q48" s="130"/>
      <c r="R48" s="130"/>
      <c r="S48" s="130"/>
      <c r="T48" s="221"/>
      <c r="U48" s="221"/>
      <c r="V48" s="221"/>
      <c r="W48" s="221"/>
      <c r="X48" s="221"/>
      <c r="Y48" s="221"/>
      <c r="Z48" s="221"/>
      <c r="AA48" s="221"/>
      <c r="AB48" s="221"/>
      <c r="AC48" s="221"/>
      <c r="AD48" s="221"/>
      <c r="AE48" s="221"/>
      <c r="AF48" s="221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</row>
    <row r="49" spans="3:42" ht="13.15" customHeight="1" x14ac:dyDescent="0.2">
      <c r="C49" s="56">
        <v>55</v>
      </c>
      <c r="D49" s="243">
        <f>sts!F46*(1-$H$6)+(sts!F46*(1-$H$6))*$H$8</f>
        <v>1308.9000000000001</v>
      </c>
      <c r="E49" s="243">
        <f>sts!G46*(1-$H$6)+(sts!G46*(1-$H$6))*$H$8</f>
        <v>1372.2</v>
      </c>
      <c r="F49" s="243">
        <f>sts!H46*(1-$H$6)+(sts!H46*(1-$H$6))*$H$8</f>
        <v>1771.35</v>
      </c>
      <c r="G49" s="243">
        <f>sts!I46*(1-$H$6)+(sts!I46*(1-$H$6))*$H$8</f>
        <v>1839.5</v>
      </c>
      <c r="H49" s="243">
        <f>sts!J46*(1-$H$6)+(sts!J46*(1-$H$6))*$H$8</f>
        <v>1929.5</v>
      </c>
      <c r="I49" s="243">
        <f>sts!C46*(1-$H$6)+(sts!C46*(1-$H$6))*$H$8</f>
        <v>2040.95</v>
      </c>
      <c r="J49" s="128"/>
      <c r="K49" s="243">
        <f>sts!D46*(1-$H$7)+(sts!D46*(1-$H$7))*$H$8</f>
        <v>2084.6</v>
      </c>
      <c r="L49" s="243">
        <f>sts!E46*(1-$H$7)+(sts!E46*(1-$H$7))*$H$8</f>
        <v>2176.4</v>
      </c>
      <c r="M49" s="243">
        <f>sts!K46*(1-$H$7)+(sts!K46*(1-$H$7))*$H$8</f>
        <v>2865.1</v>
      </c>
      <c r="N49" s="244">
        <f>sts!L46*(1-$H$7)+(sts!L46*(1-$H$7))*$H$8</f>
        <v>0</v>
      </c>
      <c r="O49" s="130"/>
      <c r="P49" s="130"/>
      <c r="Q49" s="130"/>
      <c r="R49" s="130"/>
      <c r="S49" s="130"/>
      <c r="T49" s="297"/>
      <c r="U49" s="297"/>
      <c r="V49" s="297"/>
      <c r="W49" s="297"/>
      <c r="X49" s="297"/>
      <c r="Y49" s="297"/>
      <c r="Z49" s="297"/>
      <c r="AA49" s="297"/>
      <c r="AB49" s="297"/>
      <c r="AC49" s="297"/>
      <c r="AD49" s="297"/>
      <c r="AE49" s="297"/>
      <c r="AF49" s="297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</row>
    <row r="50" spans="3:42" ht="13.15" customHeight="1" x14ac:dyDescent="0.2">
      <c r="C50" s="56">
        <v>60</v>
      </c>
      <c r="D50" s="243">
        <f>sts!F47*(1-$H$6)+(sts!F47*(1-$H$6))*$H$8</f>
        <v>1372.2</v>
      </c>
      <c r="E50" s="243">
        <f>sts!G47*(1-$H$6)+(sts!G47*(1-$H$6))*$H$8</f>
        <v>1428.4</v>
      </c>
      <c r="F50" s="243">
        <f>sts!H47*(1-$H$6)+(sts!H47*(1-$H$6))*$H$8</f>
        <v>1870.7</v>
      </c>
      <c r="G50" s="243">
        <f>sts!I47*(1-$H$6)+(sts!I47*(1-$H$6))*$H$8</f>
        <v>1934.95</v>
      </c>
      <c r="H50" s="243">
        <f>sts!J47*(1-$H$6)+(sts!J47*(1-$H$6))*$H$8</f>
        <v>2040</v>
      </c>
      <c r="I50" s="243">
        <f>sts!C47*(1-$H$6)+(sts!C47*(1-$H$6))*$H$8</f>
        <v>2139.65</v>
      </c>
      <c r="J50" s="128"/>
      <c r="K50" s="243">
        <f>sts!D47*(1-$H$7)+(sts!D47*(1-$H$7))*$H$8</f>
        <v>2181.9499999999998</v>
      </c>
      <c r="L50" s="243">
        <f>sts!E47*(1-$H$7)+(sts!E47*(1-$H$7))*$H$8</f>
        <v>2289.1999999999998</v>
      </c>
      <c r="M50" s="243">
        <f>sts!K47*(1-$H$7)+(sts!K47*(1-$H$7))*$H$8</f>
        <v>2971.25</v>
      </c>
      <c r="N50" s="244">
        <f>sts!L47*(1-$H$7)+(sts!L47*(1-$H$7))*$H$8</f>
        <v>0</v>
      </c>
      <c r="O50" s="130"/>
      <c r="P50" s="130"/>
      <c r="Q50" s="130"/>
      <c r="R50" s="130"/>
      <c r="S50" s="130"/>
      <c r="T50" s="298" t="s">
        <v>651</v>
      </c>
      <c r="U50" s="298"/>
      <c r="V50" s="298"/>
      <c r="W50" s="298"/>
      <c r="X50" s="298"/>
      <c r="Y50" s="298"/>
      <c r="Z50" s="298"/>
      <c r="AA50" s="298"/>
      <c r="AB50" s="298"/>
      <c r="AC50" s="298"/>
      <c r="AD50" s="298"/>
      <c r="AE50" s="298"/>
      <c r="AF50" s="298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</row>
    <row r="51" spans="3:42" ht="13.15" customHeight="1" x14ac:dyDescent="0.2">
      <c r="C51" s="56">
        <v>65</v>
      </c>
      <c r="D51" s="243">
        <f>sts!F48*(1-$H$6)+(sts!F48*(1-$H$6))*$H$8</f>
        <v>1435.9</v>
      </c>
      <c r="E51" s="243">
        <f>sts!G48*(1-$H$6)+(sts!G48*(1-$H$6))*$H$8</f>
        <v>1486.35</v>
      </c>
      <c r="F51" s="243">
        <f>sts!H48*(1-$H$6)+(sts!H48*(1-$H$6))*$H$8</f>
        <v>1972</v>
      </c>
      <c r="G51" s="243">
        <f>sts!I48*(1-$H$6)+(sts!I48*(1-$H$6))*$H$8</f>
        <v>2032.3</v>
      </c>
      <c r="H51" s="243">
        <f>sts!J48*(1-$H$6)+(sts!J48*(1-$H$6))*$H$8</f>
        <v>2150.5</v>
      </c>
      <c r="I51" s="243">
        <f>sts!C48*(1-$H$6)+(sts!C48*(1-$H$6))*$H$8</f>
        <v>2240.4</v>
      </c>
      <c r="J51" s="128"/>
      <c r="K51" s="243">
        <f>sts!D48*(1-$H$7)+(sts!D48*(1-$H$7))*$H$8</f>
        <v>2281.3000000000002</v>
      </c>
      <c r="L51" s="243">
        <f>sts!E48*(1-$H$7)+(sts!E48*(1-$H$7))*$H$8</f>
        <v>2401.8000000000002</v>
      </c>
      <c r="M51" s="243">
        <f>sts!K48*(1-$H$7)+(sts!K48*(1-$H$7))*$H$8</f>
        <v>3076.95</v>
      </c>
      <c r="N51" s="244">
        <f>sts!L48*(1-$H$7)+(sts!L48*(1-$H$7))*$H$8</f>
        <v>0</v>
      </c>
      <c r="O51" s="130"/>
      <c r="P51" s="130"/>
      <c r="Q51" s="130"/>
      <c r="R51" s="130"/>
      <c r="S51" s="130"/>
      <c r="T51" s="298"/>
      <c r="U51" s="298"/>
      <c r="V51" s="298"/>
      <c r="W51" s="298"/>
      <c r="X51" s="298"/>
      <c r="Y51" s="298"/>
      <c r="Z51" s="298"/>
      <c r="AA51" s="298"/>
      <c r="AB51" s="298"/>
      <c r="AC51" s="298"/>
      <c r="AD51" s="298"/>
      <c r="AE51" s="298"/>
      <c r="AF51" s="298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</row>
    <row r="52" spans="3:42" ht="13.15" customHeight="1" x14ac:dyDescent="0.2">
      <c r="C52" s="56">
        <v>70</v>
      </c>
      <c r="D52" s="243">
        <f>sts!F49*(1-$H$6)+(sts!F49*(1-$H$6))*$H$8</f>
        <v>1499.35</v>
      </c>
      <c r="E52" s="243">
        <f>sts!G49*(1-$H$6)+(sts!G49*(1-$H$6))*$H$8</f>
        <v>1544.35</v>
      </c>
      <c r="F52" s="243">
        <f>sts!H49*(1-$H$6)+(sts!H49*(1-$H$6))*$H$8</f>
        <v>2071.0500000000002</v>
      </c>
      <c r="G52" s="243">
        <f>sts!I49*(1-$H$6)+(sts!I49*(1-$H$6))*$H$8</f>
        <v>2127.6</v>
      </c>
      <c r="H52" s="243">
        <f>sts!J49*(1-$H$6)+(sts!J49*(1-$H$6))*$H$8</f>
        <v>2261</v>
      </c>
      <c r="I52" s="243">
        <f>sts!C49*(1-$H$6)+(sts!C49*(1-$H$6))*$H$8</f>
        <v>2338.9499999999998</v>
      </c>
      <c r="J52" s="128"/>
      <c r="K52" s="243">
        <f>sts!D49*(1-$H$7)+(sts!D49*(1-$H$7))*$H$8</f>
        <v>2378.5</v>
      </c>
      <c r="L52" s="243">
        <f>sts!E49*(1-$H$7)+(sts!E49*(1-$H$7))*$H$8</f>
        <v>2514.6</v>
      </c>
      <c r="M52" s="243">
        <f>sts!K49*(1-$H$7)+(sts!K49*(1-$H$7))*$H$8</f>
        <v>3181.05</v>
      </c>
      <c r="N52" s="244">
        <f>sts!L49*(1-$H$7)+(sts!L49*(1-$H$7))*$H$8</f>
        <v>0</v>
      </c>
      <c r="O52" s="130"/>
      <c r="P52" s="130"/>
      <c r="Q52" s="130"/>
      <c r="R52" s="130"/>
      <c r="S52" s="130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  <c r="AF52" s="130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</row>
    <row r="53" spans="3:42" ht="11.25" x14ac:dyDescent="0.2">
      <c r="C53" s="130"/>
      <c r="D53" s="130"/>
      <c r="E53" s="130"/>
      <c r="F53" s="130"/>
      <c r="G53" s="130"/>
      <c r="H53" s="130"/>
      <c r="I53" s="130"/>
      <c r="J53" s="128"/>
      <c r="K53" s="128"/>
      <c r="L53" s="128"/>
      <c r="M53" s="130"/>
      <c r="N53" s="130"/>
      <c r="O53" s="130"/>
      <c r="P53" s="130"/>
      <c r="Q53" s="130"/>
      <c r="R53" s="130"/>
      <c r="S53" s="130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  <c r="AF53" s="130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</row>
    <row r="54" spans="3:42" ht="11.25" x14ac:dyDescent="0.2">
      <c r="C54" s="130"/>
      <c r="D54" s="130"/>
      <c r="E54" s="130"/>
      <c r="F54" s="130"/>
      <c r="G54" s="130"/>
      <c r="H54" s="130"/>
      <c r="I54" s="130"/>
      <c r="J54" s="128"/>
      <c r="K54" s="128"/>
      <c r="L54" s="128"/>
      <c r="M54" s="130"/>
      <c r="N54" s="130"/>
      <c r="O54" s="130"/>
      <c r="P54" s="130"/>
      <c r="Q54" s="130"/>
      <c r="R54" s="130"/>
      <c r="S54" s="130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30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</row>
    <row r="55" spans="3:42" ht="11.25" x14ac:dyDescent="0.2">
      <c r="C55" s="130"/>
      <c r="D55" s="130"/>
      <c r="E55" s="130"/>
      <c r="F55" s="130"/>
      <c r="G55" s="130"/>
      <c r="H55" s="130"/>
      <c r="I55" s="130"/>
      <c r="J55" s="128"/>
      <c r="K55" s="128"/>
      <c r="L55" s="128"/>
      <c r="M55" s="130"/>
      <c r="N55" s="130"/>
      <c r="O55" s="130"/>
      <c r="P55" s="130"/>
      <c r="Q55" s="130"/>
      <c r="R55" s="130"/>
      <c r="S55" s="130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30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</row>
    <row r="56" spans="3:42" ht="11.25" x14ac:dyDescent="0.2">
      <c r="C56" s="130"/>
      <c r="D56" s="130"/>
      <c r="E56" s="130"/>
      <c r="F56" s="130"/>
      <c r="G56" s="130"/>
      <c r="H56" s="130"/>
      <c r="I56" s="130"/>
      <c r="J56" s="128"/>
      <c r="K56" s="128"/>
      <c r="L56" s="128"/>
      <c r="M56" s="130"/>
      <c r="N56" s="130"/>
      <c r="O56" s="130"/>
      <c r="P56" s="130"/>
      <c r="Q56" s="130"/>
      <c r="R56" s="130"/>
      <c r="S56" s="130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30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</row>
    <row r="57" spans="3:42" ht="11.25" x14ac:dyDescent="0.2">
      <c r="C57" s="130"/>
      <c r="D57" s="130"/>
      <c r="E57" s="130"/>
      <c r="F57" s="130"/>
      <c r="G57" s="130"/>
      <c r="H57" s="130"/>
      <c r="I57" s="130"/>
      <c r="J57" s="128"/>
      <c r="K57" s="128"/>
      <c r="L57" s="128"/>
      <c r="M57" s="130"/>
      <c r="N57" s="130"/>
      <c r="O57" s="130"/>
      <c r="P57" s="130"/>
      <c r="Q57" s="130"/>
      <c r="R57" s="130"/>
      <c r="S57" s="130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  <c r="AF57" s="130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</row>
    <row r="58" spans="3:42" ht="11.25" x14ac:dyDescent="0.2">
      <c r="C58" s="130"/>
      <c r="D58" s="130"/>
      <c r="E58" s="130"/>
      <c r="F58" s="130"/>
      <c r="G58" s="130"/>
      <c r="H58" s="130"/>
      <c r="I58" s="130"/>
      <c r="J58" s="128"/>
      <c r="K58" s="128"/>
      <c r="L58" s="128"/>
      <c r="M58" s="130"/>
      <c r="N58" s="130"/>
      <c r="O58" s="130"/>
      <c r="P58" s="130"/>
      <c r="Q58" s="130"/>
      <c r="R58" s="130"/>
      <c r="S58" s="130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30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</row>
    <row r="59" spans="3:42" ht="11.25" x14ac:dyDescent="0.2">
      <c r="C59" s="130"/>
      <c r="D59" s="130"/>
      <c r="E59" s="130"/>
      <c r="F59" s="130"/>
      <c r="G59" s="130"/>
      <c r="H59" s="130"/>
      <c r="I59" s="130"/>
      <c r="J59" s="128"/>
      <c r="K59" s="128"/>
      <c r="L59" s="128"/>
      <c r="M59" s="130"/>
      <c r="N59" s="130"/>
      <c r="O59" s="130"/>
      <c r="P59" s="130"/>
      <c r="Q59" s="130"/>
      <c r="R59" s="130"/>
      <c r="S59" s="130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  <c r="AF59" s="130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</row>
    <row r="60" spans="3:42" ht="11.25" x14ac:dyDescent="0.2">
      <c r="C60" s="130"/>
      <c r="D60" s="130"/>
      <c r="E60" s="130"/>
      <c r="F60" s="130"/>
      <c r="G60" s="130"/>
      <c r="H60" s="130"/>
      <c r="I60" s="130"/>
      <c r="J60" s="128"/>
      <c r="K60" s="128"/>
      <c r="L60" s="128"/>
      <c r="M60" s="130"/>
      <c r="N60" s="130"/>
      <c r="O60" s="130"/>
      <c r="P60" s="130"/>
      <c r="Q60" s="130"/>
      <c r="R60" s="130"/>
      <c r="S60" s="130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  <c r="AF60" s="130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</row>
    <row r="61" spans="3:42" ht="11.25" x14ac:dyDescent="0.2">
      <c r="C61" s="130"/>
      <c r="D61" s="130"/>
      <c r="E61" s="130"/>
      <c r="F61" s="130"/>
      <c r="G61" s="130"/>
      <c r="H61" s="130"/>
      <c r="I61" s="130"/>
      <c r="J61" s="128"/>
      <c r="K61" s="128"/>
      <c r="L61" s="128"/>
      <c r="M61" s="130"/>
      <c r="N61" s="130"/>
      <c r="O61" s="130"/>
      <c r="P61" s="130"/>
      <c r="Q61" s="130"/>
      <c r="R61" s="130"/>
      <c r="S61" s="130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  <c r="AF61" s="130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</row>
    <row r="62" spans="3:42" ht="11.25" x14ac:dyDescent="0.2">
      <c r="C62" s="130"/>
      <c r="D62" s="130"/>
      <c r="E62" s="130"/>
      <c r="F62" s="130"/>
      <c r="G62" s="130"/>
      <c r="H62" s="130"/>
      <c r="I62" s="130"/>
      <c r="J62" s="128"/>
      <c r="K62" s="128"/>
      <c r="L62" s="128"/>
      <c r="M62" s="130"/>
      <c r="N62" s="130"/>
      <c r="O62" s="130"/>
      <c r="P62" s="130"/>
      <c r="Q62" s="130"/>
      <c r="R62" s="130"/>
      <c r="S62" s="130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  <c r="AF62" s="130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</row>
    <row r="63" spans="3:42" x14ac:dyDescent="0.2">
      <c r="C63" s="130"/>
      <c r="D63" s="130"/>
      <c r="E63" s="130"/>
      <c r="F63" s="130"/>
      <c r="G63" s="130"/>
      <c r="H63" s="130"/>
      <c r="I63" s="130"/>
      <c r="J63" s="128"/>
      <c r="K63" s="128"/>
      <c r="L63" s="128"/>
      <c r="M63" s="130"/>
      <c r="N63" s="130"/>
      <c r="O63" s="130"/>
      <c r="P63" s="130"/>
      <c r="Q63" s="130"/>
      <c r="R63" s="130"/>
      <c r="S63" s="130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  <c r="AF63" s="130"/>
      <c r="AP63" s="142"/>
    </row>
    <row r="64" spans="3:42" x14ac:dyDescent="0.2">
      <c r="C64" s="130"/>
      <c r="D64" s="130"/>
      <c r="E64" s="130"/>
      <c r="F64" s="130"/>
      <c r="G64" s="130"/>
      <c r="H64" s="130"/>
      <c r="I64" s="130"/>
      <c r="J64" s="128"/>
      <c r="K64" s="128"/>
      <c r="L64" s="128"/>
      <c r="M64" s="130"/>
      <c r="N64" s="130"/>
      <c r="O64" s="130"/>
      <c r="P64" s="130"/>
      <c r="Q64" s="130"/>
      <c r="R64" s="130"/>
      <c r="S64" s="130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30"/>
      <c r="AP64" s="142"/>
    </row>
    <row r="65" spans="10:42" x14ac:dyDescent="0.2">
      <c r="J65" s="128"/>
      <c r="K65" s="128"/>
      <c r="L65" s="128"/>
      <c r="M65" s="130"/>
      <c r="N65" s="130"/>
      <c r="O65" s="130"/>
      <c r="P65" s="130"/>
      <c r="Q65" s="130"/>
      <c r="R65" s="130"/>
      <c r="S65" s="130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  <c r="AF65" s="130"/>
      <c r="AP65" s="142"/>
    </row>
    <row r="66" spans="10:42" x14ac:dyDescent="0.2">
      <c r="J66" s="128"/>
      <c r="K66" s="128"/>
      <c r="L66" s="128"/>
      <c r="M66" s="130"/>
      <c r="N66" s="130"/>
      <c r="O66" s="130"/>
      <c r="P66" s="130"/>
      <c r="Q66" s="130"/>
      <c r="R66" s="130"/>
      <c r="S66" s="130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  <c r="AF66" s="130"/>
      <c r="AP66" s="142"/>
    </row>
    <row r="67" spans="10:42" x14ac:dyDescent="0.2">
      <c r="J67" s="128"/>
      <c r="K67" s="128"/>
      <c r="L67" s="128"/>
      <c r="M67" s="130"/>
      <c r="N67" s="130"/>
      <c r="O67" s="130"/>
      <c r="P67" s="130"/>
      <c r="Q67" s="130"/>
      <c r="R67" s="130"/>
      <c r="S67" s="130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  <c r="AF67" s="130"/>
      <c r="AP67" s="142"/>
    </row>
    <row r="68" spans="10:42" x14ac:dyDescent="0.2">
      <c r="J68" s="128"/>
      <c r="K68" s="128"/>
      <c r="L68" s="128"/>
      <c r="M68" s="130"/>
      <c r="N68" s="130"/>
      <c r="O68" s="130"/>
      <c r="P68" s="130"/>
      <c r="Q68" s="130"/>
      <c r="R68" s="130"/>
      <c r="S68" s="130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  <c r="AF68" s="130"/>
      <c r="AP68" s="142"/>
    </row>
    <row r="69" spans="10:42" x14ac:dyDescent="0.2">
      <c r="J69" s="128"/>
      <c r="K69" s="128"/>
      <c r="L69" s="128"/>
      <c r="M69" s="130"/>
      <c r="N69" s="130"/>
      <c r="O69" s="130"/>
      <c r="P69" s="130"/>
      <c r="Q69" s="130"/>
      <c r="R69" s="130"/>
      <c r="S69" s="130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30"/>
      <c r="AP69" s="142"/>
    </row>
    <row r="70" spans="10:42" x14ac:dyDescent="0.2">
      <c r="J70" s="128"/>
      <c r="K70" s="128"/>
      <c r="L70" s="128"/>
      <c r="M70" s="130"/>
      <c r="N70" s="130"/>
      <c r="O70" s="130"/>
      <c r="P70" s="130"/>
      <c r="Q70" s="130"/>
      <c r="R70" s="130"/>
      <c r="S70" s="130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  <c r="AF70" s="130"/>
      <c r="AP70" s="142"/>
    </row>
    <row r="71" spans="10:42" x14ac:dyDescent="0.2">
      <c r="J71" s="128"/>
      <c r="K71" s="128"/>
      <c r="L71" s="128"/>
      <c r="M71" s="130"/>
      <c r="N71" s="130"/>
      <c r="O71" s="130"/>
      <c r="P71" s="130"/>
      <c r="Q71" s="130"/>
      <c r="R71" s="130"/>
      <c r="S71" s="130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  <c r="AF71" s="130"/>
      <c r="AP71" s="142"/>
    </row>
    <row r="72" spans="10:42" x14ac:dyDescent="0.2">
      <c r="J72" s="167"/>
      <c r="K72" s="167"/>
      <c r="L72" s="167"/>
      <c r="M72" s="130"/>
      <c r="N72" s="130"/>
      <c r="O72" s="130"/>
      <c r="P72" s="130"/>
      <c r="Q72" s="130"/>
      <c r="R72" s="130"/>
      <c r="S72" s="130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  <c r="AF72" s="130"/>
      <c r="AP72" s="142"/>
    </row>
    <row r="73" spans="10:42" x14ac:dyDescent="0.2">
      <c r="J73" s="167"/>
      <c r="K73" s="167"/>
      <c r="L73" s="167"/>
      <c r="M73" s="130"/>
      <c r="N73" s="130"/>
      <c r="O73" s="130"/>
      <c r="P73" s="130"/>
      <c r="Q73" s="130"/>
      <c r="R73" s="130"/>
      <c r="S73" s="130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  <c r="AF73" s="130"/>
      <c r="AP73" s="142"/>
    </row>
    <row r="74" spans="10:42" x14ac:dyDescent="0.2">
      <c r="J74" s="167"/>
      <c r="K74" s="167"/>
      <c r="L74" s="167"/>
      <c r="M74" s="130"/>
      <c r="N74" s="130"/>
      <c r="O74" s="130"/>
      <c r="P74" s="130"/>
      <c r="Q74" s="130"/>
      <c r="R74" s="130"/>
      <c r="S74" s="130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  <c r="AF74" s="130"/>
      <c r="AP74" s="142"/>
    </row>
    <row r="75" spans="10:42" x14ac:dyDescent="0.2">
      <c r="J75" s="167"/>
      <c r="K75" s="167"/>
      <c r="L75" s="167"/>
      <c r="M75" s="130"/>
      <c r="N75" s="130"/>
      <c r="O75" s="130"/>
      <c r="P75" s="130"/>
      <c r="Q75" s="130"/>
      <c r="R75" s="130"/>
      <c r="S75" s="130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  <c r="AF75" s="130"/>
      <c r="AP75" s="142"/>
    </row>
    <row r="76" spans="10:42" x14ac:dyDescent="0.2">
      <c r="J76" s="167"/>
      <c r="K76" s="167"/>
      <c r="L76" s="167"/>
      <c r="M76" s="130"/>
      <c r="N76" s="130"/>
      <c r="O76" s="130"/>
      <c r="P76" s="130"/>
      <c r="Q76" s="130"/>
      <c r="R76" s="130"/>
      <c r="S76" s="130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  <c r="AF76" s="130"/>
      <c r="AP76" s="142"/>
    </row>
    <row r="77" spans="10:42" x14ac:dyDescent="0.2">
      <c r="J77" s="167"/>
      <c r="K77" s="167"/>
      <c r="L77" s="167"/>
      <c r="M77" s="130"/>
      <c r="N77" s="130"/>
      <c r="O77" s="130"/>
      <c r="P77" s="130"/>
      <c r="Q77" s="130"/>
      <c r="R77" s="130"/>
      <c r="S77" s="130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  <c r="AF77" s="130"/>
      <c r="AP77" s="142"/>
    </row>
    <row r="78" spans="10:42" x14ac:dyDescent="0.2">
      <c r="J78" s="167"/>
      <c r="K78" s="167"/>
      <c r="L78" s="167"/>
      <c r="M78" s="130"/>
      <c r="N78" s="130"/>
      <c r="O78" s="130"/>
      <c r="P78" s="130"/>
      <c r="Q78" s="130"/>
      <c r="R78" s="130"/>
      <c r="S78" s="130"/>
      <c r="T78" s="130"/>
      <c r="U78" s="130"/>
      <c r="V78" s="130"/>
      <c r="W78" s="130"/>
      <c r="X78" s="130"/>
      <c r="Y78" s="130"/>
      <c r="Z78" s="130"/>
      <c r="AA78" s="130"/>
      <c r="AB78" s="130"/>
      <c r="AC78" s="130"/>
      <c r="AD78" s="130"/>
      <c r="AE78" s="130"/>
      <c r="AF78" s="130"/>
      <c r="AP78" s="130"/>
    </row>
    <row r="79" spans="10:42" x14ac:dyDescent="0.2">
      <c r="J79" s="167"/>
      <c r="K79" s="167"/>
      <c r="L79" s="167"/>
      <c r="M79" s="130"/>
      <c r="N79" s="130"/>
      <c r="O79" s="130"/>
      <c r="P79" s="130"/>
      <c r="Q79" s="130"/>
      <c r="R79" s="130"/>
      <c r="S79" s="130"/>
      <c r="T79" s="130"/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P79" s="130"/>
    </row>
    <row r="80" spans="10:42" x14ac:dyDescent="0.2">
      <c r="J80" s="167"/>
      <c r="K80" s="167"/>
      <c r="L80" s="167"/>
      <c r="M80" s="130"/>
      <c r="N80" s="130"/>
      <c r="O80" s="130"/>
      <c r="P80" s="130"/>
      <c r="Q80" s="130"/>
      <c r="R80" s="130"/>
      <c r="S80" s="130"/>
      <c r="T80" s="130"/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P80" s="130"/>
    </row>
    <row r="81" spans="32:41" x14ac:dyDescent="0.2">
      <c r="AF81" s="130"/>
    </row>
    <row r="82" spans="32:41" x14ac:dyDescent="0.2">
      <c r="AF82" s="130"/>
    </row>
    <row r="83" spans="32:41" x14ac:dyDescent="0.2">
      <c r="AF83" s="130"/>
    </row>
    <row r="84" spans="32:41" x14ac:dyDescent="0.2">
      <c r="AF84" s="130"/>
    </row>
    <row r="85" spans="32:41" x14ac:dyDescent="0.2">
      <c r="AF85" s="130"/>
    </row>
    <row r="86" spans="32:41" x14ac:dyDescent="0.2">
      <c r="AF86" s="130"/>
    </row>
    <row r="87" spans="32:41" x14ac:dyDescent="0.2">
      <c r="AF87" s="130"/>
    </row>
    <row r="88" spans="32:41" x14ac:dyDescent="0.2">
      <c r="AF88" s="130"/>
    </row>
    <row r="89" spans="32:41" x14ac:dyDescent="0.2">
      <c r="AF89" s="130"/>
    </row>
    <row r="90" spans="32:41" x14ac:dyDescent="0.2">
      <c r="AF90" s="130"/>
    </row>
    <row r="91" spans="32:41" x14ac:dyDescent="0.2">
      <c r="AF91" s="130"/>
    </row>
    <row r="92" spans="32:41" x14ac:dyDescent="0.2">
      <c r="AF92" s="130"/>
    </row>
    <row r="93" spans="32:41" ht="11.25" x14ac:dyDescent="0.2">
      <c r="AF93" s="130"/>
      <c r="AG93" s="132"/>
      <c r="AH93" s="132"/>
      <c r="AI93" s="132"/>
      <c r="AJ93" s="132"/>
      <c r="AK93" s="132"/>
      <c r="AL93" s="132"/>
      <c r="AM93" s="132"/>
      <c r="AN93" s="132"/>
      <c r="AO93" s="132"/>
    </row>
    <row r="94" spans="32:41" ht="11.25" x14ac:dyDescent="0.2">
      <c r="AF94" s="130"/>
      <c r="AG94" s="132"/>
      <c r="AH94" s="132"/>
      <c r="AI94" s="132"/>
      <c r="AJ94" s="132"/>
      <c r="AK94" s="132"/>
      <c r="AL94" s="132"/>
      <c r="AM94" s="132"/>
      <c r="AN94" s="132"/>
      <c r="AO94" s="132"/>
    </row>
    <row r="95" spans="32:41" ht="11.25" x14ac:dyDescent="0.2">
      <c r="AF95" s="130"/>
      <c r="AG95" s="132"/>
      <c r="AH95" s="132"/>
      <c r="AI95" s="132"/>
      <c r="AJ95" s="132"/>
      <c r="AK95" s="132"/>
      <c r="AL95" s="132"/>
      <c r="AM95" s="132"/>
      <c r="AN95" s="132"/>
      <c r="AO95" s="132"/>
    </row>
    <row r="96" spans="32:41" ht="11.25" x14ac:dyDescent="0.2">
      <c r="AF96" s="130"/>
      <c r="AG96" s="132"/>
      <c r="AH96" s="132"/>
      <c r="AI96" s="132"/>
      <c r="AJ96" s="132"/>
      <c r="AK96" s="132"/>
      <c r="AL96" s="132"/>
      <c r="AM96" s="132"/>
      <c r="AN96" s="132"/>
      <c r="AO96" s="132"/>
    </row>
    <row r="97" spans="32:32" x14ac:dyDescent="0.2">
      <c r="AF97" s="130"/>
    </row>
    <row r="98" spans="32:32" x14ac:dyDescent="0.2">
      <c r="AF98" s="130"/>
    </row>
    <row r="99" spans="32:32" x14ac:dyDescent="0.2">
      <c r="AF99" s="130"/>
    </row>
    <row r="100" spans="32:32" x14ac:dyDescent="0.2">
      <c r="AF100" s="130"/>
    </row>
    <row r="101" spans="32:32" x14ac:dyDescent="0.2">
      <c r="AF101" s="130"/>
    </row>
    <row r="102" spans="32:32" x14ac:dyDescent="0.2">
      <c r="AF102" s="130"/>
    </row>
    <row r="103" spans="32:32" x14ac:dyDescent="0.2">
      <c r="AF103" s="130"/>
    </row>
    <row r="104" spans="32:32" x14ac:dyDescent="0.2">
      <c r="AF104" s="130"/>
    </row>
    <row r="105" spans="32:32" x14ac:dyDescent="0.2">
      <c r="AF105" s="130"/>
    </row>
    <row r="106" spans="32:32" x14ac:dyDescent="0.2">
      <c r="AF106" s="130"/>
    </row>
    <row r="107" spans="32:32" x14ac:dyDescent="0.2">
      <c r="AF107" s="130"/>
    </row>
    <row r="108" spans="32:32" x14ac:dyDescent="0.2">
      <c r="AF108" s="130"/>
    </row>
    <row r="109" spans="32:32" x14ac:dyDescent="0.2">
      <c r="AF109" s="130"/>
    </row>
    <row r="110" spans="32:32" x14ac:dyDescent="0.2">
      <c r="AF110" s="130"/>
    </row>
    <row r="111" spans="32:32" x14ac:dyDescent="0.2">
      <c r="AF111" s="130"/>
    </row>
    <row r="112" spans="32:32" x14ac:dyDescent="0.2">
      <c r="AF112" s="130"/>
    </row>
    <row r="113" spans="32:32" x14ac:dyDescent="0.2">
      <c r="AF113" s="130"/>
    </row>
    <row r="114" spans="32:32" x14ac:dyDescent="0.2">
      <c r="AF114" s="130"/>
    </row>
    <row r="115" spans="32:32" x14ac:dyDescent="0.2">
      <c r="AF115" s="130"/>
    </row>
    <row r="116" spans="32:32" x14ac:dyDescent="0.2">
      <c r="AF116" s="130"/>
    </row>
    <row r="117" spans="32:32" x14ac:dyDescent="0.2">
      <c r="AF117" s="130"/>
    </row>
    <row r="118" spans="32:32" x14ac:dyDescent="0.2">
      <c r="AF118" s="130"/>
    </row>
    <row r="119" spans="32:32" x14ac:dyDescent="0.2">
      <c r="AF119" s="130"/>
    </row>
    <row r="120" spans="32:32" x14ac:dyDescent="0.2">
      <c r="AF120" s="130"/>
    </row>
    <row r="121" spans="32:32" x14ac:dyDescent="0.2">
      <c r="AF121" s="130"/>
    </row>
    <row r="122" spans="32:32" x14ac:dyDescent="0.2">
      <c r="AF122" s="130"/>
    </row>
    <row r="123" spans="32:32" x14ac:dyDescent="0.2">
      <c r="AF123" s="130"/>
    </row>
    <row r="124" spans="32:32" x14ac:dyDescent="0.2">
      <c r="AF124" s="130"/>
    </row>
    <row r="125" spans="32:32" x14ac:dyDescent="0.2">
      <c r="AF125" s="130"/>
    </row>
    <row r="126" spans="32:32" x14ac:dyDescent="0.2">
      <c r="AF126" s="130"/>
    </row>
    <row r="127" spans="32:32" x14ac:dyDescent="0.2">
      <c r="AF127" s="130"/>
    </row>
    <row r="128" spans="32:32" x14ac:dyDescent="0.2">
      <c r="AF128" s="130"/>
    </row>
    <row r="129" spans="32:32" x14ac:dyDescent="0.2">
      <c r="AF129" s="130"/>
    </row>
    <row r="130" spans="32:32" x14ac:dyDescent="0.2">
      <c r="AF130" s="130"/>
    </row>
    <row r="131" spans="32:32" x14ac:dyDescent="0.2">
      <c r="AF131" s="130"/>
    </row>
    <row r="132" spans="32:32" x14ac:dyDescent="0.2">
      <c r="AF132" s="130"/>
    </row>
    <row r="133" spans="32:32" x14ac:dyDescent="0.2">
      <c r="AF133" s="130"/>
    </row>
    <row r="134" spans="32:32" x14ac:dyDescent="0.2">
      <c r="AF134" s="130"/>
    </row>
    <row r="135" spans="32:32" x14ac:dyDescent="0.2">
      <c r="AF135" s="130"/>
    </row>
    <row r="136" spans="32:32" x14ac:dyDescent="0.2">
      <c r="AF136" s="130"/>
    </row>
    <row r="137" spans="32:32" x14ac:dyDescent="0.2">
      <c r="AF137" s="130"/>
    </row>
    <row r="138" spans="32:32" x14ac:dyDescent="0.2">
      <c r="AF138" s="130"/>
    </row>
    <row r="139" spans="32:32" x14ac:dyDescent="0.2">
      <c r="AF139" s="130"/>
    </row>
    <row r="140" spans="32:32" x14ac:dyDescent="0.2">
      <c r="AF140" s="130"/>
    </row>
    <row r="141" spans="32:32" x14ac:dyDescent="0.2">
      <c r="AF141" s="130"/>
    </row>
    <row r="142" spans="32:32" x14ac:dyDescent="0.2">
      <c r="AF142" s="130"/>
    </row>
    <row r="143" spans="32:32" x14ac:dyDescent="0.2">
      <c r="AF143" s="130"/>
    </row>
    <row r="144" spans="32:32" x14ac:dyDescent="0.2">
      <c r="AF144" s="130"/>
    </row>
    <row r="145" spans="32:32" x14ac:dyDescent="0.2">
      <c r="AF145" s="130"/>
    </row>
    <row r="146" spans="32:32" x14ac:dyDescent="0.2">
      <c r="AF146" s="130"/>
    </row>
    <row r="147" spans="32:32" x14ac:dyDescent="0.2">
      <c r="AF147" s="130"/>
    </row>
    <row r="148" spans="32:32" x14ac:dyDescent="0.2">
      <c r="AF148" s="130"/>
    </row>
    <row r="149" spans="32:32" x14ac:dyDescent="0.2">
      <c r="AF149" s="130"/>
    </row>
    <row r="150" spans="32:32" x14ac:dyDescent="0.2">
      <c r="AF150" s="130"/>
    </row>
    <row r="151" spans="32:32" x14ac:dyDescent="0.2">
      <c r="AF151" s="130"/>
    </row>
    <row r="152" spans="32:32" x14ac:dyDescent="0.2">
      <c r="AF152" s="130"/>
    </row>
    <row r="153" spans="32:32" x14ac:dyDescent="0.2">
      <c r="AF153" s="130"/>
    </row>
    <row r="154" spans="32:32" x14ac:dyDescent="0.2">
      <c r="AF154" s="130"/>
    </row>
    <row r="155" spans="32:32" x14ac:dyDescent="0.2">
      <c r="AF155" s="130"/>
    </row>
    <row r="156" spans="32:32" x14ac:dyDescent="0.2">
      <c r="AF156" s="130"/>
    </row>
    <row r="157" spans="32:32" x14ac:dyDescent="0.2">
      <c r="AF157" s="130"/>
    </row>
    <row r="158" spans="32:32" x14ac:dyDescent="0.2">
      <c r="AF158" s="130"/>
    </row>
    <row r="159" spans="32:32" x14ac:dyDescent="0.2">
      <c r="AF159" s="130"/>
    </row>
    <row r="160" spans="32:32" x14ac:dyDescent="0.2">
      <c r="AF160" s="130"/>
    </row>
    <row r="161" spans="32:32" x14ac:dyDescent="0.2">
      <c r="AF161" s="130"/>
    </row>
    <row r="162" spans="32:32" x14ac:dyDescent="0.2">
      <c r="AF162" s="130"/>
    </row>
    <row r="163" spans="32:32" x14ac:dyDescent="0.2">
      <c r="AF163" s="130"/>
    </row>
    <row r="164" spans="32:32" x14ac:dyDescent="0.2">
      <c r="AF164" s="130"/>
    </row>
    <row r="165" spans="32:32" x14ac:dyDescent="0.2">
      <c r="AF165" s="130"/>
    </row>
    <row r="166" spans="32:32" x14ac:dyDescent="0.2">
      <c r="AF166" s="130"/>
    </row>
    <row r="167" spans="32:32" x14ac:dyDescent="0.2">
      <c r="AF167" s="130"/>
    </row>
    <row r="168" spans="32:32" x14ac:dyDescent="0.2">
      <c r="AF168" s="130"/>
    </row>
    <row r="169" spans="32:32" x14ac:dyDescent="0.2">
      <c r="AF169" s="130"/>
    </row>
    <row r="170" spans="32:32" x14ac:dyDescent="0.2">
      <c r="AF170" s="130"/>
    </row>
    <row r="171" spans="32:32" x14ac:dyDescent="0.2">
      <c r="AF171" s="130"/>
    </row>
    <row r="172" spans="32:32" x14ac:dyDescent="0.2">
      <c r="AF172" s="130"/>
    </row>
    <row r="173" spans="32:32" x14ac:dyDescent="0.2">
      <c r="AF173" s="130"/>
    </row>
    <row r="174" spans="32:32" x14ac:dyDescent="0.2">
      <c r="AF174" s="130"/>
    </row>
    <row r="175" spans="32:32" x14ac:dyDescent="0.2">
      <c r="AF175" s="130"/>
    </row>
    <row r="176" spans="32:32" x14ac:dyDescent="0.2">
      <c r="AF176" s="130"/>
    </row>
    <row r="177" spans="32:32" x14ac:dyDescent="0.2">
      <c r="AF177" s="130"/>
    </row>
    <row r="178" spans="32:32" x14ac:dyDescent="0.2">
      <c r="AF178" s="130"/>
    </row>
    <row r="179" spans="32:32" x14ac:dyDescent="0.2">
      <c r="AF179" s="130"/>
    </row>
    <row r="180" spans="32:32" x14ac:dyDescent="0.2">
      <c r="AF180" s="130"/>
    </row>
    <row r="181" spans="32:32" x14ac:dyDescent="0.2">
      <c r="AF181" s="130"/>
    </row>
    <row r="182" spans="32:32" x14ac:dyDescent="0.2">
      <c r="AF182" s="130"/>
    </row>
    <row r="183" spans="32:32" x14ac:dyDescent="0.2">
      <c r="AF183" s="130"/>
    </row>
    <row r="184" spans="32:32" x14ac:dyDescent="0.2">
      <c r="AF184" s="130"/>
    </row>
    <row r="185" spans="32:32" x14ac:dyDescent="0.2">
      <c r="AF185" s="130"/>
    </row>
    <row r="186" spans="32:32" x14ac:dyDescent="0.2">
      <c r="AF186" s="130"/>
    </row>
    <row r="187" spans="32:32" x14ac:dyDescent="0.2">
      <c r="AF187" s="130"/>
    </row>
    <row r="188" spans="32:32" x14ac:dyDescent="0.2">
      <c r="AF188" s="130"/>
    </row>
    <row r="189" spans="32:32" x14ac:dyDescent="0.2">
      <c r="AF189" s="130"/>
    </row>
    <row r="190" spans="32:32" x14ac:dyDescent="0.2">
      <c r="AF190" s="130"/>
    </row>
    <row r="191" spans="32:32" x14ac:dyDescent="0.2">
      <c r="AF191" s="130"/>
    </row>
    <row r="192" spans="32:32" x14ac:dyDescent="0.2">
      <c r="AF192" s="130"/>
    </row>
    <row r="193" spans="32:32" x14ac:dyDescent="0.2">
      <c r="AF193" s="130"/>
    </row>
    <row r="194" spans="32:32" x14ac:dyDescent="0.2">
      <c r="AF194" s="130"/>
    </row>
    <row r="195" spans="32:32" x14ac:dyDescent="0.2">
      <c r="AF195" s="130"/>
    </row>
    <row r="196" spans="32:32" x14ac:dyDescent="0.2">
      <c r="AF196" s="130"/>
    </row>
    <row r="197" spans="32:32" x14ac:dyDescent="0.2">
      <c r="AF197" s="130"/>
    </row>
    <row r="198" spans="32:32" x14ac:dyDescent="0.2">
      <c r="AF198" s="130"/>
    </row>
    <row r="199" spans="32:32" x14ac:dyDescent="0.2">
      <c r="AF199" s="130"/>
    </row>
    <row r="200" spans="32:32" x14ac:dyDescent="0.2">
      <c r="AF200" s="130"/>
    </row>
    <row r="201" spans="32:32" x14ac:dyDescent="0.2">
      <c r="AF201" s="130"/>
    </row>
    <row r="202" spans="32:32" x14ac:dyDescent="0.2">
      <c r="AF202" s="130"/>
    </row>
    <row r="203" spans="32:32" x14ac:dyDescent="0.2">
      <c r="AF203" s="130"/>
    </row>
    <row r="204" spans="32:32" x14ac:dyDescent="0.2">
      <c r="AF204" s="130"/>
    </row>
    <row r="205" spans="32:32" x14ac:dyDescent="0.2">
      <c r="AF205" s="130"/>
    </row>
    <row r="206" spans="32:32" x14ac:dyDescent="0.2">
      <c r="AF206" s="130"/>
    </row>
    <row r="207" spans="32:32" x14ac:dyDescent="0.2">
      <c r="AF207" s="130"/>
    </row>
    <row r="208" spans="32:32" x14ac:dyDescent="0.2">
      <c r="AF208" s="130"/>
    </row>
    <row r="209" spans="32:32" x14ac:dyDescent="0.2">
      <c r="AF209" s="130"/>
    </row>
    <row r="210" spans="32:32" x14ac:dyDescent="0.2">
      <c r="AF210" s="130"/>
    </row>
    <row r="211" spans="32:32" x14ac:dyDescent="0.2">
      <c r="AF211" s="130"/>
    </row>
    <row r="212" spans="32:32" x14ac:dyDescent="0.2">
      <c r="AF212" s="130"/>
    </row>
    <row r="213" spans="32:32" x14ac:dyDescent="0.2">
      <c r="AF213" s="130"/>
    </row>
    <row r="214" spans="32:32" x14ac:dyDescent="0.2">
      <c r="AF214" s="130"/>
    </row>
    <row r="215" spans="32:32" x14ac:dyDescent="0.2">
      <c r="AF215" s="130"/>
    </row>
    <row r="216" spans="32:32" x14ac:dyDescent="0.2">
      <c r="AF216" s="130"/>
    </row>
    <row r="217" spans="32:32" x14ac:dyDescent="0.2">
      <c r="AF217" s="130"/>
    </row>
    <row r="218" spans="32:32" x14ac:dyDescent="0.2">
      <c r="AF218" s="130"/>
    </row>
    <row r="219" spans="32:32" x14ac:dyDescent="0.2">
      <c r="AF219" s="130"/>
    </row>
    <row r="220" spans="32:32" x14ac:dyDescent="0.2">
      <c r="AF220" s="130"/>
    </row>
    <row r="221" spans="32:32" x14ac:dyDescent="0.2">
      <c r="AF221" s="130"/>
    </row>
    <row r="222" spans="32:32" x14ac:dyDescent="0.2">
      <c r="AF222" s="130"/>
    </row>
    <row r="223" spans="32:32" x14ac:dyDescent="0.2">
      <c r="AF223" s="130"/>
    </row>
    <row r="224" spans="32:32" x14ac:dyDescent="0.2">
      <c r="AF224" s="130"/>
    </row>
    <row r="225" spans="32:32" x14ac:dyDescent="0.2">
      <c r="AF225" s="130"/>
    </row>
    <row r="226" spans="32:32" x14ac:dyDescent="0.2">
      <c r="AF226" s="130"/>
    </row>
    <row r="227" spans="32:32" x14ac:dyDescent="0.2">
      <c r="AF227" s="130"/>
    </row>
    <row r="228" spans="32:32" x14ac:dyDescent="0.2">
      <c r="AF228" s="130"/>
    </row>
    <row r="229" spans="32:32" x14ac:dyDescent="0.2">
      <c r="AF229" s="130"/>
    </row>
    <row r="230" spans="32:32" x14ac:dyDescent="0.2">
      <c r="AF230" s="130"/>
    </row>
    <row r="231" spans="32:32" x14ac:dyDescent="0.2">
      <c r="AF231" s="130"/>
    </row>
    <row r="232" spans="32:32" x14ac:dyDescent="0.2">
      <c r="AF232" s="130"/>
    </row>
    <row r="233" spans="32:32" x14ac:dyDescent="0.2">
      <c r="AF233" s="130"/>
    </row>
    <row r="234" spans="32:32" x14ac:dyDescent="0.2">
      <c r="AF234" s="130"/>
    </row>
    <row r="235" spans="32:32" x14ac:dyDescent="0.2">
      <c r="AF235" s="130"/>
    </row>
    <row r="236" spans="32:32" x14ac:dyDescent="0.2">
      <c r="AF236" s="130"/>
    </row>
    <row r="237" spans="32:32" x14ac:dyDescent="0.2">
      <c r="AF237" s="130"/>
    </row>
    <row r="238" spans="32:32" x14ac:dyDescent="0.2">
      <c r="AF238" s="130"/>
    </row>
    <row r="239" spans="32:32" x14ac:dyDescent="0.2">
      <c r="AF239" s="130"/>
    </row>
    <row r="240" spans="32:32" x14ac:dyDescent="0.2">
      <c r="AF240" s="130"/>
    </row>
    <row r="241" spans="32:32" x14ac:dyDescent="0.2">
      <c r="AF241" s="130"/>
    </row>
    <row r="242" spans="32:32" x14ac:dyDescent="0.2">
      <c r="AF242" s="130"/>
    </row>
    <row r="243" spans="32:32" x14ac:dyDescent="0.2">
      <c r="AF243" s="130"/>
    </row>
    <row r="244" spans="32:32" x14ac:dyDescent="0.2">
      <c r="AF244" s="130"/>
    </row>
    <row r="245" spans="32:32" x14ac:dyDescent="0.2">
      <c r="AF245" s="130"/>
    </row>
    <row r="246" spans="32:32" x14ac:dyDescent="0.2">
      <c r="AF246" s="130"/>
    </row>
    <row r="247" spans="32:32" x14ac:dyDescent="0.2">
      <c r="AF247" s="130"/>
    </row>
    <row r="248" spans="32:32" x14ac:dyDescent="0.2">
      <c r="AF248" s="130"/>
    </row>
    <row r="249" spans="32:32" x14ac:dyDescent="0.2">
      <c r="AF249" s="130"/>
    </row>
    <row r="250" spans="32:32" x14ac:dyDescent="0.2">
      <c r="AF250" s="130"/>
    </row>
    <row r="251" spans="32:32" x14ac:dyDescent="0.2">
      <c r="AF251" s="130"/>
    </row>
    <row r="252" spans="32:32" x14ac:dyDescent="0.2">
      <c r="AF252" s="130"/>
    </row>
    <row r="253" spans="32:32" x14ac:dyDescent="0.2">
      <c r="AF253" s="130"/>
    </row>
    <row r="254" spans="32:32" x14ac:dyDescent="0.2">
      <c r="AF254" s="130"/>
    </row>
    <row r="255" spans="32:32" x14ac:dyDescent="0.2">
      <c r="AF255" s="130"/>
    </row>
    <row r="256" spans="32:32" x14ac:dyDescent="0.2">
      <c r="AF256" s="130"/>
    </row>
    <row r="257" spans="32:32" x14ac:dyDescent="0.2">
      <c r="AF257" s="130"/>
    </row>
    <row r="258" spans="32:32" x14ac:dyDescent="0.2">
      <c r="AF258" s="130"/>
    </row>
    <row r="259" spans="32:32" x14ac:dyDescent="0.2">
      <c r="AF259" s="130"/>
    </row>
    <row r="260" spans="32:32" x14ac:dyDescent="0.2">
      <c r="AF260" s="130"/>
    </row>
    <row r="261" spans="32:32" x14ac:dyDescent="0.2">
      <c r="AF261" s="130"/>
    </row>
    <row r="262" spans="32:32" x14ac:dyDescent="0.2">
      <c r="AF262" s="130"/>
    </row>
    <row r="263" spans="32:32" x14ac:dyDescent="0.2">
      <c r="AF263" s="130"/>
    </row>
    <row r="264" spans="32:32" x14ac:dyDescent="0.2">
      <c r="AF264" s="130"/>
    </row>
    <row r="265" spans="32:32" x14ac:dyDescent="0.2">
      <c r="AF265" s="130"/>
    </row>
    <row r="266" spans="32:32" x14ac:dyDescent="0.2">
      <c r="AF266" s="130"/>
    </row>
    <row r="267" spans="32:32" x14ac:dyDescent="0.2">
      <c r="AF267" s="130"/>
    </row>
    <row r="268" spans="32:32" x14ac:dyDescent="0.2">
      <c r="AF268" s="130"/>
    </row>
    <row r="269" spans="32:32" x14ac:dyDescent="0.2">
      <c r="AF269" s="130"/>
    </row>
    <row r="270" spans="32:32" x14ac:dyDescent="0.2">
      <c r="AF270" s="130"/>
    </row>
    <row r="271" spans="32:32" x14ac:dyDescent="0.2">
      <c r="AF271" s="130"/>
    </row>
    <row r="272" spans="32:32" x14ac:dyDescent="0.2">
      <c r="AF272" s="130"/>
    </row>
    <row r="273" spans="32:32" x14ac:dyDescent="0.2">
      <c r="AF273" s="130"/>
    </row>
    <row r="274" spans="32:32" x14ac:dyDescent="0.2">
      <c r="AF274" s="130"/>
    </row>
    <row r="275" spans="32:32" x14ac:dyDescent="0.2">
      <c r="AF275" s="130"/>
    </row>
    <row r="276" spans="32:32" x14ac:dyDescent="0.2">
      <c r="AF276" s="130"/>
    </row>
    <row r="277" spans="32:32" x14ac:dyDescent="0.2">
      <c r="AF277" s="130"/>
    </row>
    <row r="278" spans="32:32" x14ac:dyDescent="0.2">
      <c r="AF278" s="130"/>
    </row>
    <row r="279" spans="32:32" x14ac:dyDescent="0.2">
      <c r="AF279" s="130"/>
    </row>
    <row r="280" spans="32:32" x14ac:dyDescent="0.2">
      <c r="AF280" s="130"/>
    </row>
    <row r="281" spans="32:32" x14ac:dyDescent="0.2">
      <c r="AF281" s="130"/>
    </row>
    <row r="282" spans="32:32" x14ac:dyDescent="0.2">
      <c r="AF282" s="130"/>
    </row>
    <row r="283" spans="32:32" x14ac:dyDescent="0.2">
      <c r="AF283" s="130"/>
    </row>
    <row r="284" spans="32:32" x14ac:dyDescent="0.2">
      <c r="AF284" s="130"/>
    </row>
    <row r="285" spans="32:32" x14ac:dyDescent="0.2">
      <c r="AF285" s="130"/>
    </row>
    <row r="286" spans="32:32" x14ac:dyDescent="0.2">
      <c r="AF286" s="130"/>
    </row>
    <row r="287" spans="32:32" x14ac:dyDescent="0.2">
      <c r="AF287" s="130"/>
    </row>
    <row r="288" spans="32:32" x14ac:dyDescent="0.2">
      <c r="AF288" s="130"/>
    </row>
    <row r="289" spans="32:32" x14ac:dyDescent="0.2">
      <c r="AF289" s="130"/>
    </row>
    <row r="290" spans="32:32" x14ac:dyDescent="0.2">
      <c r="AF290" s="130"/>
    </row>
    <row r="291" spans="32:32" x14ac:dyDescent="0.2">
      <c r="AF291" s="130"/>
    </row>
    <row r="292" spans="32:32" x14ac:dyDescent="0.2">
      <c r="AF292" s="130"/>
    </row>
    <row r="293" spans="32:32" x14ac:dyDescent="0.2">
      <c r="AF293" s="130"/>
    </row>
    <row r="294" spans="32:32" x14ac:dyDescent="0.2">
      <c r="AF294" s="130"/>
    </row>
    <row r="295" spans="32:32" x14ac:dyDescent="0.2">
      <c r="AF295" s="130"/>
    </row>
    <row r="296" spans="32:32" x14ac:dyDescent="0.2">
      <c r="AF296" s="130"/>
    </row>
    <row r="297" spans="32:32" x14ac:dyDescent="0.2">
      <c r="AF297" s="130"/>
    </row>
    <row r="298" spans="32:32" x14ac:dyDescent="0.2">
      <c r="AF298" s="130"/>
    </row>
    <row r="299" spans="32:32" x14ac:dyDescent="0.2">
      <c r="AF299" s="130"/>
    </row>
    <row r="300" spans="32:32" x14ac:dyDescent="0.2">
      <c r="AF300" s="130"/>
    </row>
    <row r="301" spans="32:32" x14ac:dyDescent="0.2">
      <c r="AF301" s="130"/>
    </row>
    <row r="302" spans="32:32" x14ac:dyDescent="0.2">
      <c r="AF302" s="130"/>
    </row>
    <row r="303" spans="32:32" x14ac:dyDescent="0.2">
      <c r="AF303" s="130"/>
    </row>
    <row r="304" spans="32:32" x14ac:dyDescent="0.2">
      <c r="AF304" s="130"/>
    </row>
    <row r="305" spans="32:32" x14ac:dyDescent="0.2">
      <c r="AF305" s="130"/>
    </row>
    <row r="306" spans="32:32" x14ac:dyDescent="0.2">
      <c r="AF306" s="130"/>
    </row>
    <row r="307" spans="32:32" x14ac:dyDescent="0.2">
      <c r="AF307" s="130"/>
    </row>
    <row r="308" spans="32:32" x14ac:dyDescent="0.2">
      <c r="AF308" s="130"/>
    </row>
    <row r="309" spans="32:32" x14ac:dyDescent="0.2">
      <c r="AF309" s="130"/>
    </row>
    <row r="310" spans="32:32" x14ac:dyDescent="0.2">
      <c r="AF310" s="130"/>
    </row>
    <row r="311" spans="32:32" x14ac:dyDescent="0.2">
      <c r="AF311" s="130"/>
    </row>
    <row r="312" spans="32:32" x14ac:dyDescent="0.2">
      <c r="AF312" s="130"/>
    </row>
    <row r="313" spans="32:32" x14ac:dyDescent="0.2">
      <c r="AF313" s="130"/>
    </row>
    <row r="314" spans="32:32" x14ac:dyDescent="0.2">
      <c r="AF314" s="130"/>
    </row>
    <row r="315" spans="32:32" x14ac:dyDescent="0.2">
      <c r="AF315" s="130"/>
    </row>
    <row r="316" spans="32:32" x14ac:dyDescent="0.2">
      <c r="AF316" s="130"/>
    </row>
    <row r="317" spans="32:32" x14ac:dyDescent="0.2">
      <c r="AF317" s="130"/>
    </row>
    <row r="318" spans="32:32" x14ac:dyDescent="0.2">
      <c r="AF318" s="130"/>
    </row>
    <row r="319" spans="32:32" x14ac:dyDescent="0.2">
      <c r="AF319" s="130"/>
    </row>
    <row r="320" spans="32:32" x14ac:dyDescent="0.2">
      <c r="AF320" s="130"/>
    </row>
    <row r="321" spans="32:32" x14ac:dyDescent="0.2">
      <c r="AF321" s="130"/>
    </row>
    <row r="322" spans="32:32" x14ac:dyDescent="0.2">
      <c r="AF322" s="130"/>
    </row>
    <row r="323" spans="32:32" x14ac:dyDescent="0.2">
      <c r="AF323" s="130"/>
    </row>
    <row r="324" spans="32:32" x14ac:dyDescent="0.2">
      <c r="AF324" s="130"/>
    </row>
    <row r="325" spans="32:32" x14ac:dyDescent="0.2">
      <c r="AF325" s="130"/>
    </row>
    <row r="326" spans="32:32" x14ac:dyDescent="0.2">
      <c r="AF326" s="130"/>
    </row>
    <row r="327" spans="32:32" x14ac:dyDescent="0.2">
      <c r="AF327" s="130"/>
    </row>
    <row r="328" spans="32:32" x14ac:dyDescent="0.2">
      <c r="AF328" s="130"/>
    </row>
    <row r="329" spans="32:32" x14ac:dyDescent="0.2">
      <c r="AF329" s="130"/>
    </row>
    <row r="330" spans="32:32" x14ac:dyDescent="0.2">
      <c r="AF330" s="130"/>
    </row>
    <row r="331" spans="32:32" x14ac:dyDescent="0.2">
      <c r="AF331" s="130"/>
    </row>
    <row r="332" spans="32:32" x14ac:dyDescent="0.2">
      <c r="AF332" s="130"/>
    </row>
    <row r="333" spans="32:32" x14ac:dyDescent="0.2">
      <c r="AF333" s="130"/>
    </row>
    <row r="334" spans="32:32" x14ac:dyDescent="0.2">
      <c r="AF334" s="130"/>
    </row>
    <row r="335" spans="32:32" x14ac:dyDescent="0.2">
      <c r="AF335" s="130"/>
    </row>
    <row r="336" spans="32:32" x14ac:dyDescent="0.2">
      <c r="AF336" s="130"/>
    </row>
    <row r="337" spans="32:32" x14ac:dyDescent="0.2">
      <c r="AF337" s="130"/>
    </row>
    <row r="338" spans="32:32" x14ac:dyDescent="0.2">
      <c r="AF338" s="130"/>
    </row>
    <row r="339" spans="32:32" x14ac:dyDescent="0.2">
      <c r="AF339" s="130"/>
    </row>
    <row r="340" spans="32:32" x14ac:dyDescent="0.2">
      <c r="AF340" s="130"/>
    </row>
    <row r="341" spans="32:32" x14ac:dyDescent="0.2">
      <c r="AF341" s="130"/>
    </row>
    <row r="342" spans="32:32" x14ac:dyDescent="0.2">
      <c r="AF342" s="130"/>
    </row>
    <row r="343" spans="32:32" x14ac:dyDescent="0.2">
      <c r="AF343" s="130"/>
    </row>
    <row r="344" spans="32:32" x14ac:dyDescent="0.2">
      <c r="AF344" s="130"/>
    </row>
    <row r="345" spans="32:32" x14ac:dyDescent="0.2">
      <c r="AF345" s="130"/>
    </row>
    <row r="346" spans="32:32" x14ac:dyDescent="0.2">
      <c r="AF346" s="130"/>
    </row>
    <row r="347" spans="32:32" x14ac:dyDescent="0.2">
      <c r="AF347" s="130"/>
    </row>
    <row r="348" spans="32:32" x14ac:dyDescent="0.2">
      <c r="AF348" s="130"/>
    </row>
    <row r="349" spans="32:32" x14ac:dyDescent="0.2">
      <c r="AF349" s="130"/>
    </row>
    <row r="350" spans="32:32" x14ac:dyDescent="0.2">
      <c r="AF350" s="130"/>
    </row>
    <row r="351" spans="32:32" x14ac:dyDescent="0.2">
      <c r="AF351" s="130"/>
    </row>
    <row r="352" spans="32:32" x14ac:dyDescent="0.2">
      <c r="AF352" s="130"/>
    </row>
    <row r="353" spans="32:32" x14ac:dyDescent="0.2">
      <c r="AF353" s="130"/>
    </row>
    <row r="354" spans="32:32" x14ac:dyDescent="0.2">
      <c r="AF354" s="130"/>
    </row>
    <row r="355" spans="32:32" x14ac:dyDescent="0.2">
      <c r="AF355" s="130"/>
    </row>
    <row r="356" spans="32:32" x14ac:dyDescent="0.2">
      <c r="AF356" s="130"/>
    </row>
    <row r="357" spans="32:32" x14ac:dyDescent="0.2">
      <c r="AF357" s="130"/>
    </row>
    <row r="358" spans="32:32" x14ac:dyDescent="0.2">
      <c r="AF358" s="130"/>
    </row>
    <row r="359" spans="32:32" x14ac:dyDescent="0.2">
      <c r="AF359" s="130"/>
    </row>
    <row r="360" spans="32:32" x14ac:dyDescent="0.2">
      <c r="AF360" s="130"/>
    </row>
    <row r="361" spans="32:32" x14ac:dyDescent="0.2">
      <c r="AF361" s="130"/>
    </row>
    <row r="362" spans="32:32" x14ac:dyDescent="0.2">
      <c r="AF362" s="130"/>
    </row>
    <row r="363" spans="32:32" x14ac:dyDescent="0.2">
      <c r="AF363" s="130"/>
    </row>
    <row r="364" spans="32:32" x14ac:dyDescent="0.2">
      <c r="AF364" s="130"/>
    </row>
    <row r="365" spans="32:32" x14ac:dyDescent="0.2">
      <c r="AF365" s="130"/>
    </row>
    <row r="366" spans="32:32" x14ac:dyDescent="0.2">
      <c r="AF366" s="130"/>
    </row>
    <row r="367" spans="32:32" x14ac:dyDescent="0.2">
      <c r="AF367" s="130"/>
    </row>
    <row r="368" spans="32:32" x14ac:dyDescent="0.2">
      <c r="AF368" s="130"/>
    </row>
    <row r="369" spans="32:32" x14ac:dyDescent="0.2">
      <c r="AF369" s="130"/>
    </row>
    <row r="370" spans="32:32" x14ac:dyDescent="0.2">
      <c r="AF370" s="130"/>
    </row>
    <row r="371" spans="32:32" x14ac:dyDescent="0.2">
      <c r="AF371" s="130"/>
    </row>
    <row r="372" spans="32:32" x14ac:dyDescent="0.2">
      <c r="AF372" s="130"/>
    </row>
    <row r="373" spans="32:32" x14ac:dyDescent="0.2">
      <c r="AF373" s="130"/>
    </row>
    <row r="374" spans="32:32" x14ac:dyDescent="0.2">
      <c r="AF374" s="130"/>
    </row>
    <row r="375" spans="32:32" x14ac:dyDescent="0.2">
      <c r="AF375" s="130"/>
    </row>
    <row r="376" spans="32:32" x14ac:dyDescent="0.2">
      <c r="AF376" s="130"/>
    </row>
    <row r="377" spans="32:32" x14ac:dyDescent="0.2">
      <c r="AF377" s="130"/>
    </row>
    <row r="378" spans="32:32" x14ac:dyDescent="0.2">
      <c r="AF378" s="130"/>
    </row>
    <row r="379" spans="32:32" x14ac:dyDescent="0.2">
      <c r="AF379" s="130"/>
    </row>
    <row r="380" spans="32:32" x14ac:dyDescent="0.2">
      <c r="AF380" s="130"/>
    </row>
    <row r="381" spans="32:32" x14ac:dyDescent="0.2">
      <c r="AF381" s="130"/>
    </row>
    <row r="382" spans="32:32" x14ac:dyDescent="0.2">
      <c r="AF382" s="130"/>
    </row>
    <row r="383" spans="32:32" x14ac:dyDescent="0.2">
      <c r="AF383" s="130"/>
    </row>
    <row r="384" spans="32:32" x14ac:dyDescent="0.2">
      <c r="AF384" s="130"/>
    </row>
    <row r="385" spans="32:32" x14ac:dyDescent="0.2">
      <c r="AF385" s="130"/>
    </row>
    <row r="386" spans="32:32" x14ac:dyDescent="0.2">
      <c r="AF386" s="130"/>
    </row>
    <row r="387" spans="32:32" x14ac:dyDescent="0.2">
      <c r="AF387" s="130"/>
    </row>
    <row r="388" spans="32:32" x14ac:dyDescent="0.2">
      <c r="AF388" s="130"/>
    </row>
    <row r="389" spans="32:32" x14ac:dyDescent="0.2">
      <c r="AF389" s="130"/>
    </row>
    <row r="390" spans="32:32" x14ac:dyDescent="0.2">
      <c r="AF390" s="130"/>
    </row>
    <row r="391" spans="32:32" x14ac:dyDescent="0.2">
      <c r="AF391" s="130"/>
    </row>
    <row r="392" spans="32:32" x14ac:dyDescent="0.2">
      <c r="AF392" s="130"/>
    </row>
    <row r="393" spans="32:32" x14ac:dyDescent="0.2">
      <c r="AF393" s="130"/>
    </row>
    <row r="394" spans="32:32" x14ac:dyDescent="0.2">
      <c r="AF394" s="130"/>
    </row>
    <row r="395" spans="32:32" x14ac:dyDescent="0.2">
      <c r="AF395" s="130"/>
    </row>
    <row r="396" spans="32:32" x14ac:dyDescent="0.2">
      <c r="AF396" s="130"/>
    </row>
    <row r="397" spans="32:32" x14ac:dyDescent="0.2">
      <c r="AF397" s="130"/>
    </row>
    <row r="398" spans="32:32" x14ac:dyDescent="0.2">
      <c r="AF398" s="130"/>
    </row>
    <row r="399" spans="32:32" x14ac:dyDescent="0.2">
      <c r="AF399" s="130"/>
    </row>
    <row r="400" spans="32:32" x14ac:dyDescent="0.2">
      <c r="AF400" s="130"/>
    </row>
    <row r="401" spans="32:32" x14ac:dyDescent="0.2">
      <c r="AF401" s="130"/>
    </row>
    <row r="402" spans="32:32" x14ac:dyDescent="0.2">
      <c r="AF402" s="130"/>
    </row>
    <row r="403" spans="32:32" x14ac:dyDescent="0.2">
      <c r="AF403" s="130"/>
    </row>
    <row r="404" spans="32:32" x14ac:dyDescent="0.2">
      <c r="AF404" s="130"/>
    </row>
    <row r="405" spans="32:32" x14ac:dyDescent="0.2">
      <c r="AF405" s="130"/>
    </row>
    <row r="406" spans="32:32" x14ac:dyDescent="0.2">
      <c r="AF406" s="130"/>
    </row>
    <row r="407" spans="32:32" x14ac:dyDescent="0.2">
      <c r="AF407" s="130"/>
    </row>
    <row r="408" spans="32:32" x14ac:dyDescent="0.2">
      <c r="AF408" s="130"/>
    </row>
    <row r="409" spans="32:32" x14ac:dyDescent="0.2">
      <c r="AF409" s="130"/>
    </row>
    <row r="410" spans="32:32" x14ac:dyDescent="0.2">
      <c r="AF410" s="130"/>
    </row>
    <row r="411" spans="32:32" x14ac:dyDescent="0.2">
      <c r="AF411" s="130"/>
    </row>
    <row r="412" spans="32:32" x14ac:dyDescent="0.2">
      <c r="AF412" s="130"/>
    </row>
    <row r="413" spans="32:32" x14ac:dyDescent="0.2">
      <c r="AF413" s="130"/>
    </row>
    <row r="414" spans="32:32" x14ac:dyDescent="0.2">
      <c r="AF414" s="130"/>
    </row>
    <row r="415" spans="32:32" x14ac:dyDescent="0.2">
      <c r="AF415" s="130"/>
    </row>
    <row r="416" spans="32:32" x14ac:dyDescent="0.2">
      <c r="AF416" s="130"/>
    </row>
    <row r="417" spans="32:32" x14ac:dyDescent="0.2">
      <c r="AF417" s="130"/>
    </row>
    <row r="418" spans="32:32" x14ac:dyDescent="0.2">
      <c r="AF418" s="130"/>
    </row>
    <row r="419" spans="32:32" x14ac:dyDescent="0.2">
      <c r="AF419" s="130"/>
    </row>
    <row r="420" spans="32:32" x14ac:dyDescent="0.2">
      <c r="AF420" s="130"/>
    </row>
    <row r="421" spans="32:32" x14ac:dyDescent="0.2">
      <c r="AF421" s="130"/>
    </row>
    <row r="422" spans="32:32" x14ac:dyDescent="0.2">
      <c r="AF422" s="130"/>
    </row>
    <row r="423" spans="32:32" x14ac:dyDescent="0.2">
      <c r="AF423" s="130"/>
    </row>
    <row r="424" spans="32:32" x14ac:dyDescent="0.2">
      <c r="AF424" s="130"/>
    </row>
    <row r="425" spans="32:32" x14ac:dyDescent="0.2">
      <c r="AF425" s="130"/>
    </row>
    <row r="426" spans="32:32" x14ac:dyDescent="0.2">
      <c r="AF426" s="130"/>
    </row>
    <row r="427" spans="32:32" x14ac:dyDescent="0.2">
      <c r="AF427" s="130"/>
    </row>
    <row r="428" spans="32:32" x14ac:dyDescent="0.2">
      <c r="AF428" s="130"/>
    </row>
    <row r="429" spans="32:32" x14ac:dyDescent="0.2">
      <c r="AF429" s="130"/>
    </row>
    <row r="430" spans="32:32" x14ac:dyDescent="0.2">
      <c r="AF430" s="130"/>
    </row>
    <row r="431" spans="32:32" x14ac:dyDescent="0.2">
      <c r="AF431" s="130"/>
    </row>
    <row r="432" spans="32:32" x14ac:dyDescent="0.2">
      <c r="AF432" s="130"/>
    </row>
    <row r="433" spans="32:32" x14ac:dyDescent="0.2">
      <c r="AF433" s="130"/>
    </row>
    <row r="434" spans="32:32" x14ac:dyDescent="0.2">
      <c r="AF434" s="130"/>
    </row>
    <row r="435" spans="32:32" x14ac:dyDescent="0.2">
      <c r="AF435" s="130"/>
    </row>
    <row r="436" spans="32:32" x14ac:dyDescent="0.2">
      <c r="AF436" s="130"/>
    </row>
    <row r="437" spans="32:32" x14ac:dyDescent="0.2">
      <c r="AF437" s="130"/>
    </row>
    <row r="438" spans="32:32" x14ac:dyDescent="0.2">
      <c r="AF438" s="130"/>
    </row>
    <row r="439" spans="32:32" x14ac:dyDescent="0.2">
      <c r="AF439" s="130"/>
    </row>
    <row r="440" spans="32:32" x14ac:dyDescent="0.2">
      <c r="AF440" s="130"/>
    </row>
    <row r="441" spans="32:32" x14ac:dyDescent="0.2">
      <c r="AF441" s="130"/>
    </row>
    <row r="442" spans="32:32" x14ac:dyDescent="0.2">
      <c r="AF442" s="130"/>
    </row>
    <row r="443" spans="32:32" x14ac:dyDescent="0.2">
      <c r="AF443" s="130"/>
    </row>
    <row r="444" spans="32:32" x14ac:dyDescent="0.2">
      <c r="AF444" s="130"/>
    </row>
    <row r="445" spans="32:32" x14ac:dyDescent="0.2">
      <c r="AF445" s="130"/>
    </row>
    <row r="446" spans="32:32" x14ac:dyDescent="0.2">
      <c r="AF446" s="130"/>
    </row>
    <row r="447" spans="32:32" x14ac:dyDescent="0.2">
      <c r="AF447" s="130"/>
    </row>
    <row r="448" spans="32:32" x14ac:dyDescent="0.2">
      <c r="AF448" s="130"/>
    </row>
    <row r="449" spans="32:32" x14ac:dyDescent="0.2">
      <c r="AF449" s="130"/>
    </row>
    <row r="450" spans="32:32" x14ac:dyDescent="0.2">
      <c r="AF450" s="130"/>
    </row>
    <row r="451" spans="32:32" x14ac:dyDescent="0.2">
      <c r="AF451" s="130"/>
    </row>
    <row r="452" spans="32:32" x14ac:dyDescent="0.2">
      <c r="AF452" s="130"/>
    </row>
    <row r="453" spans="32:32" x14ac:dyDescent="0.2">
      <c r="AF453" s="130"/>
    </row>
    <row r="454" spans="32:32" x14ac:dyDescent="0.2">
      <c r="AF454" s="130"/>
    </row>
    <row r="455" spans="32:32" x14ac:dyDescent="0.2">
      <c r="AF455" s="130"/>
    </row>
    <row r="456" spans="32:32" x14ac:dyDescent="0.2">
      <c r="AF456" s="130"/>
    </row>
    <row r="457" spans="32:32" x14ac:dyDescent="0.2">
      <c r="AF457" s="130"/>
    </row>
    <row r="458" spans="32:32" x14ac:dyDescent="0.2">
      <c r="AF458" s="130"/>
    </row>
    <row r="459" spans="32:32" x14ac:dyDescent="0.2">
      <c r="AF459" s="130"/>
    </row>
    <row r="460" spans="32:32" x14ac:dyDescent="0.2">
      <c r="AF460" s="130"/>
    </row>
    <row r="461" spans="32:32" x14ac:dyDescent="0.2">
      <c r="AF461" s="130"/>
    </row>
    <row r="462" spans="32:32" x14ac:dyDescent="0.2">
      <c r="AF462" s="130"/>
    </row>
    <row r="463" spans="32:32" x14ac:dyDescent="0.2">
      <c r="AF463" s="130"/>
    </row>
    <row r="464" spans="32:32" x14ac:dyDescent="0.2">
      <c r="AF464" s="130"/>
    </row>
    <row r="465" spans="32:32" x14ac:dyDescent="0.2">
      <c r="AF465" s="130"/>
    </row>
    <row r="466" spans="32:32" x14ac:dyDescent="0.2">
      <c r="AF466" s="130"/>
    </row>
    <row r="467" spans="32:32" x14ac:dyDescent="0.2">
      <c r="AF467" s="130"/>
    </row>
    <row r="468" spans="32:32" x14ac:dyDescent="0.2">
      <c r="AF468" s="130"/>
    </row>
    <row r="469" spans="32:32" x14ac:dyDescent="0.2">
      <c r="AF469" s="130"/>
    </row>
    <row r="470" spans="32:32" x14ac:dyDescent="0.2">
      <c r="AF470" s="130"/>
    </row>
    <row r="471" spans="32:32" x14ac:dyDescent="0.2">
      <c r="AF471" s="130"/>
    </row>
    <row r="472" spans="32:32" x14ac:dyDescent="0.2">
      <c r="AF472" s="130"/>
    </row>
    <row r="473" spans="32:32" x14ac:dyDescent="0.2">
      <c r="AF473" s="130"/>
    </row>
    <row r="474" spans="32:32" x14ac:dyDescent="0.2">
      <c r="AF474" s="130"/>
    </row>
    <row r="475" spans="32:32" x14ac:dyDescent="0.2">
      <c r="AF475" s="130"/>
    </row>
    <row r="476" spans="32:32" x14ac:dyDescent="0.2">
      <c r="AF476" s="130"/>
    </row>
    <row r="477" spans="32:32" x14ac:dyDescent="0.2">
      <c r="AF477" s="130"/>
    </row>
    <row r="478" spans="32:32" x14ac:dyDescent="0.2">
      <c r="AF478" s="130"/>
    </row>
    <row r="479" spans="32:32" x14ac:dyDescent="0.2">
      <c r="AF479" s="130"/>
    </row>
    <row r="480" spans="32:32" x14ac:dyDescent="0.2">
      <c r="AF480" s="130"/>
    </row>
    <row r="481" spans="32:32" x14ac:dyDescent="0.2">
      <c r="AF481" s="130"/>
    </row>
    <row r="482" spans="32:32" x14ac:dyDescent="0.2">
      <c r="AF482" s="130"/>
    </row>
    <row r="483" spans="32:32" x14ac:dyDescent="0.2">
      <c r="AF483" s="130"/>
    </row>
    <row r="484" spans="32:32" x14ac:dyDescent="0.2">
      <c r="AF484" s="130"/>
    </row>
    <row r="485" spans="32:32" x14ac:dyDescent="0.2">
      <c r="AF485" s="130"/>
    </row>
    <row r="486" spans="32:32" x14ac:dyDescent="0.2">
      <c r="AF486" s="130"/>
    </row>
    <row r="487" spans="32:32" x14ac:dyDescent="0.2">
      <c r="AF487" s="130"/>
    </row>
    <row r="488" spans="32:32" x14ac:dyDescent="0.2">
      <c r="AF488" s="130"/>
    </row>
    <row r="489" spans="32:32" x14ac:dyDescent="0.2">
      <c r="AF489" s="130"/>
    </row>
    <row r="490" spans="32:32" x14ac:dyDescent="0.2">
      <c r="AF490" s="130"/>
    </row>
    <row r="491" spans="32:32" x14ac:dyDescent="0.2">
      <c r="AF491" s="130"/>
    </row>
    <row r="492" spans="32:32" x14ac:dyDescent="0.2">
      <c r="AF492" s="130"/>
    </row>
    <row r="493" spans="32:32" x14ac:dyDescent="0.2">
      <c r="AF493" s="130"/>
    </row>
    <row r="494" spans="32:32" x14ac:dyDescent="0.2">
      <c r="AF494" s="130"/>
    </row>
    <row r="495" spans="32:32" x14ac:dyDescent="0.2">
      <c r="AF495" s="130"/>
    </row>
    <row r="496" spans="32:32" x14ac:dyDescent="0.2">
      <c r="AF496" s="130"/>
    </row>
    <row r="497" spans="32:32" x14ac:dyDescent="0.2">
      <c r="AF497" s="130"/>
    </row>
    <row r="498" spans="32:32" x14ac:dyDescent="0.2">
      <c r="AF498" s="130"/>
    </row>
    <row r="499" spans="32:32" x14ac:dyDescent="0.2">
      <c r="AF499" s="130"/>
    </row>
    <row r="500" spans="32:32" x14ac:dyDescent="0.2">
      <c r="AF500" s="130"/>
    </row>
    <row r="501" spans="32:32" x14ac:dyDescent="0.2">
      <c r="AF501" s="130"/>
    </row>
    <row r="502" spans="32:32" x14ac:dyDescent="0.2">
      <c r="AF502" s="130"/>
    </row>
    <row r="503" spans="32:32" x14ac:dyDescent="0.2">
      <c r="AF503" s="130"/>
    </row>
    <row r="504" spans="32:32" x14ac:dyDescent="0.2">
      <c r="AF504" s="130"/>
    </row>
    <row r="505" spans="32:32" x14ac:dyDescent="0.2">
      <c r="AF505" s="130"/>
    </row>
    <row r="506" spans="32:32" x14ac:dyDescent="0.2">
      <c r="AF506" s="130"/>
    </row>
    <row r="507" spans="32:32" x14ac:dyDescent="0.2">
      <c r="AF507" s="130"/>
    </row>
    <row r="508" spans="32:32" x14ac:dyDescent="0.2">
      <c r="AF508" s="130"/>
    </row>
    <row r="509" spans="32:32" x14ac:dyDescent="0.2">
      <c r="AF509" s="130"/>
    </row>
    <row r="510" spans="32:32" x14ac:dyDescent="0.2">
      <c r="AF510" s="130"/>
    </row>
    <row r="511" spans="32:32" x14ac:dyDescent="0.2">
      <c r="AF511" s="130"/>
    </row>
    <row r="512" spans="32:32" x14ac:dyDescent="0.2">
      <c r="AF512" s="130"/>
    </row>
    <row r="513" spans="32:32" x14ac:dyDescent="0.2">
      <c r="AF513" s="130"/>
    </row>
    <row r="514" spans="32:32" x14ac:dyDescent="0.2">
      <c r="AF514" s="130"/>
    </row>
    <row r="515" spans="32:32" x14ac:dyDescent="0.2">
      <c r="AF515" s="130"/>
    </row>
    <row r="516" spans="32:32" x14ac:dyDescent="0.2">
      <c r="AF516" s="130"/>
    </row>
    <row r="517" spans="32:32" x14ac:dyDescent="0.2">
      <c r="AF517" s="130"/>
    </row>
    <row r="518" spans="32:32" x14ac:dyDescent="0.2">
      <c r="AF518" s="130"/>
    </row>
    <row r="519" spans="32:32" x14ac:dyDescent="0.2">
      <c r="AF519" s="130"/>
    </row>
    <row r="520" spans="32:32" x14ac:dyDescent="0.2">
      <c r="AF520" s="130"/>
    </row>
    <row r="521" spans="32:32" x14ac:dyDescent="0.2">
      <c r="AF521" s="130"/>
    </row>
    <row r="522" spans="32:32" x14ac:dyDescent="0.2">
      <c r="AF522" s="130"/>
    </row>
    <row r="523" spans="32:32" x14ac:dyDescent="0.2">
      <c r="AF523" s="130"/>
    </row>
    <row r="524" spans="32:32" x14ac:dyDescent="0.2">
      <c r="AF524" s="130"/>
    </row>
    <row r="525" spans="32:32" x14ac:dyDescent="0.2">
      <c r="AF525" s="130"/>
    </row>
    <row r="526" spans="32:32" x14ac:dyDescent="0.2">
      <c r="AF526" s="130"/>
    </row>
    <row r="527" spans="32:32" x14ac:dyDescent="0.2">
      <c r="AF527" s="130"/>
    </row>
    <row r="528" spans="32:32" x14ac:dyDescent="0.2">
      <c r="AF528" s="130"/>
    </row>
    <row r="529" spans="32:32" x14ac:dyDescent="0.2">
      <c r="AF529" s="130"/>
    </row>
    <row r="530" spans="32:32" x14ac:dyDescent="0.2">
      <c r="AF530" s="130"/>
    </row>
    <row r="531" spans="32:32" x14ac:dyDescent="0.2">
      <c r="AF531" s="130"/>
    </row>
    <row r="532" spans="32:32" x14ac:dyDescent="0.2">
      <c r="AF532" s="130"/>
    </row>
    <row r="533" spans="32:32" x14ac:dyDescent="0.2">
      <c r="AF533" s="130"/>
    </row>
    <row r="534" spans="32:32" x14ac:dyDescent="0.2">
      <c r="AF534" s="130"/>
    </row>
    <row r="535" spans="32:32" x14ac:dyDescent="0.2">
      <c r="AF535" s="130"/>
    </row>
    <row r="536" spans="32:32" x14ac:dyDescent="0.2">
      <c r="AF536" s="130"/>
    </row>
    <row r="537" spans="32:32" x14ac:dyDescent="0.2">
      <c r="AF537" s="130"/>
    </row>
    <row r="538" spans="32:32" x14ac:dyDescent="0.2">
      <c r="AF538" s="130"/>
    </row>
    <row r="539" spans="32:32" x14ac:dyDescent="0.2">
      <c r="AF539" s="130"/>
    </row>
    <row r="540" spans="32:32" x14ac:dyDescent="0.2">
      <c r="AF540" s="130"/>
    </row>
    <row r="541" spans="32:32" x14ac:dyDescent="0.2">
      <c r="AF541" s="130"/>
    </row>
    <row r="542" spans="32:32" x14ac:dyDescent="0.2">
      <c r="AF542" s="130"/>
    </row>
    <row r="543" spans="32:32" x14ac:dyDescent="0.2">
      <c r="AF543" s="130"/>
    </row>
    <row r="544" spans="32:32" x14ac:dyDescent="0.2">
      <c r="AF544" s="130"/>
    </row>
    <row r="545" spans="32:32" x14ac:dyDescent="0.2">
      <c r="AF545" s="130"/>
    </row>
    <row r="546" spans="32:32" x14ac:dyDescent="0.2">
      <c r="AF546" s="130"/>
    </row>
    <row r="547" spans="32:32" x14ac:dyDescent="0.2">
      <c r="AF547" s="130"/>
    </row>
    <row r="548" spans="32:32" x14ac:dyDescent="0.2">
      <c r="AF548" s="130"/>
    </row>
    <row r="549" spans="32:32" x14ac:dyDescent="0.2">
      <c r="AF549" s="130"/>
    </row>
    <row r="550" spans="32:32" x14ac:dyDescent="0.2">
      <c r="AF550" s="130"/>
    </row>
    <row r="551" spans="32:32" x14ac:dyDescent="0.2">
      <c r="AF551" s="130"/>
    </row>
    <row r="552" spans="32:32" x14ac:dyDescent="0.2">
      <c r="AF552" s="130"/>
    </row>
    <row r="553" spans="32:32" x14ac:dyDescent="0.2">
      <c r="AF553" s="130"/>
    </row>
    <row r="554" spans="32:32" x14ac:dyDescent="0.2">
      <c r="AF554" s="130"/>
    </row>
    <row r="555" spans="32:32" x14ac:dyDescent="0.2">
      <c r="AF555" s="130"/>
    </row>
    <row r="556" spans="32:32" x14ac:dyDescent="0.2">
      <c r="AF556" s="130"/>
    </row>
    <row r="557" spans="32:32" x14ac:dyDescent="0.2">
      <c r="AF557" s="130"/>
    </row>
    <row r="558" spans="32:32" x14ac:dyDescent="0.2">
      <c r="AF558" s="130"/>
    </row>
    <row r="559" spans="32:32" x14ac:dyDescent="0.2">
      <c r="AF559" s="130"/>
    </row>
    <row r="560" spans="32:32" x14ac:dyDescent="0.2">
      <c r="AF560" s="130"/>
    </row>
    <row r="561" spans="32:32" x14ac:dyDescent="0.2">
      <c r="AF561" s="130"/>
    </row>
    <row r="562" spans="32:32" x14ac:dyDescent="0.2">
      <c r="AF562" s="130"/>
    </row>
    <row r="563" spans="32:32" x14ac:dyDescent="0.2">
      <c r="AF563" s="130"/>
    </row>
    <row r="564" spans="32:32" x14ac:dyDescent="0.2">
      <c r="AF564" s="130"/>
    </row>
    <row r="565" spans="32:32" x14ac:dyDescent="0.2">
      <c r="AF565" s="130"/>
    </row>
    <row r="566" spans="32:32" x14ac:dyDescent="0.2">
      <c r="AF566" s="130"/>
    </row>
    <row r="567" spans="32:32" x14ac:dyDescent="0.2">
      <c r="AF567" s="130"/>
    </row>
    <row r="568" spans="32:32" x14ac:dyDescent="0.2">
      <c r="AF568" s="130"/>
    </row>
    <row r="569" spans="32:32" x14ac:dyDescent="0.2">
      <c r="AF569" s="130"/>
    </row>
    <row r="570" spans="32:32" x14ac:dyDescent="0.2">
      <c r="AF570" s="130"/>
    </row>
    <row r="571" spans="32:32" x14ac:dyDescent="0.2">
      <c r="AF571" s="130"/>
    </row>
    <row r="572" spans="32:32" x14ac:dyDescent="0.2">
      <c r="AF572" s="130"/>
    </row>
    <row r="573" spans="32:32" x14ac:dyDescent="0.2">
      <c r="AF573" s="130"/>
    </row>
    <row r="574" spans="32:32" x14ac:dyDescent="0.2">
      <c r="AF574" s="130"/>
    </row>
    <row r="575" spans="32:32" x14ac:dyDescent="0.2">
      <c r="AF575" s="130"/>
    </row>
    <row r="576" spans="32:32" x14ac:dyDescent="0.2">
      <c r="AF576" s="130"/>
    </row>
    <row r="577" spans="32:32" x14ac:dyDescent="0.2">
      <c r="AF577" s="130"/>
    </row>
    <row r="578" spans="32:32" x14ac:dyDescent="0.2">
      <c r="AF578" s="130"/>
    </row>
    <row r="579" spans="32:32" x14ac:dyDescent="0.2">
      <c r="AF579" s="130"/>
    </row>
    <row r="580" spans="32:32" x14ac:dyDescent="0.2">
      <c r="AF580" s="130"/>
    </row>
    <row r="581" spans="32:32" x14ac:dyDescent="0.2">
      <c r="AF581" s="130"/>
    </row>
    <row r="582" spans="32:32" x14ac:dyDescent="0.2">
      <c r="AF582" s="130"/>
    </row>
    <row r="583" spans="32:32" x14ac:dyDescent="0.2">
      <c r="AF583" s="130"/>
    </row>
    <row r="584" spans="32:32" x14ac:dyDescent="0.2">
      <c r="AF584" s="130"/>
    </row>
    <row r="585" spans="32:32" x14ac:dyDescent="0.2">
      <c r="AF585" s="130"/>
    </row>
    <row r="586" spans="32:32" x14ac:dyDescent="0.2">
      <c r="AF586" s="130"/>
    </row>
    <row r="587" spans="32:32" x14ac:dyDescent="0.2">
      <c r="AF587" s="130"/>
    </row>
    <row r="588" spans="32:32" x14ac:dyDescent="0.2">
      <c r="AF588" s="130"/>
    </row>
    <row r="589" spans="32:32" x14ac:dyDescent="0.2">
      <c r="AF589" s="130"/>
    </row>
    <row r="590" spans="32:32" x14ac:dyDescent="0.2">
      <c r="AF590" s="130"/>
    </row>
    <row r="591" spans="32:32" x14ac:dyDescent="0.2">
      <c r="AF591" s="130"/>
    </row>
    <row r="592" spans="32:32" x14ac:dyDescent="0.2">
      <c r="AF592" s="130"/>
    </row>
    <row r="593" spans="32:32" x14ac:dyDescent="0.2">
      <c r="AF593" s="130"/>
    </row>
    <row r="594" spans="32:32" x14ac:dyDescent="0.2">
      <c r="AF594" s="130"/>
    </row>
    <row r="595" spans="32:32" x14ac:dyDescent="0.2">
      <c r="AF595" s="130"/>
    </row>
    <row r="596" spans="32:32" x14ac:dyDescent="0.2">
      <c r="AF596" s="130"/>
    </row>
    <row r="597" spans="32:32" x14ac:dyDescent="0.2">
      <c r="AF597" s="130"/>
    </row>
    <row r="598" spans="32:32" x14ac:dyDescent="0.2">
      <c r="AF598" s="130"/>
    </row>
    <row r="599" spans="32:32" x14ac:dyDescent="0.2">
      <c r="AF599" s="130"/>
    </row>
    <row r="600" spans="32:32" x14ac:dyDescent="0.2">
      <c r="AF600" s="130"/>
    </row>
    <row r="601" spans="32:32" x14ac:dyDescent="0.2">
      <c r="AF601" s="130"/>
    </row>
    <row r="602" spans="32:32" x14ac:dyDescent="0.2">
      <c r="AF602" s="130"/>
    </row>
    <row r="603" spans="32:32" x14ac:dyDescent="0.2">
      <c r="AF603" s="130"/>
    </row>
    <row r="604" spans="32:32" x14ac:dyDescent="0.2">
      <c r="AF604" s="130"/>
    </row>
    <row r="605" spans="32:32" x14ac:dyDescent="0.2">
      <c r="AF605" s="130"/>
    </row>
    <row r="606" spans="32:32" x14ac:dyDescent="0.2">
      <c r="AF606" s="130"/>
    </row>
    <row r="607" spans="32:32" x14ac:dyDescent="0.2">
      <c r="AF607" s="130"/>
    </row>
    <row r="608" spans="32:32" x14ac:dyDescent="0.2">
      <c r="AF608" s="130"/>
    </row>
    <row r="609" spans="32:32" x14ac:dyDescent="0.2">
      <c r="AF609" s="130"/>
    </row>
    <row r="610" spans="32:32" x14ac:dyDescent="0.2">
      <c r="AF610" s="130"/>
    </row>
    <row r="611" spans="32:32" x14ac:dyDescent="0.2">
      <c r="AF611" s="130"/>
    </row>
    <row r="612" spans="32:32" x14ac:dyDescent="0.2">
      <c r="AF612" s="130"/>
    </row>
    <row r="613" spans="32:32" x14ac:dyDescent="0.2">
      <c r="AF613" s="130"/>
    </row>
    <row r="614" spans="32:32" x14ac:dyDescent="0.2">
      <c r="AF614" s="130"/>
    </row>
    <row r="615" spans="32:32" x14ac:dyDescent="0.2">
      <c r="AF615" s="130"/>
    </row>
    <row r="616" spans="32:32" x14ac:dyDescent="0.2">
      <c r="AF616" s="130"/>
    </row>
    <row r="617" spans="32:32" x14ac:dyDescent="0.2">
      <c r="AF617" s="130"/>
    </row>
    <row r="618" spans="32:32" x14ac:dyDescent="0.2">
      <c r="AF618" s="130"/>
    </row>
    <row r="619" spans="32:32" x14ac:dyDescent="0.2">
      <c r="AF619" s="130"/>
    </row>
    <row r="620" spans="32:32" x14ac:dyDescent="0.2">
      <c r="AF620" s="130"/>
    </row>
    <row r="621" spans="32:32" x14ac:dyDescent="0.2">
      <c r="AF621" s="130"/>
    </row>
    <row r="622" spans="32:32" x14ac:dyDescent="0.2">
      <c r="AF622" s="130"/>
    </row>
    <row r="623" spans="32:32" x14ac:dyDescent="0.2">
      <c r="AF623" s="130"/>
    </row>
    <row r="624" spans="32:32" x14ac:dyDescent="0.2">
      <c r="AF624" s="130"/>
    </row>
    <row r="625" spans="32:32" x14ac:dyDescent="0.2">
      <c r="AF625" s="130"/>
    </row>
    <row r="626" spans="32:32" x14ac:dyDescent="0.2">
      <c r="AF626" s="130"/>
    </row>
    <row r="627" spans="32:32" x14ac:dyDescent="0.2">
      <c r="AF627" s="130"/>
    </row>
    <row r="628" spans="32:32" x14ac:dyDescent="0.2">
      <c r="AF628" s="130"/>
    </row>
    <row r="629" spans="32:32" x14ac:dyDescent="0.2">
      <c r="AF629" s="130"/>
    </row>
    <row r="630" spans="32:32" x14ac:dyDescent="0.2">
      <c r="AF630" s="130"/>
    </row>
    <row r="631" spans="32:32" x14ac:dyDescent="0.2">
      <c r="AF631" s="130"/>
    </row>
    <row r="632" spans="32:32" x14ac:dyDescent="0.2">
      <c r="AF632" s="130"/>
    </row>
    <row r="633" spans="32:32" x14ac:dyDescent="0.2">
      <c r="AF633" s="130"/>
    </row>
    <row r="634" spans="32:32" x14ac:dyDescent="0.2">
      <c r="AF634" s="130"/>
    </row>
    <row r="635" spans="32:32" x14ac:dyDescent="0.2">
      <c r="AF635" s="130"/>
    </row>
    <row r="636" spans="32:32" x14ac:dyDescent="0.2">
      <c r="AF636" s="130"/>
    </row>
    <row r="637" spans="32:32" x14ac:dyDescent="0.2">
      <c r="AF637" s="130"/>
    </row>
    <row r="638" spans="32:32" x14ac:dyDescent="0.2">
      <c r="AF638" s="130"/>
    </row>
    <row r="639" spans="32:32" x14ac:dyDescent="0.2">
      <c r="AF639" s="130"/>
    </row>
    <row r="640" spans="32:32" x14ac:dyDescent="0.2">
      <c r="AF640" s="130"/>
    </row>
    <row r="641" spans="32:32" x14ac:dyDescent="0.2">
      <c r="AF641" s="130"/>
    </row>
    <row r="642" spans="32:32" x14ac:dyDescent="0.2">
      <c r="AF642" s="130"/>
    </row>
    <row r="643" spans="32:32" x14ac:dyDescent="0.2">
      <c r="AF643" s="130"/>
    </row>
    <row r="644" spans="32:32" x14ac:dyDescent="0.2">
      <c r="AF644" s="130"/>
    </row>
    <row r="645" spans="32:32" x14ac:dyDescent="0.2">
      <c r="AF645" s="130"/>
    </row>
    <row r="646" spans="32:32" x14ac:dyDescent="0.2">
      <c r="AF646" s="130"/>
    </row>
    <row r="647" spans="32:32" x14ac:dyDescent="0.2">
      <c r="AF647" s="130"/>
    </row>
    <row r="648" spans="32:32" x14ac:dyDescent="0.2">
      <c r="AF648" s="130"/>
    </row>
    <row r="649" spans="32:32" x14ac:dyDescent="0.2">
      <c r="AF649" s="130"/>
    </row>
    <row r="650" spans="32:32" x14ac:dyDescent="0.2">
      <c r="AF650" s="130"/>
    </row>
    <row r="651" spans="32:32" x14ac:dyDescent="0.2">
      <c r="AF651" s="130"/>
    </row>
    <row r="652" spans="32:32" x14ac:dyDescent="0.2">
      <c r="AF652" s="130"/>
    </row>
    <row r="653" spans="32:32" x14ac:dyDescent="0.2">
      <c r="AF653" s="130"/>
    </row>
    <row r="654" spans="32:32" x14ac:dyDescent="0.2">
      <c r="AF654" s="130"/>
    </row>
    <row r="655" spans="32:32" x14ac:dyDescent="0.2">
      <c r="AF655" s="130"/>
    </row>
    <row r="656" spans="32:32" x14ac:dyDescent="0.2">
      <c r="AF656" s="130"/>
    </row>
    <row r="657" spans="32:32" x14ac:dyDescent="0.2">
      <c r="AF657" s="130"/>
    </row>
    <row r="658" spans="32:32" x14ac:dyDescent="0.2">
      <c r="AF658" s="130"/>
    </row>
    <row r="659" spans="32:32" x14ac:dyDescent="0.2">
      <c r="AF659" s="130"/>
    </row>
    <row r="660" spans="32:32" x14ac:dyDescent="0.2">
      <c r="AF660" s="130"/>
    </row>
    <row r="661" spans="32:32" x14ac:dyDescent="0.2">
      <c r="AF661" s="130"/>
    </row>
    <row r="662" spans="32:32" x14ac:dyDescent="0.2">
      <c r="AF662" s="130"/>
    </row>
    <row r="663" spans="32:32" x14ac:dyDescent="0.2">
      <c r="AF663" s="130"/>
    </row>
    <row r="664" spans="32:32" x14ac:dyDescent="0.2">
      <c r="AF664" s="130"/>
    </row>
    <row r="665" spans="32:32" x14ac:dyDescent="0.2">
      <c r="AF665" s="130"/>
    </row>
    <row r="666" spans="32:32" x14ac:dyDescent="0.2">
      <c r="AF666" s="130"/>
    </row>
    <row r="667" spans="32:32" x14ac:dyDescent="0.2">
      <c r="AF667" s="130"/>
    </row>
    <row r="668" spans="32:32" x14ac:dyDescent="0.2">
      <c r="AF668" s="130"/>
    </row>
    <row r="669" spans="32:32" x14ac:dyDescent="0.2">
      <c r="AF669" s="130"/>
    </row>
    <row r="670" spans="32:32" x14ac:dyDescent="0.2">
      <c r="AF670" s="130"/>
    </row>
    <row r="671" spans="32:32" x14ac:dyDescent="0.2">
      <c r="AF671" s="130"/>
    </row>
    <row r="672" spans="32:32" x14ac:dyDescent="0.2">
      <c r="AF672" s="130"/>
    </row>
    <row r="673" spans="32:32" x14ac:dyDescent="0.2">
      <c r="AF673" s="130"/>
    </row>
    <row r="674" spans="32:32" x14ac:dyDescent="0.2">
      <c r="AF674" s="130"/>
    </row>
    <row r="675" spans="32:32" x14ac:dyDescent="0.2">
      <c r="AF675" s="130"/>
    </row>
    <row r="676" spans="32:32" x14ac:dyDescent="0.2">
      <c r="AF676" s="130"/>
    </row>
    <row r="677" spans="32:32" x14ac:dyDescent="0.2">
      <c r="AF677" s="130"/>
    </row>
    <row r="678" spans="32:32" x14ac:dyDescent="0.2">
      <c r="AF678" s="130"/>
    </row>
    <row r="679" spans="32:32" x14ac:dyDescent="0.2">
      <c r="AF679" s="130"/>
    </row>
    <row r="680" spans="32:32" x14ac:dyDescent="0.2">
      <c r="AF680" s="130"/>
    </row>
    <row r="681" spans="32:32" x14ac:dyDescent="0.2">
      <c r="AF681" s="130"/>
    </row>
    <row r="682" spans="32:32" x14ac:dyDescent="0.2">
      <c r="AF682" s="130"/>
    </row>
    <row r="683" spans="32:32" x14ac:dyDescent="0.2">
      <c r="AF683" s="130"/>
    </row>
    <row r="684" spans="32:32" x14ac:dyDescent="0.2">
      <c r="AF684" s="130"/>
    </row>
    <row r="685" spans="32:32" x14ac:dyDescent="0.2">
      <c r="AF685" s="130"/>
    </row>
    <row r="686" spans="32:32" x14ac:dyDescent="0.2">
      <c r="AF686" s="130"/>
    </row>
    <row r="687" spans="32:32" x14ac:dyDescent="0.2">
      <c r="AF687" s="130"/>
    </row>
    <row r="688" spans="32:32" x14ac:dyDescent="0.2">
      <c r="AF688" s="130"/>
    </row>
    <row r="689" spans="32:32" x14ac:dyDescent="0.2">
      <c r="AF689" s="130"/>
    </row>
    <row r="690" spans="32:32" x14ac:dyDescent="0.2">
      <c r="AF690" s="130"/>
    </row>
    <row r="691" spans="32:32" x14ac:dyDescent="0.2">
      <c r="AF691" s="130"/>
    </row>
    <row r="692" spans="32:32" x14ac:dyDescent="0.2">
      <c r="AF692" s="130"/>
    </row>
    <row r="693" spans="32:32" x14ac:dyDescent="0.2">
      <c r="AF693" s="130"/>
    </row>
    <row r="694" spans="32:32" x14ac:dyDescent="0.2">
      <c r="AF694" s="130"/>
    </row>
    <row r="695" spans="32:32" x14ac:dyDescent="0.2">
      <c r="AF695" s="130"/>
    </row>
    <row r="696" spans="32:32" x14ac:dyDescent="0.2">
      <c r="AF696" s="130"/>
    </row>
    <row r="697" spans="32:32" x14ac:dyDescent="0.2">
      <c r="AF697" s="130"/>
    </row>
    <row r="698" spans="32:32" x14ac:dyDescent="0.2">
      <c r="AF698" s="130"/>
    </row>
    <row r="699" spans="32:32" x14ac:dyDescent="0.2">
      <c r="AF699" s="130"/>
    </row>
    <row r="700" spans="32:32" x14ac:dyDescent="0.2">
      <c r="AF700" s="130"/>
    </row>
    <row r="701" spans="32:32" x14ac:dyDescent="0.2">
      <c r="AF701" s="130"/>
    </row>
    <row r="702" spans="32:32" x14ac:dyDescent="0.2">
      <c r="AF702" s="130"/>
    </row>
    <row r="703" spans="32:32" x14ac:dyDescent="0.2">
      <c r="AF703" s="130"/>
    </row>
    <row r="704" spans="32:32" x14ac:dyDescent="0.2">
      <c r="AF704" s="130"/>
    </row>
    <row r="705" spans="32:32" x14ac:dyDescent="0.2">
      <c r="AF705" s="130"/>
    </row>
    <row r="706" spans="32:32" x14ac:dyDescent="0.2">
      <c r="AF706" s="130"/>
    </row>
    <row r="707" spans="32:32" x14ac:dyDescent="0.2">
      <c r="AF707" s="130"/>
    </row>
    <row r="708" spans="32:32" x14ac:dyDescent="0.2">
      <c r="AF708" s="130"/>
    </row>
    <row r="709" spans="32:32" x14ac:dyDescent="0.2">
      <c r="AF709" s="130"/>
    </row>
    <row r="710" spans="32:32" x14ac:dyDescent="0.2">
      <c r="AF710" s="130"/>
    </row>
    <row r="711" spans="32:32" x14ac:dyDescent="0.2">
      <c r="AF711" s="130"/>
    </row>
    <row r="712" spans="32:32" x14ac:dyDescent="0.2">
      <c r="AF712" s="130"/>
    </row>
    <row r="713" spans="32:32" x14ac:dyDescent="0.2">
      <c r="AF713" s="130"/>
    </row>
    <row r="714" spans="32:32" x14ac:dyDescent="0.2">
      <c r="AF714" s="130"/>
    </row>
    <row r="715" spans="32:32" x14ac:dyDescent="0.2">
      <c r="AF715" s="130"/>
    </row>
    <row r="716" spans="32:32" x14ac:dyDescent="0.2">
      <c r="AF716" s="130"/>
    </row>
    <row r="717" spans="32:32" x14ac:dyDescent="0.2">
      <c r="AF717" s="130"/>
    </row>
    <row r="718" spans="32:32" x14ac:dyDescent="0.2">
      <c r="AF718" s="130"/>
    </row>
    <row r="719" spans="32:32" x14ac:dyDescent="0.2">
      <c r="AF719" s="130"/>
    </row>
    <row r="720" spans="32:32" x14ac:dyDescent="0.2">
      <c r="AF720" s="130"/>
    </row>
    <row r="721" spans="32:32" x14ac:dyDescent="0.2">
      <c r="AF721" s="130"/>
    </row>
    <row r="722" spans="32:32" x14ac:dyDescent="0.2">
      <c r="AF722" s="130"/>
    </row>
    <row r="723" spans="32:32" x14ac:dyDescent="0.2">
      <c r="AF723" s="130"/>
    </row>
    <row r="724" spans="32:32" x14ac:dyDescent="0.2">
      <c r="AF724" s="130"/>
    </row>
    <row r="725" spans="32:32" x14ac:dyDescent="0.2">
      <c r="AF725" s="130"/>
    </row>
    <row r="726" spans="32:32" x14ac:dyDescent="0.2">
      <c r="AF726" s="130"/>
    </row>
    <row r="727" spans="32:32" x14ac:dyDescent="0.2">
      <c r="AF727" s="130"/>
    </row>
    <row r="728" spans="32:32" x14ac:dyDescent="0.2">
      <c r="AF728" s="130"/>
    </row>
    <row r="729" spans="32:32" x14ac:dyDescent="0.2">
      <c r="AF729" s="130"/>
    </row>
    <row r="730" spans="32:32" x14ac:dyDescent="0.2">
      <c r="AF730" s="130"/>
    </row>
    <row r="731" spans="32:32" x14ac:dyDescent="0.2">
      <c r="AF731" s="130"/>
    </row>
    <row r="732" spans="32:32" x14ac:dyDescent="0.2">
      <c r="AF732" s="130"/>
    </row>
    <row r="733" spans="32:32" x14ac:dyDescent="0.2">
      <c r="AF733" s="130"/>
    </row>
    <row r="734" spans="32:32" x14ac:dyDescent="0.2">
      <c r="AF734" s="130"/>
    </row>
    <row r="735" spans="32:32" x14ac:dyDescent="0.2">
      <c r="AF735" s="130"/>
    </row>
    <row r="736" spans="32:32" x14ac:dyDescent="0.2">
      <c r="AF736" s="130"/>
    </row>
    <row r="737" spans="32:32" x14ac:dyDescent="0.2">
      <c r="AF737" s="130"/>
    </row>
    <row r="738" spans="32:32" x14ac:dyDescent="0.2">
      <c r="AF738" s="130"/>
    </row>
    <row r="739" spans="32:32" x14ac:dyDescent="0.2">
      <c r="AF739" s="130"/>
    </row>
    <row r="740" spans="32:32" x14ac:dyDescent="0.2">
      <c r="AF740" s="130"/>
    </row>
    <row r="741" spans="32:32" x14ac:dyDescent="0.2">
      <c r="AF741" s="130"/>
    </row>
    <row r="742" spans="32:32" x14ac:dyDescent="0.2">
      <c r="AF742" s="130"/>
    </row>
    <row r="743" spans="32:32" x14ac:dyDescent="0.2">
      <c r="AF743" s="130"/>
    </row>
    <row r="744" spans="32:32" x14ac:dyDescent="0.2">
      <c r="AF744" s="130"/>
    </row>
    <row r="745" spans="32:32" x14ac:dyDescent="0.2">
      <c r="AF745" s="130"/>
    </row>
    <row r="746" spans="32:32" x14ac:dyDescent="0.2">
      <c r="AF746" s="130"/>
    </row>
    <row r="747" spans="32:32" x14ac:dyDescent="0.2">
      <c r="AF747" s="130"/>
    </row>
    <row r="748" spans="32:32" x14ac:dyDescent="0.2">
      <c r="AF748" s="130"/>
    </row>
    <row r="749" spans="32:32" x14ac:dyDescent="0.2">
      <c r="AF749" s="130"/>
    </row>
    <row r="750" spans="32:32" x14ac:dyDescent="0.2">
      <c r="AF750" s="130"/>
    </row>
  </sheetData>
  <protectedRanges>
    <protectedRange sqref="H8:L8" name="Zakres3"/>
    <protectedRange sqref="H7:L7" name="Zakres2"/>
    <protectedRange sqref="T14 V14:X14 Z14:AA14 AC14:AD14" name="Range1_1_1_1_1"/>
  </protectedRanges>
  <mergeCells count="39">
    <mergeCell ref="T15:V15"/>
    <mergeCell ref="T43:AF43"/>
    <mergeCell ref="T44:AF44"/>
    <mergeCell ref="T45:AF45"/>
    <mergeCell ref="T37:AF37"/>
    <mergeCell ref="T38:AF38"/>
    <mergeCell ref="T36:AF36"/>
    <mergeCell ref="T49:AF49"/>
    <mergeCell ref="T50:AF51"/>
    <mergeCell ref="T46:AF47"/>
    <mergeCell ref="T16:AB16"/>
    <mergeCell ref="AC16:AE16"/>
    <mergeCell ref="T17:AB17"/>
    <mergeCell ref="AC17:AE17"/>
    <mergeCell ref="T28:AF28"/>
    <mergeCell ref="T29:AF29"/>
    <mergeCell ref="T40:AF40"/>
    <mergeCell ref="T41:AF41"/>
    <mergeCell ref="T42:AF42"/>
    <mergeCell ref="U30:AF30"/>
    <mergeCell ref="T31:AF32"/>
    <mergeCell ref="U33:AF33"/>
    <mergeCell ref="T34:AF35"/>
    <mergeCell ref="P4:AA5"/>
    <mergeCell ref="T10:AF11"/>
    <mergeCell ref="T24:AF25"/>
    <mergeCell ref="T26:AF26"/>
    <mergeCell ref="T27:AF27"/>
    <mergeCell ref="W12:Z12"/>
    <mergeCell ref="AA12:AC12"/>
    <mergeCell ref="AD12:AF12"/>
    <mergeCell ref="T12:V12"/>
    <mergeCell ref="T14:V14"/>
    <mergeCell ref="W14:Z14"/>
    <mergeCell ref="AA14:AC14"/>
    <mergeCell ref="AD14:AF14"/>
    <mergeCell ref="X15:Z15"/>
    <mergeCell ref="AA15:AC15"/>
    <mergeCell ref="AD15:AF15"/>
  </mergeCells>
  <phoneticPr fontId="15" type="noConversion"/>
  <conditionalFormatting sqref="H18:H52">
    <cfRule type="expression" dxfId="15" priority="23" stopIfTrue="1">
      <formula>$G$4=7</formula>
    </cfRule>
  </conditionalFormatting>
  <conditionalFormatting sqref="N11:N52">
    <cfRule type="expression" dxfId="14" priority="24" stopIfTrue="1">
      <formula>$G$4="WW Standard 9"</formula>
    </cfRule>
  </conditionalFormatting>
  <conditionalFormatting sqref="D18:D52">
    <cfRule type="expression" dxfId="13" priority="25" stopIfTrue="1">
      <formula>$G$4=3</formula>
    </cfRule>
  </conditionalFormatting>
  <conditionalFormatting sqref="E18:E52">
    <cfRule type="expression" dxfId="12" priority="26" stopIfTrue="1">
      <formula>$G$4=4</formula>
    </cfRule>
  </conditionalFormatting>
  <conditionalFormatting sqref="F18:F52">
    <cfRule type="expression" dxfId="11" priority="27" stopIfTrue="1">
      <formula>$G$4=5</formula>
    </cfRule>
  </conditionalFormatting>
  <conditionalFormatting sqref="M11:M52">
    <cfRule type="expression" dxfId="10" priority="29" stopIfTrue="1">
      <formula>$G$4=8</formula>
    </cfRule>
  </conditionalFormatting>
  <conditionalFormatting sqref="H11:H17">
    <cfRule type="expression" dxfId="9" priority="11" stopIfTrue="1">
      <formula>$G$4=7</formula>
    </cfRule>
  </conditionalFormatting>
  <conditionalFormatting sqref="D11:D17">
    <cfRule type="expression" dxfId="8" priority="12" stopIfTrue="1">
      <formula>$G$4=3</formula>
    </cfRule>
  </conditionalFormatting>
  <conditionalFormatting sqref="E11:E17">
    <cfRule type="expression" dxfId="7" priority="13" stopIfTrue="1">
      <formula>$G$4=4</formula>
    </cfRule>
  </conditionalFormatting>
  <conditionalFormatting sqref="F11:F17">
    <cfRule type="expression" dxfId="6" priority="14" stopIfTrue="1">
      <formula>$G$4=5</formula>
    </cfRule>
  </conditionalFormatting>
  <conditionalFormatting sqref="G11:G52">
    <cfRule type="expression" dxfId="5" priority="15" stopIfTrue="1">
      <formula>$G$4=6</formula>
    </cfRule>
  </conditionalFormatting>
  <conditionalFormatting sqref="K11:L52">
    <cfRule type="expression" dxfId="4" priority="10" stopIfTrue="1">
      <formula>$G$4=706</formula>
    </cfRule>
  </conditionalFormatting>
  <conditionalFormatting sqref="P4:S5">
    <cfRule type="expression" dxfId="3" priority="7">
      <formula>$G$4=706</formula>
    </cfRule>
  </conditionalFormatting>
  <conditionalFormatting sqref="I11:I52">
    <cfRule type="expression" dxfId="2" priority="4" stopIfTrue="1">
      <formula>$G$4=706</formula>
    </cfRule>
  </conditionalFormatting>
  <conditionalFormatting sqref="G4">
    <cfRule type="cellIs" dxfId="1" priority="2" stopIfTrue="1" operator="equal">
      <formula>0</formula>
    </cfRule>
  </conditionalFormatting>
  <conditionalFormatting sqref="H4">
    <cfRule type="cellIs" dxfId="0" priority="1" stopIfTrue="1" operator="equal">
      <formula>0</formula>
    </cfRule>
  </conditionalFormatting>
  <hyperlinks>
    <hyperlink ref="F8" r:id="rId1" xr:uid="{00000000-0004-0000-0400-000000000000}"/>
  </hyperlinks>
  <pageMargins left="0.75" right="0.75" top="1" bottom="1" header="0.5" footer="0.5"/>
  <pageSetup paperSize="9" scale="93" orientation="portrait" verticalDpi="300" r:id="rId2"/>
  <headerFooter alignWithMargins="0"/>
  <colBreaks count="1" manualBreakCount="1">
    <brk id="15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2</xdr:col>
                    <xdr:colOff>0</xdr:colOff>
                    <xdr:row>2</xdr:row>
                    <xdr:rowOff>114300</xdr:rowOff>
                  </from>
                  <to>
                    <xdr:col>4</xdr:col>
                    <xdr:colOff>552450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/>
  <dimension ref="A1:CD879"/>
  <sheetViews>
    <sheetView zoomScale="70" zoomScaleNormal="70" workbookViewId="0">
      <selection activeCell="C8" sqref="C8"/>
    </sheetView>
  </sheetViews>
  <sheetFormatPr defaultColWidth="9.28515625" defaultRowHeight="12.75" x14ac:dyDescent="0.2"/>
  <cols>
    <col min="1" max="1" width="12.7109375" style="17" customWidth="1"/>
    <col min="2" max="3" width="22" style="17" customWidth="1"/>
    <col min="4" max="5" width="14.7109375" style="17" customWidth="1"/>
    <col min="6" max="11" width="12.7109375" style="17" customWidth="1"/>
    <col min="12" max="13" width="12.7109375" style="4" customWidth="1"/>
    <col min="14" max="17" width="22" style="17" customWidth="1"/>
    <col min="18" max="23" width="12.7109375" style="17" customWidth="1"/>
    <col min="24" max="24" width="12.7109375" style="4" customWidth="1"/>
    <col min="25" max="40" width="3.7109375" style="4" customWidth="1"/>
    <col min="41" max="41" width="10" style="4" customWidth="1"/>
    <col min="42" max="82" width="9.28515625" style="4"/>
    <col min="83" max="16384" width="9.28515625" style="5"/>
  </cols>
  <sheetData>
    <row r="1" spans="1:51" ht="21.2" customHeight="1" x14ac:dyDescent="0.3">
      <c r="A1" s="1" t="s">
        <v>62</v>
      </c>
      <c r="B1" s="2"/>
      <c r="C1" s="2"/>
      <c r="D1" s="2"/>
      <c r="E1" s="2"/>
      <c r="F1" s="6" t="s">
        <v>65</v>
      </c>
      <c r="G1" s="3"/>
      <c r="H1" s="3"/>
      <c r="I1" s="3"/>
      <c r="J1" s="3"/>
      <c r="K1" s="3"/>
      <c r="N1" s="2"/>
      <c r="O1" s="2"/>
      <c r="P1" s="2"/>
      <c r="Q1" s="2"/>
      <c r="R1" s="6" t="s">
        <v>66</v>
      </c>
      <c r="S1" s="3"/>
      <c r="T1" s="3"/>
      <c r="U1" s="3"/>
      <c r="V1" s="3"/>
      <c r="W1" s="3"/>
    </row>
    <row r="2" spans="1:51" ht="29.25" customHeight="1" x14ac:dyDescent="0.2">
      <c r="A2" s="6" t="s">
        <v>63</v>
      </c>
      <c r="B2" s="6" t="s">
        <v>64</v>
      </c>
      <c r="C2" s="6"/>
      <c r="D2" s="6"/>
      <c r="E2" s="6"/>
      <c r="F2" s="8"/>
      <c r="G2" s="2"/>
      <c r="H2" s="2"/>
      <c r="I2" s="2"/>
      <c r="J2" s="2"/>
      <c r="K2" s="7"/>
      <c r="N2" s="6" t="s">
        <v>64</v>
      </c>
      <c r="O2" s="6"/>
      <c r="P2" s="6"/>
      <c r="Q2" s="6"/>
      <c r="R2" s="8"/>
      <c r="S2" s="2"/>
      <c r="T2" s="2"/>
      <c r="U2" s="2"/>
      <c r="V2" s="2"/>
      <c r="W2" s="7"/>
      <c r="Y2" s="156" t="s">
        <v>64</v>
      </c>
      <c r="AH2" s="156" t="s">
        <v>64</v>
      </c>
    </row>
    <row r="3" spans="1:51" x14ac:dyDescent="0.2">
      <c r="A3" s="6" t="s">
        <v>67</v>
      </c>
      <c r="B3" s="6" t="s">
        <v>121</v>
      </c>
      <c r="C3" s="6"/>
      <c r="D3" s="6"/>
      <c r="E3" s="6"/>
      <c r="F3" s="2"/>
      <c r="G3" s="2"/>
      <c r="H3" s="2"/>
      <c r="I3" s="2"/>
      <c r="J3" s="2"/>
      <c r="K3" s="2"/>
      <c r="N3" s="6" t="s">
        <v>121</v>
      </c>
      <c r="O3" s="6"/>
      <c r="P3" s="6"/>
      <c r="Q3" s="6"/>
      <c r="R3" s="2"/>
      <c r="S3" s="2"/>
      <c r="T3" s="2"/>
      <c r="U3" s="2"/>
      <c r="V3" s="2"/>
      <c r="W3" s="2"/>
      <c r="Y3" s="156" t="s">
        <v>121</v>
      </c>
      <c r="AH3" s="156" t="s">
        <v>121</v>
      </c>
    </row>
    <row r="4" spans="1:51" x14ac:dyDescent="0.2">
      <c r="A4" s="6" t="s">
        <v>70</v>
      </c>
      <c r="B4" s="182">
        <v>45284</v>
      </c>
      <c r="C4" s="9"/>
      <c r="D4" s="9"/>
      <c r="E4" s="9"/>
      <c r="F4" s="2"/>
      <c r="G4" s="2"/>
      <c r="H4" s="2"/>
      <c r="I4" s="2"/>
      <c r="J4" s="2"/>
      <c r="K4" s="2"/>
      <c r="N4" s="182">
        <v>44920</v>
      </c>
      <c r="O4" s="9"/>
      <c r="P4" s="9"/>
      <c r="Q4" s="9"/>
      <c r="R4" s="2"/>
      <c r="S4" s="2"/>
      <c r="T4" s="2"/>
      <c r="U4" s="2"/>
      <c r="V4" s="2"/>
      <c r="W4" s="2"/>
      <c r="Y4" s="89">
        <v>43094</v>
      </c>
      <c r="Z4" s="90"/>
      <c r="AA4" s="90"/>
      <c r="AB4" s="90"/>
      <c r="AC4" s="90"/>
      <c r="AD4" s="90"/>
      <c r="AE4" s="90"/>
      <c r="AF4" s="91"/>
      <c r="AG4" s="91"/>
      <c r="AH4" s="89">
        <v>42370</v>
      </c>
      <c r="AI4" s="90"/>
      <c r="AJ4" s="90"/>
      <c r="AK4" s="90"/>
      <c r="AL4" s="90"/>
      <c r="AM4" s="90"/>
      <c r="AN4" s="90"/>
      <c r="AO4" s="91"/>
    </row>
    <row r="5" spans="1:51" x14ac:dyDescent="0.2">
      <c r="A5" s="6" t="s">
        <v>71</v>
      </c>
      <c r="B5" s="157" t="s">
        <v>72</v>
      </c>
      <c r="C5" s="157"/>
      <c r="D5" s="157"/>
      <c r="E5" s="157"/>
      <c r="F5" s="2">
        <v>4</v>
      </c>
      <c r="G5" s="2">
        <v>5</v>
      </c>
      <c r="H5" s="2">
        <v>6</v>
      </c>
      <c r="I5" s="2">
        <v>7</v>
      </c>
      <c r="J5" s="2">
        <v>8</v>
      </c>
      <c r="K5" s="2">
        <v>9</v>
      </c>
      <c r="N5" s="157" t="s">
        <v>72</v>
      </c>
      <c r="O5" s="157"/>
      <c r="P5" s="157"/>
      <c r="Q5" s="157"/>
      <c r="R5" s="2"/>
      <c r="S5" s="2"/>
      <c r="T5" s="2"/>
      <c r="U5" s="2"/>
      <c r="V5" s="2"/>
      <c r="W5" s="2"/>
      <c r="Y5" s="101" t="s">
        <v>72</v>
      </c>
      <c r="Z5" s="90"/>
      <c r="AA5" s="90"/>
      <c r="AB5" s="90"/>
      <c r="AC5" s="90"/>
      <c r="AD5" s="90"/>
      <c r="AE5" s="90"/>
      <c r="AF5" s="91"/>
      <c r="AG5" s="91"/>
      <c r="AH5" s="101" t="s">
        <v>72</v>
      </c>
      <c r="AI5" s="90"/>
      <c r="AJ5" s="90"/>
      <c r="AK5" s="90"/>
      <c r="AL5" s="90"/>
      <c r="AM5" s="90"/>
      <c r="AN5" s="90"/>
      <c r="AO5" s="91"/>
    </row>
    <row r="6" spans="1:51" x14ac:dyDescent="0.2">
      <c r="A6" s="6"/>
      <c r="B6" s="10"/>
      <c r="C6" s="10"/>
      <c r="D6" s="10"/>
      <c r="E6" s="10"/>
      <c r="F6" s="2"/>
      <c r="G6" s="2"/>
      <c r="H6" s="2"/>
      <c r="I6" s="2"/>
      <c r="J6" s="2"/>
      <c r="K6" s="2"/>
      <c r="N6" s="10"/>
      <c r="O6" s="10"/>
      <c r="P6" s="10"/>
      <c r="Q6" s="10"/>
      <c r="R6" s="2"/>
      <c r="S6" s="2"/>
      <c r="T6" s="2"/>
      <c r="U6" s="2"/>
      <c r="V6" s="2"/>
      <c r="W6" s="2"/>
      <c r="Y6" s="92"/>
      <c r="Z6" s="90"/>
      <c r="AA6" s="90"/>
      <c r="AB6" s="90"/>
      <c r="AC6" s="90"/>
      <c r="AD6" s="90"/>
      <c r="AE6" s="90"/>
      <c r="AF6" s="91"/>
      <c r="AG6" s="91"/>
      <c r="AH6" s="92"/>
      <c r="AI6" s="90"/>
      <c r="AJ6" s="90"/>
      <c r="AK6" s="90"/>
      <c r="AL6" s="90"/>
      <c r="AM6" s="90"/>
      <c r="AN6" s="90"/>
      <c r="AO6" s="91"/>
    </row>
    <row r="7" spans="1:51" ht="33.75" customHeight="1" x14ac:dyDescent="0.2">
      <c r="A7" s="2"/>
      <c r="B7" s="11"/>
      <c r="C7" s="18" t="s">
        <v>75</v>
      </c>
      <c r="D7" s="18" t="s">
        <v>122</v>
      </c>
      <c r="E7" s="18" t="s">
        <v>123</v>
      </c>
      <c r="F7" s="18" t="s">
        <v>77</v>
      </c>
      <c r="G7" s="18" t="s">
        <v>78</v>
      </c>
      <c r="H7" s="18" t="s">
        <v>79</v>
      </c>
      <c r="I7" s="18" t="s">
        <v>80</v>
      </c>
      <c r="J7" s="18" t="s">
        <v>81</v>
      </c>
      <c r="K7" s="18" t="s">
        <v>82</v>
      </c>
      <c r="L7" s="18" t="s">
        <v>83</v>
      </c>
      <c r="N7" s="11"/>
      <c r="O7" s="18" t="s">
        <v>75</v>
      </c>
      <c r="P7" s="18" t="s">
        <v>122</v>
      </c>
      <c r="Q7" s="18" t="s">
        <v>123</v>
      </c>
      <c r="R7" s="18" t="s">
        <v>77</v>
      </c>
      <c r="S7" s="18" t="s">
        <v>78</v>
      </c>
      <c r="T7" s="18" t="s">
        <v>79</v>
      </c>
      <c r="U7" s="18" t="s">
        <v>80</v>
      </c>
      <c r="V7" s="18" t="s">
        <v>81</v>
      </c>
      <c r="W7" s="18" t="s">
        <v>82</v>
      </c>
      <c r="X7" s="18" t="s">
        <v>83</v>
      </c>
      <c r="Y7" s="93"/>
      <c r="Z7" s="99" t="s">
        <v>77</v>
      </c>
      <c r="AA7" s="99" t="s">
        <v>78</v>
      </c>
      <c r="AB7" s="99" t="s">
        <v>79</v>
      </c>
      <c r="AC7" s="99" t="s">
        <v>80</v>
      </c>
      <c r="AD7" s="99" t="s">
        <v>81</v>
      </c>
      <c r="AE7" s="99" t="s">
        <v>82</v>
      </c>
      <c r="AF7" s="99" t="s">
        <v>83</v>
      </c>
      <c r="AG7" s="185"/>
      <c r="AH7" s="93"/>
      <c r="AI7" s="99" t="s">
        <v>77</v>
      </c>
      <c r="AJ7" s="99" t="s">
        <v>78</v>
      </c>
      <c r="AK7" s="99" t="s">
        <v>79</v>
      </c>
      <c r="AL7" s="99" t="s">
        <v>80</v>
      </c>
      <c r="AM7" s="99" t="s">
        <v>81</v>
      </c>
      <c r="AN7" s="99" t="s">
        <v>82</v>
      </c>
      <c r="AO7" s="99" t="s">
        <v>83</v>
      </c>
      <c r="AQ7" s="245" t="s">
        <v>88</v>
      </c>
      <c r="AR7" s="245" t="s">
        <v>88</v>
      </c>
      <c r="AS7" s="245"/>
    </row>
    <row r="8" spans="1:51" ht="18.75" customHeight="1" x14ac:dyDescent="0.2">
      <c r="A8" s="13"/>
      <c r="B8" s="11">
        <v>5</v>
      </c>
      <c r="C8" s="158">
        <v>919.4</v>
      </c>
      <c r="D8" s="158">
        <v>979.2</v>
      </c>
      <c r="E8" s="158">
        <v>1003.95</v>
      </c>
      <c r="F8" s="158">
        <v>601.75</v>
      </c>
      <c r="G8" s="158">
        <v>657.45</v>
      </c>
      <c r="H8" s="158">
        <v>726.8</v>
      </c>
      <c r="I8" s="158">
        <v>755.9</v>
      </c>
      <c r="J8" s="158">
        <v>780.2</v>
      </c>
      <c r="K8" s="158">
        <v>1469</v>
      </c>
      <c r="L8" s="159"/>
      <c r="N8" s="11">
        <v>5</v>
      </c>
      <c r="O8" s="158">
        <v>812.85</v>
      </c>
      <c r="P8" s="158">
        <v>893.4</v>
      </c>
      <c r="Q8" s="158">
        <v>916</v>
      </c>
      <c r="R8" s="158">
        <v>549</v>
      </c>
      <c r="S8" s="158">
        <v>599.85</v>
      </c>
      <c r="T8" s="158">
        <v>663.1</v>
      </c>
      <c r="U8" s="158">
        <v>689.65</v>
      </c>
      <c r="V8" s="158">
        <v>711.85</v>
      </c>
      <c r="W8" s="158">
        <v>1340.3</v>
      </c>
      <c r="X8" s="159"/>
      <c r="Y8" s="93">
        <v>5</v>
      </c>
      <c r="Z8" s="95">
        <v>415.2</v>
      </c>
      <c r="AA8" s="95">
        <v>453.7</v>
      </c>
      <c r="AB8" s="95">
        <v>501.65</v>
      </c>
      <c r="AC8" s="95">
        <v>521.65</v>
      </c>
      <c r="AD8" s="95">
        <v>538.4</v>
      </c>
      <c r="AE8" s="95">
        <v>989.25</v>
      </c>
      <c r="AF8" s="95"/>
      <c r="AG8" s="95"/>
      <c r="AH8" s="93">
        <v>5</v>
      </c>
      <c r="AI8" s="95">
        <v>398.05</v>
      </c>
      <c r="AJ8" s="95">
        <v>434.95</v>
      </c>
      <c r="AK8" s="95">
        <v>480.95</v>
      </c>
      <c r="AL8" s="95">
        <v>500.1</v>
      </c>
      <c r="AM8" s="95">
        <v>516.20000000000005</v>
      </c>
      <c r="AN8" s="95">
        <v>951.2</v>
      </c>
      <c r="AO8" s="95"/>
      <c r="AQ8" s="96">
        <f t="shared" ref="AQ8:AY8" si="0">C8/O8-1</f>
        <v>0.13108199544811461</v>
      </c>
      <c r="AR8" s="96">
        <f t="shared" si="0"/>
        <v>9.6037609133646784E-2</v>
      </c>
      <c r="AS8" s="96">
        <f t="shared" si="0"/>
        <v>9.6015283842794785E-2</v>
      </c>
      <c r="AT8" s="96">
        <f t="shared" si="0"/>
        <v>9.6083788706739615E-2</v>
      </c>
      <c r="AU8" s="96">
        <f t="shared" si="0"/>
        <v>9.6024006001500517E-2</v>
      </c>
      <c r="AV8" s="96">
        <f t="shared" si="0"/>
        <v>9.6063942090182319E-2</v>
      </c>
      <c r="AW8" s="96">
        <f t="shared" si="0"/>
        <v>9.606322047415361E-2</v>
      </c>
      <c r="AX8" s="96">
        <f t="shared" si="0"/>
        <v>9.6017419400154624E-2</v>
      </c>
      <c r="AY8" s="96">
        <f t="shared" si="0"/>
        <v>9.6023278370514165E-2</v>
      </c>
    </row>
    <row r="9" spans="1:51" ht="15.75" x14ac:dyDescent="0.25">
      <c r="A9" s="14"/>
      <c r="B9" s="11">
        <v>10</v>
      </c>
      <c r="C9" s="158">
        <v>1150.2</v>
      </c>
      <c r="D9" s="158">
        <v>1206.55</v>
      </c>
      <c r="E9" s="158">
        <v>1240.1500000000001</v>
      </c>
      <c r="F9" s="158">
        <v>772.5</v>
      </c>
      <c r="G9" s="158">
        <v>828.5</v>
      </c>
      <c r="H9" s="158">
        <v>936.25</v>
      </c>
      <c r="I9" s="158">
        <v>978.75</v>
      </c>
      <c r="J9" s="158">
        <v>1011.7</v>
      </c>
      <c r="K9" s="158">
        <v>1906.55</v>
      </c>
      <c r="L9" s="159"/>
      <c r="N9" s="11">
        <v>10</v>
      </c>
      <c r="O9" s="158">
        <v>1024.6500000000001</v>
      </c>
      <c r="P9" s="158">
        <v>1100.8499999999999</v>
      </c>
      <c r="Q9" s="158">
        <v>1131.5</v>
      </c>
      <c r="R9" s="158">
        <v>704.8</v>
      </c>
      <c r="S9" s="158">
        <v>755.9</v>
      </c>
      <c r="T9" s="158">
        <v>854.2</v>
      </c>
      <c r="U9" s="158">
        <v>893</v>
      </c>
      <c r="V9" s="158">
        <v>923.05</v>
      </c>
      <c r="W9" s="158">
        <v>1739.55</v>
      </c>
      <c r="X9" s="159"/>
      <c r="Y9" s="93">
        <v>10</v>
      </c>
      <c r="Z9" s="95">
        <v>533.15</v>
      </c>
      <c r="AA9" s="95">
        <v>571.75</v>
      </c>
      <c r="AB9" s="95">
        <v>646.15</v>
      </c>
      <c r="AC9" s="95">
        <v>675.5</v>
      </c>
      <c r="AD9" s="95">
        <v>698.25</v>
      </c>
      <c r="AE9" s="95">
        <v>1283.95</v>
      </c>
      <c r="AF9" s="95"/>
      <c r="AG9" s="95"/>
      <c r="AH9" s="93">
        <v>10</v>
      </c>
      <c r="AI9" s="95">
        <v>511.15</v>
      </c>
      <c r="AJ9" s="95">
        <v>548.15</v>
      </c>
      <c r="AK9" s="95">
        <v>619.5</v>
      </c>
      <c r="AL9" s="95">
        <v>647.65</v>
      </c>
      <c r="AM9" s="95">
        <v>669.45</v>
      </c>
      <c r="AN9" s="95">
        <v>1234.55</v>
      </c>
      <c r="AO9" s="95"/>
      <c r="AQ9" s="96">
        <f t="shared" ref="AQ9:AQ22" si="1">C9/O9-1</f>
        <v>0.12252964426877466</v>
      </c>
      <c r="AR9" s="96">
        <f t="shared" ref="AR9:AS22" si="2">D9/P9-1</f>
        <v>9.6016714357087807E-2</v>
      </c>
      <c r="AS9" s="96">
        <f t="shared" si="2"/>
        <v>9.6022978347326537E-2</v>
      </c>
      <c r="AT9" s="96">
        <f t="shared" ref="AT9:AT22" si="3">F9/R9-1</f>
        <v>9.605561861521017E-2</v>
      </c>
      <c r="AU9" s="96">
        <f t="shared" ref="AU9:AU22" si="4">G9/S9-1</f>
        <v>9.6044450324116903E-2</v>
      </c>
      <c r="AV9" s="96">
        <f t="shared" ref="AV9:AV22" si="5">H9/T9-1</f>
        <v>9.6054788105830013E-2</v>
      </c>
      <c r="AW9" s="96">
        <f t="shared" ref="AW9:AW22" si="6">I9/U9-1</f>
        <v>9.6024636058230639E-2</v>
      </c>
      <c r="AX9" s="96">
        <f t="shared" ref="AX9:AX22" si="7">J9/V9-1</f>
        <v>9.6040301175451148E-2</v>
      </c>
      <c r="AY9" s="96">
        <f t="shared" ref="AY9:AY22" si="8">K9/W9-1</f>
        <v>9.6001839556207003E-2</v>
      </c>
    </row>
    <row r="10" spans="1:51" ht="15.75" x14ac:dyDescent="0.25">
      <c r="A10" s="14"/>
      <c r="B10" s="11">
        <v>15</v>
      </c>
      <c r="C10" s="158">
        <v>1298.4000000000001</v>
      </c>
      <c r="D10" s="158">
        <v>1352.6</v>
      </c>
      <c r="E10" s="158">
        <v>1376.2</v>
      </c>
      <c r="F10" s="158">
        <v>846.95</v>
      </c>
      <c r="G10" s="158">
        <v>902.65</v>
      </c>
      <c r="H10" s="158">
        <v>1060.1500000000001</v>
      </c>
      <c r="I10" s="158">
        <v>1121.95</v>
      </c>
      <c r="J10" s="158">
        <v>1145</v>
      </c>
      <c r="K10" s="158">
        <v>2076.4</v>
      </c>
      <c r="L10" s="159"/>
      <c r="N10" s="11">
        <v>15</v>
      </c>
      <c r="O10" s="158">
        <v>1160.7</v>
      </c>
      <c r="P10" s="158">
        <v>1234.0999999999999</v>
      </c>
      <c r="Q10" s="158">
        <v>1255.6500000000001</v>
      </c>
      <c r="R10" s="158">
        <v>772.75</v>
      </c>
      <c r="S10" s="158">
        <v>823.55</v>
      </c>
      <c r="T10" s="158">
        <v>967.25</v>
      </c>
      <c r="U10" s="158">
        <v>1023.65</v>
      </c>
      <c r="V10" s="158">
        <v>1044.7</v>
      </c>
      <c r="W10" s="158">
        <v>1894.5</v>
      </c>
      <c r="X10" s="159"/>
      <c r="Y10" s="93">
        <v>15</v>
      </c>
      <c r="Z10" s="95">
        <v>584.54999999999995</v>
      </c>
      <c r="AA10" s="95">
        <v>623</v>
      </c>
      <c r="AB10" s="95">
        <v>731.65</v>
      </c>
      <c r="AC10" s="95">
        <v>774.35</v>
      </c>
      <c r="AD10" s="95">
        <v>790.3</v>
      </c>
      <c r="AE10" s="95">
        <v>1398.35</v>
      </c>
      <c r="AF10" s="95"/>
      <c r="AG10" s="95"/>
      <c r="AH10" s="93">
        <v>15</v>
      </c>
      <c r="AI10" s="95">
        <v>560.45000000000005</v>
      </c>
      <c r="AJ10" s="95">
        <v>597.29999999999995</v>
      </c>
      <c r="AK10" s="95">
        <v>701.45</v>
      </c>
      <c r="AL10" s="95">
        <v>742.4</v>
      </c>
      <c r="AM10" s="95">
        <v>757.7</v>
      </c>
      <c r="AN10" s="95">
        <v>1344.55</v>
      </c>
      <c r="AO10" s="95"/>
      <c r="AQ10" s="96">
        <f t="shared" si="1"/>
        <v>0.11863530628069263</v>
      </c>
      <c r="AR10" s="96">
        <f t="shared" si="2"/>
        <v>9.6021392107608738E-2</v>
      </c>
      <c r="AS10" s="96">
        <f t="shared" si="2"/>
        <v>9.600605264205786E-2</v>
      </c>
      <c r="AT10" s="96">
        <f t="shared" si="3"/>
        <v>9.6020705273374363E-2</v>
      </c>
      <c r="AU10" s="96">
        <f t="shared" si="4"/>
        <v>9.6047598810029777E-2</v>
      </c>
      <c r="AV10" s="96">
        <f t="shared" si="5"/>
        <v>9.6045489790643757E-2</v>
      </c>
      <c r="AW10" s="96">
        <f t="shared" si="6"/>
        <v>9.602891613344422E-2</v>
      </c>
      <c r="AX10" s="96">
        <f t="shared" si="7"/>
        <v>9.6008423470852922E-2</v>
      </c>
      <c r="AY10" s="96">
        <f t="shared" si="8"/>
        <v>9.6014779625231084E-2</v>
      </c>
    </row>
    <row r="11" spans="1:51" ht="15.75" x14ac:dyDescent="0.25">
      <c r="A11" s="14"/>
      <c r="B11" s="11">
        <v>20</v>
      </c>
      <c r="C11" s="158">
        <v>1448.8</v>
      </c>
      <c r="D11" s="158">
        <v>1500.85</v>
      </c>
      <c r="E11" s="158">
        <v>1511.8</v>
      </c>
      <c r="F11" s="158">
        <v>919.4</v>
      </c>
      <c r="G11" s="158">
        <v>977.05</v>
      </c>
      <c r="H11" s="158">
        <v>1182.0999999999999</v>
      </c>
      <c r="I11" s="158">
        <v>1267.25</v>
      </c>
      <c r="J11" s="158">
        <v>1278</v>
      </c>
      <c r="K11" s="158">
        <v>2248.1</v>
      </c>
      <c r="L11" s="159"/>
      <c r="N11" s="11">
        <v>20</v>
      </c>
      <c r="O11" s="158">
        <v>1298.75</v>
      </c>
      <c r="P11" s="158">
        <v>1369.35</v>
      </c>
      <c r="Q11" s="158">
        <v>1379.35</v>
      </c>
      <c r="R11" s="158">
        <v>838.85</v>
      </c>
      <c r="S11" s="158">
        <v>891.45</v>
      </c>
      <c r="T11" s="158">
        <v>1078.55</v>
      </c>
      <c r="U11" s="158">
        <v>1156.25</v>
      </c>
      <c r="V11" s="158">
        <v>1166.05</v>
      </c>
      <c r="W11" s="158">
        <v>2051.15</v>
      </c>
      <c r="X11" s="159"/>
      <c r="Y11" s="93">
        <v>20</v>
      </c>
      <c r="Z11" s="95">
        <v>634.54999999999995</v>
      </c>
      <c r="AA11" s="95">
        <v>674.3</v>
      </c>
      <c r="AB11" s="95">
        <v>815.85</v>
      </c>
      <c r="AC11" s="95">
        <v>874.65</v>
      </c>
      <c r="AD11" s="95">
        <v>882.05</v>
      </c>
      <c r="AE11" s="95">
        <v>1514</v>
      </c>
      <c r="AF11" s="95"/>
      <c r="AG11" s="95"/>
      <c r="AH11" s="93">
        <v>20</v>
      </c>
      <c r="AI11" s="95">
        <v>608.35</v>
      </c>
      <c r="AJ11" s="95">
        <v>646.5</v>
      </c>
      <c r="AK11" s="95">
        <v>782.2</v>
      </c>
      <c r="AL11" s="95">
        <v>838.55</v>
      </c>
      <c r="AM11" s="95">
        <v>845.65</v>
      </c>
      <c r="AN11" s="95">
        <v>1455.75</v>
      </c>
      <c r="AO11" s="95"/>
      <c r="AQ11" s="96">
        <f t="shared" si="1"/>
        <v>0.11553416746871981</v>
      </c>
      <c r="AR11" s="96">
        <f t="shared" si="2"/>
        <v>9.6030963595866714E-2</v>
      </c>
      <c r="AS11" s="96">
        <f t="shared" si="2"/>
        <v>9.6023489324681854E-2</v>
      </c>
      <c r="AT11" s="96">
        <f t="shared" si="3"/>
        <v>9.6024319008165993E-2</v>
      </c>
      <c r="AU11" s="96">
        <f t="shared" si="4"/>
        <v>9.6023332772449344E-2</v>
      </c>
      <c r="AV11" s="96">
        <f t="shared" si="5"/>
        <v>9.600852997079401E-2</v>
      </c>
      <c r="AW11" s="96">
        <f t="shared" si="6"/>
        <v>9.6000000000000085E-2</v>
      </c>
      <c r="AX11" s="96">
        <f t="shared" si="7"/>
        <v>9.6007889884653252E-2</v>
      </c>
      <c r="AY11" s="96">
        <f t="shared" si="8"/>
        <v>9.6019306242839386E-2</v>
      </c>
    </row>
    <row r="12" spans="1:51" ht="15.75" x14ac:dyDescent="0.25">
      <c r="A12" s="14"/>
      <c r="B12" s="11">
        <v>25</v>
      </c>
      <c r="C12" s="158">
        <v>1549.9</v>
      </c>
      <c r="D12" s="158">
        <v>1600.5</v>
      </c>
      <c r="E12" s="158">
        <v>1619.05</v>
      </c>
      <c r="F12" s="158">
        <v>989.4</v>
      </c>
      <c r="G12" s="158">
        <v>1060.45</v>
      </c>
      <c r="H12" s="158">
        <v>1275.45</v>
      </c>
      <c r="I12" s="158">
        <v>1364.85</v>
      </c>
      <c r="J12" s="158">
        <v>1383.05</v>
      </c>
      <c r="K12" s="158">
        <v>2370.75</v>
      </c>
      <c r="L12" s="159"/>
      <c r="N12" s="11">
        <v>25</v>
      </c>
      <c r="O12" s="158">
        <v>1391.55</v>
      </c>
      <c r="P12" s="158">
        <v>1460.3</v>
      </c>
      <c r="Q12" s="158">
        <v>1477.2</v>
      </c>
      <c r="R12" s="158">
        <v>902.7</v>
      </c>
      <c r="S12" s="158">
        <v>967.55</v>
      </c>
      <c r="T12" s="158">
        <v>1163.7</v>
      </c>
      <c r="U12" s="158">
        <v>1245.3</v>
      </c>
      <c r="V12" s="158">
        <v>1261.9000000000001</v>
      </c>
      <c r="W12" s="158">
        <v>2163.0500000000002</v>
      </c>
      <c r="X12" s="159"/>
      <c r="Y12" s="93">
        <v>25</v>
      </c>
      <c r="Z12" s="95">
        <v>682.8</v>
      </c>
      <c r="AA12" s="95">
        <v>731.9</v>
      </c>
      <c r="AB12" s="95">
        <v>880.3</v>
      </c>
      <c r="AC12" s="95">
        <v>942.05</v>
      </c>
      <c r="AD12" s="95">
        <v>954.6</v>
      </c>
      <c r="AE12" s="95">
        <v>1596.65</v>
      </c>
      <c r="AF12" s="95"/>
      <c r="AG12" s="95"/>
      <c r="AH12" s="93">
        <v>25</v>
      </c>
      <c r="AI12" s="95">
        <v>654.65</v>
      </c>
      <c r="AJ12" s="95">
        <v>701.7</v>
      </c>
      <c r="AK12" s="95">
        <v>844</v>
      </c>
      <c r="AL12" s="95">
        <v>903.2</v>
      </c>
      <c r="AM12" s="95">
        <v>915.2</v>
      </c>
      <c r="AN12" s="95">
        <v>1535.2</v>
      </c>
      <c r="AO12" s="95"/>
      <c r="AQ12" s="96">
        <f t="shared" si="1"/>
        <v>0.11379397075203923</v>
      </c>
      <c r="AR12" s="96">
        <f t="shared" si="2"/>
        <v>9.600766965691987E-2</v>
      </c>
      <c r="AS12" s="96">
        <f t="shared" si="2"/>
        <v>9.6026265908475406E-2</v>
      </c>
      <c r="AT12" s="96">
        <f t="shared" si="3"/>
        <v>9.6045197740112886E-2</v>
      </c>
      <c r="AU12" s="96">
        <f t="shared" si="4"/>
        <v>9.6015709782440339E-2</v>
      </c>
      <c r="AV12" s="96">
        <f t="shared" si="5"/>
        <v>9.6029904614591377E-2</v>
      </c>
      <c r="AW12" s="96">
        <f t="shared" si="6"/>
        <v>9.6000963623223301E-2</v>
      </c>
      <c r="AX12" s="96">
        <f t="shared" si="7"/>
        <v>9.6006022664236301E-2</v>
      </c>
      <c r="AY12" s="96">
        <f t="shared" si="8"/>
        <v>9.6021821039735444E-2</v>
      </c>
    </row>
    <row r="13" spans="1:51" ht="15.75" x14ac:dyDescent="0.25">
      <c r="A13" s="14"/>
      <c r="B13" s="11">
        <v>30</v>
      </c>
      <c r="C13" s="158">
        <v>1640.65</v>
      </c>
      <c r="D13" s="158">
        <v>1689.95</v>
      </c>
      <c r="E13" s="158">
        <v>1723.7</v>
      </c>
      <c r="F13" s="158">
        <v>1051.05</v>
      </c>
      <c r="G13" s="158">
        <v>1133.3499999999999</v>
      </c>
      <c r="H13" s="158">
        <v>1367</v>
      </c>
      <c r="I13" s="158">
        <v>1452.6</v>
      </c>
      <c r="J13" s="158">
        <v>1485.75</v>
      </c>
      <c r="K13" s="158">
        <v>2488.6</v>
      </c>
      <c r="L13" s="159"/>
      <c r="N13" s="11">
        <v>30</v>
      </c>
      <c r="O13" s="158">
        <v>1474.9</v>
      </c>
      <c r="P13" s="158">
        <v>1541.9</v>
      </c>
      <c r="Q13" s="158">
        <v>1572.7</v>
      </c>
      <c r="R13" s="158">
        <v>958.95</v>
      </c>
      <c r="S13" s="158">
        <v>1034.05</v>
      </c>
      <c r="T13" s="158">
        <v>1247.25</v>
      </c>
      <c r="U13" s="158">
        <v>1325.35</v>
      </c>
      <c r="V13" s="158">
        <v>1355.6</v>
      </c>
      <c r="W13" s="158">
        <v>2270.6</v>
      </c>
      <c r="X13" s="159"/>
      <c r="Y13" s="93">
        <v>30</v>
      </c>
      <c r="Z13" s="95">
        <v>725.4</v>
      </c>
      <c r="AA13" s="95">
        <v>782.2</v>
      </c>
      <c r="AB13" s="95">
        <v>943.45</v>
      </c>
      <c r="AC13" s="95">
        <v>1002.55</v>
      </c>
      <c r="AD13" s="95">
        <v>1025.5</v>
      </c>
      <c r="AE13" s="95">
        <v>1675.95</v>
      </c>
      <c r="AF13" s="95"/>
      <c r="AG13" s="95"/>
      <c r="AH13" s="93">
        <v>30</v>
      </c>
      <c r="AI13" s="95">
        <v>695.45</v>
      </c>
      <c r="AJ13" s="95">
        <v>749.95</v>
      </c>
      <c r="AK13" s="95">
        <v>904.55</v>
      </c>
      <c r="AL13" s="95">
        <v>961.2</v>
      </c>
      <c r="AM13" s="95">
        <v>983.2</v>
      </c>
      <c r="AN13" s="95">
        <v>1611.45</v>
      </c>
      <c r="AO13" s="95"/>
      <c r="AQ13" s="96">
        <f t="shared" si="1"/>
        <v>0.11238050037290659</v>
      </c>
      <c r="AR13" s="96">
        <f t="shared" si="2"/>
        <v>9.60178999935144E-2</v>
      </c>
      <c r="AS13" s="96">
        <f t="shared" si="2"/>
        <v>9.6013225662872737E-2</v>
      </c>
      <c r="AT13" s="96">
        <f t="shared" si="3"/>
        <v>9.6042546535272777E-2</v>
      </c>
      <c r="AU13" s="96">
        <f t="shared" si="4"/>
        <v>9.6030172622213694E-2</v>
      </c>
      <c r="AV13" s="96">
        <f t="shared" si="5"/>
        <v>9.6011224694327435E-2</v>
      </c>
      <c r="AW13" s="96">
        <f t="shared" si="6"/>
        <v>9.6012374089863073E-2</v>
      </c>
      <c r="AX13" s="96">
        <f t="shared" si="7"/>
        <v>9.6009147241074233E-2</v>
      </c>
      <c r="AY13" s="96">
        <f t="shared" si="8"/>
        <v>9.6009865233858793E-2</v>
      </c>
    </row>
    <row r="14" spans="1:51" ht="15.75" x14ac:dyDescent="0.25">
      <c r="A14" s="14"/>
      <c r="B14" s="11">
        <v>40</v>
      </c>
      <c r="C14" s="158">
        <v>1837.95</v>
      </c>
      <c r="D14" s="158">
        <v>1884.45</v>
      </c>
      <c r="E14" s="158">
        <v>1943.25</v>
      </c>
      <c r="F14" s="158">
        <v>1185.7</v>
      </c>
      <c r="G14" s="158">
        <v>1271.6500000000001</v>
      </c>
      <c r="H14" s="158">
        <v>1559.5</v>
      </c>
      <c r="I14" s="158">
        <v>1643.25</v>
      </c>
      <c r="J14" s="158">
        <v>1700.9</v>
      </c>
      <c r="K14" s="158">
        <v>2710.25</v>
      </c>
      <c r="L14" s="159"/>
      <c r="N14" s="11">
        <v>40</v>
      </c>
      <c r="O14" s="158">
        <v>1656.1</v>
      </c>
      <c r="P14" s="158">
        <v>1719.35</v>
      </c>
      <c r="Q14" s="158">
        <v>1773</v>
      </c>
      <c r="R14" s="158">
        <v>1081.8</v>
      </c>
      <c r="S14" s="158">
        <v>1160.25</v>
      </c>
      <c r="T14" s="158">
        <v>1422.9</v>
      </c>
      <c r="U14" s="158">
        <v>1499.3</v>
      </c>
      <c r="V14" s="158">
        <v>1551.9</v>
      </c>
      <c r="W14" s="158">
        <v>2472.85</v>
      </c>
      <c r="X14" s="159"/>
      <c r="Y14" s="93">
        <v>40</v>
      </c>
      <c r="Z14" s="95">
        <v>818.3</v>
      </c>
      <c r="AA14" s="95">
        <v>877.65</v>
      </c>
      <c r="AB14" s="95">
        <v>1076.45</v>
      </c>
      <c r="AC14" s="95">
        <v>1134.2</v>
      </c>
      <c r="AD14" s="95">
        <v>1174.05</v>
      </c>
      <c r="AE14" s="95">
        <v>1825.3</v>
      </c>
      <c r="AF14" s="95"/>
      <c r="AG14" s="95"/>
      <c r="AH14" s="93">
        <v>40</v>
      </c>
      <c r="AI14" s="95">
        <v>784.55</v>
      </c>
      <c r="AJ14" s="95">
        <v>841.45</v>
      </c>
      <c r="AK14" s="95">
        <v>1032.05</v>
      </c>
      <c r="AL14" s="95">
        <v>1087.4000000000001</v>
      </c>
      <c r="AM14" s="95">
        <v>1125.5999999999999</v>
      </c>
      <c r="AN14" s="95">
        <v>1755.05</v>
      </c>
      <c r="AO14" s="95"/>
      <c r="AQ14" s="96">
        <f t="shared" si="1"/>
        <v>0.10980617112493207</v>
      </c>
      <c r="AR14" s="96">
        <f t="shared" si="2"/>
        <v>9.6024660482159074E-2</v>
      </c>
      <c r="AS14" s="96">
        <f t="shared" si="2"/>
        <v>9.6023688663282591E-2</v>
      </c>
      <c r="AT14" s="96">
        <f t="shared" si="3"/>
        <v>9.6043630985394701E-2</v>
      </c>
      <c r="AU14" s="96">
        <f t="shared" si="4"/>
        <v>9.6013790131437293E-2</v>
      </c>
      <c r="AV14" s="96">
        <f t="shared" si="5"/>
        <v>9.6001124464122567E-2</v>
      </c>
      <c r="AW14" s="96">
        <f t="shared" si="6"/>
        <v>9.6011472020276267E-2</v>
      </c>
      <c r="AX14" s="96">
        <f t="shared" si="7"/>
        <v>9.6011340936916101E-2</v>
      </c>
      <c r="AY14" s="96">
        <f t="shared" si="8"/>
        <v>9.6002588106840259E-2</v>
      </c>
    </row>
    <row r="15" spans="1:51" ht="15.75" x14ac:dyDescent="0.25">
      <c r="A15" s="14"/>
      <c r="B15" s="11">
        <v>50</v>
      </c>
      <c r="C15" s="158">
        <v>2045.15</v>
      </c>
      <c r="D15" s="158">
        <v>2088.8000000000002</v>
      </c>
      <c r="E15" s="158">
        <v>2176.6999999999998</v>
      </c>
      <c r="F15" s="158">
        <v>1320.3</v>
      </c>
      <c r="G15" s="158">
        <v>1396.5</v>
      </c>
      <c r="H15" s="158">
        <v>1775.4</v>
      </c>
      <c r="I15" s="158">
        <v>1843.55</v>
      </c>
      <c r="J15" s="158">
        <v>1929.75</v>
      </c>
      <c r="K15" s="158">
        <v>2931.9</v>
      </c>
      <c r="L15" s="159"/>
      <c r="N15" s="11">
        <v>50</v>
      </c>
      <c r="O15" s="158">
        <v>1846.4</v>
      </c>
      <c r="P15" s="158">
        <v>1905.8</v>
      </c>
      <c r="Q15" s="158">
        <v>1986</v>
      </c>
      <c r="R15" s="158">
        <v>1204.6500000000001</v>
      </c>
      <c r="S15" s="158">
        <v>1274.1500000000001</v>
      </c>
      <c r="T15" s="158">
        <v>1619.85</v>
      </c>
      <c r="U15" s="158">
        <v>1682.05</v>
      </c>
      <c r="V15" s="158">
        <v>1760.7</v>
      </c>
      <c r="W15" s="158">
        <v>2675.05</v>
      </c>
      <c r="X15" s="159"/>
      <c r="Y15" s="93">
        <v>50</v>
      </c>
      <c r="Z15" s="95">
        <v>911.25</v>
      </c>
      <c r="AA15" s="95">
        <v>963.95</v>
      </c>
      <c r="AB15" s="95">
        <v>1225.45</v>
      </c>
      <c r="AC15" s="95">
        <v>1272.5</v>
      </c>
      <c r="AD15" s="95">
        <v>1331.95</v>
      </c>
      <c r="AE15" s="95">
        <v>1974.55</v>
      </c>
      <c r="AF15" s="95"/>
      <c r="AG15" s="95"/>
      <c r="AH15" s="93">
        <v>50</v>
      </c>
      <c r="AI15" s="95">
        <v>873.65</v>
      </c>
      <c r="AJ15" s="95">
        <v>924.2</v>
      </c>
      <c r="AK15" s="95">
        <v>1174.9000000000001</v>
      </c>
      <c r="AL15" s="95">
        <v>1220</v>
      </c>
      <c r="AM15" s="95">
        <v>1277</v>
      </c>
      <c r="AN15" s="95">
        <v>1898.6</v>
      </c>
      <c r="AO15" s="95"/>
      <c r="AQ15" s="96">
        <f t="shared" si="1"/>
        <v>0.10764189774696709</v>
      </c>
      <c r="AR15" s="96">
        <f t="shared" si="2"/>
        <v>9.6022667646132875E-2</v>
      </c>
      <c r="AS15" s="96">
        <f t="shared" si="2"/>
        <v>9.6022155085599081E-2</v>
      </c>
      <c r="AT15" s="96">
        <f t="shared" si="3"/>
        <v>9.6002988419872981E-2</v>
      </c>
      <c r="AU15" s="96">
        <f t="shared" si="4"/>
        <v>9.6024800847623881E-2</v>
      </c>
      <c r="AV15" s="96">
        <f t="shared" si="5"/>
        <v>9.6027409945365516E-2</v>
      </c>
      <c r="AW15" s="96">
        <f t="shared" si="6"/>
        <v>9.6013792693439459E-2</v>
      </c>
      <c r="AX15" s="96">
        <f t="shared" si="7"/>
        <v>9.6012949395126945E-2</v>
      </c>
      <c r="AY15" s="96">
        <f t="shared" si="8"/>
        <v>9.6016896880432023E-2</v>
      </c>
    </row>
    <row r="16" spans="1:51" ht="15.75" x14ac:dyDescent="0.25">
      <c r="A16" s="14"/>
      <c r="B16" s="11">
        <v>60</v>
      </c>
      <c r="C16" s="158">
        <v>2262.75</v>
      </c>
      <c r="D16" s="158">
        <v>2303.3000000000002</v>
      </c>
      <c r="E16" s="158">
        <v>2411.9499999999998</v>
      </c>
      <c r="F16" s="158">
        <v>1454.6</v>
      </c>
      <c r="G16" s="158">
        <v>1512.6</v>
      </c>
      <c r="H16" s="158">
        <v>1985.65</v>
      </c>
      <c r="I16" s="158">
        <v>2053.9499999999998</v>
      </c>
      <c r="J16" s="158">
        <v>2160.35</v>
      </c>
      <c r="K16" s="158">
        <v>3155.65</v>
      </c>
      <c r="L16" s="159"/>
      <c r="N16" s="11">
        <v>60</v>
      </c>
      <c r="O16" s="158">
        <v>2046.25</v>
      </c>
      <c r="P16" s="158">
        <v>2101.5500000000002</v>
      </c>
      <c r="Q16" s="158">
        <v>2200.65</v>
      </c>
      <c r="R16" s="158">
        <v>1327.15</v>
      </c>
      <c r="S16" s="158">
        <v>1380.1</v>
      </c>
      <c r="T16" s="158">
        <v>1811.7</v>
      </c>
      <c r="U16" s="158">
        <v>1874</v>
      </c>
      <c r="V16" s="158">
        <v>1971.1</v>
      </c>
      <c r="W16" s="158">
        <v>2879.2</v>
      </c>
      <c r="X16" s="159"/>
      <c r="Y16" s="93">
        <v>60</v>
      </c>
      <c r="Z16" s="95">
        <v>1004</v>
      </c>
      <c r="AA16" s="95">
        <v>1044.05</v>
      </c>
      <c r="AB16" s="95">
        <v>1370.55</v>
      </c>
      <c r="AC16" s="95">
        <v>1417.65</v>
      </c>
      <c r="AD16" s="95">
        <v>1491.15</v>
      </c>
      <c r="AE16" s="95">
        <v>2125.1999999999998</v>
      </c>
      <c r="AF16" s="95"/>
      <c r="AG16" s="95"/>
      <c r="AH16" s="93">
        <v>60</v>
      </c>
      <c r="AI16" s="95">
        <v>962.6</v>
      </c>
      <c r="AJ16" s="95">
        <v>1001</v>
      </c>
      <c r="AK16" s="95">
        <v>1314</v>
      </c>
      <c r="AL16" s="95">
        <v>1359.2</v>
      </c>
      <c r="AM16" s="95">
        <v>1429.65</v>
      </c>
      <c r="AN16" s="95">
        <v>2043.45</v>
      </c>
      <c r="AO16" s="95"/>
      <c r="AQ16" s="96">
        <f t="shared" si="1"/>
        <v>0.10580329871716554</v>
      </c>
      <c r="AR16" s="96">
        <f t="shared" si="2"/>
        <v>9.60005710071139E-2</v>
      </c>
      <c r="AS16" s="96">
        <f t="shared" si="2"/>
        <v>9.6017085860995444E-2</v>
      </c>
      <c r="AT16" s="96">
        <f t="shared" si="3"/>
        <v>9.6032852352785802E-2</v>
      </c>
      <c r="AU16" s="96">
        <f t="shared" si="4"/>
        <v>9.6007535685819878E-2</v>
      </c>
      <c r="AV16" s="96">
        <f t="shared" si="5"/>
        <v>9.6014792736104138E-2</v>
      </c>
      <c r="AW16" s="96">
        <f t="shared" si="6"/>
        <v>9.6024546424759771E-2</v>
      </c>
      <c r="AX16" s="96">
        <f t="shared" si="7"/>
        <v>9.6012378874740012E-2</v>
      </c>
      <c r="AY16" s="96">
        <f t="shared" si="8"/>
        <v>9.6016254515143284E-2</v>
      </c>
    </row>
    <row r="17" spans="1:51" ht="15.75" x14ac:dyDescent="0.25">
      <c r="A17" s="14"/>
      <c r="B17" s="11">
        <v>70</v>
      </c>
      <c r="C17" s="158">
        <v>2480.1999999999998</v>
      </c>
      <c r="D17" s="158">
        <v>2517.75</v>
      </c>
      <c r="E17" s="158">
        <v>2657.15</v>
      </c>
      <c r="F17" s="158">
        <v>1589.35</v>
      </c>
      <c r="G17" s="158">
        <v>1638</v>
      </c>
      <c r="H17" s="158">
        <v>2195.75</v>
      </c>
      <c r="I17" s="158">
        <v>2264.1</v>
      </c>
      <c r="J17" s="158">
        <v>2400.75</v>
      </c>
      <c r="K17" s="158">
        <v>3377.35</v>
      </c>
      <c r="L17" s="159"/>
      <c r="N17" s="11">
        <v>70</v>
      </c>
      <c r="O17" s="158">
        <v>2246</v>
      </c>
      <c r="P17" s="158">
        <v>2297.1999999999998</v>
      </c>
      <c r="Q17" s="158">
        <v>2424.4</v>
      </c>
      <c r="R17" s="158">
        <v>1450.1</v>
      </c>
      <c r="S17" s="158">
        <v>1494.5</v>
      </c>
      <c r="T17" s="158">
        <v>2003.4</v>
      </c>
      <c r="U17" s="158">
        <v>2065.75</v>
      </c>
      <c r="V17" s="158">
        <v>2190.4499999999998</v>
      </c>
      <c r="W17" s="158">
        <v>3081.5</v>
      </c>
      <c r="X17" s="159"/>
      <c r="Y17" s="93">
        <v>70</v>
      </c>
      <c r="Z17" s="95">
        <v>1096.95</v>
      </c>
      <c r="AA17" s="95">
        <v>1130.55</v>
      </c>
      <c r="AB17" s="95">
        <v>1515.6</v>
      </c>
      <c r="AC17" s="95">
        <v>1562.75</v>
      </c>
      <c r="AD17" s="95">
        <v>1657.1</v>
      </c>
      <c r="AE17" s="95">
        <v>2274.5500000000002</v>
      </c>
      <c r="AF17" s="95"/>
      <c r="AG17" s="95"/>
      <c r="AH17" s="93">
        <v>70</v>
      </c>
      <c r="AI17" s="95">
        <v>1051.7</v>
      </c>
      <c r="AJ17" s="95">
        <v>1083.9000000000001</v>
      </c>
      <c r="AK17" s="95">
        <v>1453.1</v>
      </c>
      <c r="AL17" s="95">
        <v>1498.3</v>
      </c>
      <c r="AM17" s="95">
        <v>1588.75</v>
      </c>
      <c r="AN17" s="95">
        <v>2187.0500000000002</v>
      </c>
      <c r="AO17" s="95"/>
      <c r="AQ17" s="96">
        <f t="shared" si="1"/>
        <v>0.10427426536064099</v>
      </c>
      <c r="AR17" s="96">
        <f t="shared" si="2"/>
        <v>9.6008183876023168E-2</v>
      </c>
      <c r="AS17" s="96">
        <f t="shared" si="2"/>
        <v>9.6003134796238232E-2</v>
      </c>
      <c r="AT17" s="96">
        <f t="shared" si="3"/>
        <v>9.6027860147576138E-2</v>
      </c>
      <c r="AU17" s="96">
        <f t="shared" si="4"/>
        <v>9.6018735362997765E-2</v>
      </c>
      <c r="AV17" s="96">
        <f t="shared" si="5"/>
        <v>9.6011779974044087E-2</v>
      </c>
      <c r="AW17" s="96">
        <f t="shared" si="6"/>
        <v>9.6018395255960343E-2</v>
      </c>
      <c r="AX17" s="96">
        <f t="shared" si="7"/>
        <v>9.600766965691987E-2</v>
      </c>
      <c r="AY17" s="96">
        <f t="shared" si="8"/>
        <v>9.6008437449294215E-2</v>
      </c>
    </row>
    <row r="18" spans="1:51" ht="15.75" x14ac:dyDescent="0.25">
      <c r="A18" s="14"/>
      <c r="B18" s="11">
        <v>80</v>
      </c>
      <c r="C18" s="158">
        <v>2761.7</v>
      </c>
      <c r="D18" s="158">
        <v>2795.3</v>
      </c>
      <c r="E18" s="158">
        <v>2951.55</v>
      </c>
      <c r="F18" s="158">
        <v>1759.2</v>
      </c>
      <c r="G18" s="158">
        <v>1878.9</v>
      </c>
      <c r="H18" s="158">
        <v>2417.6</v>
      </c>
      <c r="I18" s="158">
        <v>2536.3000000000002</v>
      </c>
      <c r="J18" s="158">
        <v>2689.35</v>
      </c>
      <c r="K18" s="158">
        <v>3640.1</v>
      </c>
      <c r="L18" s="159"/>
      <c r="N18" s="11">
        <v>80</v>
      </c>
      <c r="O18" s="158">
        <v>2504.6</v>
      </c>
      <c r="P18" s="158">
        <v>2550.4499999999998</v>
      </c>
      <c r="Q18" s="158">
        <v>2693</v>
      </c>
      <c r="R18" s="158">
        <v>1605.1</v>
      </c>
      <c r="S18" s="158">
        <v>1714.3</v>
      </c>
      <c r="T18" s="158">
        <v>2205.8000000000002</v>
      </c>
      <c r="U18" s="158">
        <v>2314.1</v>
      </c>
      <c r="V18" s="158">
        <v>2453.75</v>
      </c>
      <c r="W18" s="158">
        <v>3321.25</v>
      </c>
      <c r="X18" s="159"/>
      <c r="Y18" s="93">
        <v>80</v>
      </c>
      <c r="Z18" s="95">
        <v>1214.25</v>
      </c>
      <c r="AA18" s="95">
        <v>1296.8499999999999</v>
      </c>
      <c r="AB18" s="95">
        <v>1668.7</v>
      </c>
      <c r="AC18" s="95">
        <v>1750.65</v>
      </c>
      <c r="AD18" s="95">
        <v>1856.35</v>
      </c>
      <c r="AE18" s="95">
        <v>2451.5500000000002</v>
      </c>
      <c r="AF18" s="95"/>
      <c r="AG18" s="95"/>
      <c r="AH18" s="93">
        <v>80</v>
      </c>
      <c r="AI18" s="95">
        <v>1164.1500000000001</v>
      </c>
      <c r="AJ18" s="95">
        <v>1243.3499999999999</v>
      </c>
      <c r="AK18" s="95">
        <v>1599.9</v>
      </c>
      <c r="AL18" s="95">
        <v>1678.45</v>
      </c>
      <c r="AM18" s="95">
        <v>1779.8</v>
      </c>
      <c r="AN18" s="95">
        <v>2357.25</v>
      </c>
      <c r="AO18" s="95"/>
      <c r="AQ18" s="96">
        <f t="shared" si="1"/>
        <v>0.1026511219356383</v>
      </c>
      <c r="AR18" s="96">
        <f t="shared" si="2"/>
        <v>9.6002666196161712E-2</v>
      </c>
      <c r="AS18" s="96">
        <f t="shared" si="2"/>
        <v>9.6008169327887138E-2</v>
      </c>
      <c r="AT18" s="96">
        <f t="shared" si="3"/>
        <v>9.6006479347081175E-2</v>
      </c>
      <c r="AU18" s="96">
        <f t="shared" si="4"/>
        <v>9.6015866534445715E-2</v>
      </c>
      <c r="AV18" s="96">
        <f t="shared" si="5"/>
        <v>9.6019584731163121E-2</v>
      </c>
      <c r="AW18" s="96">
        <f t="shared" si="6"/>
        <v>9.6020050991746375E-2</v>
      </c>
      <c r="AX18" s="96">
        <f t="shared" si="7"/>
        <v>9.6016301579215479E-2</v>
      </c>
      <c r="AY18" s="96">
        <f t="shared" si="8"/>
        <v>9.6003010914565312E-2</v>
      </c>
    </row>
    <row r="19" spans="1:51" ht="15.75" x14ac:dyDescent="0.25">
      <c r="A19" s="14"/>
      <c r="B19" s="11">
        <v>90</v>
      </c>
      <c r="C19" s="158">
        <v>3051.55</v>
      </c>
      <c r="D19" s="158">
        <v>3081.15</v>
      </c>
      <c r="E19" s="158">
        <v>3248.35</v>
      </c>
      <c r="F19" s="158">
        <v>1933.1</v>
      </c>
      <c r="G19" s="158">
        <v>2120</v>
      </c>
      <c r="H19" s="158">
        <v>2637.45</v>
      </c>
      <c r="I19" s="158">
        <v>2816.4</v>
      </c>
      <c r="J19" s="158">
        <v>2980.3</v>
      </c>
      <c r="K19" s="158">
        <v>3903.15</v>
      </c>
      <c r="L19" s="159"/>
      <c r="N19" s="11">
        <v>90</v>
      </c>
      <c r="O19" s="158">
        <v>2770.8</v>
      </c>
      <c r="P19" s="158">
        <v>2811.25</v>
      </c>
      <c r="Q19" s="158">
        <v>2963.8</v>
      </c>
      <c r="R19" s="158">
        <v>1763.75</v>
      </c>
      <c r="S19" s="158">
        <v>1934.3</v>
      </c>
      <c r="T19" s="158">
        <v>2406.4</v>
      </c>
      <c r="U19" s="158">
        <v>2569.6999999999998</v>
      </c>
      <c r="V19" s="158">
        <v>2719.25</v>
      </c>
      <c r="W19" s="158">
        <v>3561.25</v>
      </c>
      <c r="X19" s="159"/>
      <c r="Y19" s="93">
        <v>90</v>
      </c>
      <c r="Z19" s="95">
        <v>1334.25</v>
      </c>
      <c r="AA19" s="95">
        <v>1463.3</v>
      </c>
      <c r="AB19" s="95">
        <v>1820.5</v>
      </c>
      <c r="AC19" s="95">
        <v>1944.05</v>
      </c>
      <c r="AD19" s="95">
        <v>2057.1999999999998</v>
      </c>
      <c r="AE19" s="95">
        <v>2628.7</v>
      </c>
      <c r="AF19" s="95"/>
      <c r="AG19" s="95"/>
      <c r="AH19" s="93">
        <v>90</v>
      </c>
      <c r="AI19" s="95">
        <v>1279.2</v>
      </c>
      <c r="AJ19" s="95">
        <v>1402.95</v>
      </c>
      <c r="AK19" s="95">
        <v>1745.4</v>
      </c>
      <c r="AL19" s="95">
        <v>1863.9</v>
      </c>
      <c r="AM19" s="95">
        <v>1972.35</v>
      </c>
      <c r="AN19" s="95">
        <v>2527.5500000000002</v>
      </c>
      <c r="AO19" s="95"/>
      <c r="AQ19" s="96">
        <f t="shared" si="1"/>
        <v>0.10132452721235752</v>
      </c>
      <c r="AR19" s="96">
        <f t="shared" si="2"/>
        <v>9.6007114273010341E-2</v>
      </c>
      <c r="AS19" s="96">
        <f t="shared" si="2"/>
        <v>9.6008502598015966E-2</v>
      </c>
      <c r="AT19" s="96">
        <f t="shared" si="3"/>
        <v>9.6017009213323901E-2</v>
      </c>
      <c r="AU19" s="96">
        <f t="shared" si="4"/>
        <v>9.6003722276792658E-2</v>
      </c>
      <c r="AV19" s="96">
        <f t="shared" si="5"/>
        <v>9.6014793882978511E-2</v>
      </c>
      <c r="AW19" s="96">
        <f t="shared" si="6"/>
        <v>9.6003424524263581E-2</v>
      </c>
      <c r="AX19" s="96">
        <f t="shared" si="7"/>
        <v>9.600073549692012E-2</v>
      </c>
      <c r="AY19" s="96">
        <f t="shared" si="8"/>
        <v>9.6005616005615968E-2</v>
      </c>
    </row>
    <row r="20" spans="1:51" ht="15.75" x14ac:dyDescent="0.25">
      <c r="A20" s="14"/>
      <c r="B20" s="11">
        <v>100</v>
      </c>
      <c r="C20" s="158">
        <v>3341.55</v>
      </c>
      <c r="D20" s="158">
        <v>3367.15</v>
      </c>
      <c r="E20" s="158">
        <v>3552.7</v>
      </c>
      <c r="F20" s="158">
        <v>2116.3000000000002</v>
      </c>
      <c r="G20" s="158">
        <v>2359.25</v>
      </c>
      <c r="H20" s="158">
        <v>2869.15</v>
      </c>
      <c r="I20" s="158">
        <v>3096.75</v>
      </c>
      <c r="J20" s="158">
        <v>3278.7</v>
      </c>
      <c r="K20" s="158">
        <v>4166</v>
      </c>
      <c r="L20" s="159"/>
      <c r="N20" s="11">
        <v>100</v>
      </c>
      <c r="O20" s="158">
        <v>3037.25</v>
      </c>
      <c r="P20" s="158">
        <v>3072.2</v>
      </c>
      <c r="Q20" s="158">
        <v>3241.5</v>
      </c>
      <c r="R20" s="158">
        <v>1930.9</v>
      </c>
      <c r="S20" s="158">
        <v>2152.6</v>
      </c>
      <c r="T20" s="158">
        <v>2617.8000000000002</v>
      </c>
      <c r="U20" s="158">
        <v>2825.5</v>
      </c>
      <c r="V20" s="158">
        <v>2991.5</v>
      </c>
      <c r="W20" s="158">
        <v>3801.05</v>
      </c>
      <c r="X20" s="159"/>
      <c r="Y20" s="93">
        <v>100</v>
      </c>
      <c r="Z20" s="95">
        <v>1460.75</v>
      </c>
      <c r="AA20" s="95">
        <v>1628.45</v>
      </c>
      <c r="AB20" s="95">
        <v>1980.4</v>
      </c>
      <c r="AC20" s="95">
        <v>2137.5500000000002</v>
      </c>
      <c r="AD20" s="95">
        <v>2263.1999999999998</v>
      </c>
      <c r="AE20" s="95">
        <v>2805.75</v>
      </c>
      <c r="AF20" s="95"/>
      <c r="AG20" s="95"/>
      <c r="AH20" s="93">
        <v>100</v>
      </c>
      <c r="AI20" s="95">
        <v>1400.5</v>
      </c>
      <c r="AJ20" s="95">
        <v>1561.3</v>
      </c>
      <c r="AK20" s="95">
        <v>1898.75</v>
      </c>
      <c r="AL20" s="95">
        <v>2049.4</v>
      </c>
      <c r="AM20" s="95">
        <v>2169.85</v>
      </c>
      <c r="AN20" s="95">
        <v>2697.8</v>
      </c>
      <c r="AO20" s="95"/>
      <c r="AQ20" s="96">
        <f t="shared" si="1"/>
        <v>0.100189315993086</v>
      </c>
      <c r="AR20" s="96">
        <f t="shared" si="2"/>
        <v>9.6006119393268863E-2</v>
      </c>
      <c r="AS20" s="96">
        <f t="shared" si="2"/>
        <v>9.6004935986425899E-2</v>
      </c>
      <c r="AT20" s="96">
        <f t="shared" si="3"/>
        <v>9.601740121187019E-2</v>
      </c>
      <c r="AU20" s="96">
        <f t="shared" si="4"/>
        <v>9.6000185821796924E-2</v>
      </c>
      <c r="AV20" s="96">
        <f t="shared" si="5"/>
        <v>9.6015738406295403E-2</v>
      </c>
      <c r="AW20" s="96">
        <f t="shared" si="6"/>
        <v>9.6000707839320576E-2</v>
      </c>
      <c r="AX20" s="96">
        <f t="shared" si="7"/>
        <v>9.6005348487380848E-2</v>
      </c>
      <c r="AY20" s="96">
        <f t="shared" si="8"/>
        <v>9.6012943791846883E-2</v>
      </c>
    </row>
    <row r="21" spans="1:51" ht="15.75" x14ac:dyDescent="0.25">
      <c r="A21" s="14"/>
      <c r="B21" s="11" t="s">
        <v>103</v>
      </c>
      <c r="C21" s="158">
        <v>33.409999999999997</v>
      </c>
      <c r="D21" s="158">
        <v>33.67</v>
      </c>
      <c r="E21" s="158">
        <v>35.520000000000003</v>
      </c>
      <c r="F21" s="158">
        <v>21.16</v>
      </c>
      <c r="G21" s="158">
        <v>23.59</v>
      </c>
      <c r="H21" s="158">
        <v>28.69</v>
      </c>
      <c r="I21" s="158">
        <v>30.96</v>
      </c>
      <c r="J21" s="158">
        <v>32.78</v>
      </c>
      <c r="K21" s="158">
        <v>41.66</v>
      </c>
      <c r="L21" s="159"/>
      <c r="N21" s="11" t="s">
        <v>103</v>
      </c>
      <c r="O21" s="158">
        <v>30.37</v>
      </c>
      <c r="P21" s="158">
        <v>30.72</v>
      </c>
      <c r="Q21" s="158">
        <v>32.409999999999997</v>
      </c>
      <c r="R21" s="158">
        <v>19.3</v>
      </c>
      <c r="S21" s="158">
        <v>21.52</v>
      </c>
      <c r="T21" s="158">
        <v>26.17</v>
      </c>
      <c r="U21" s="158">
        <v>28.25</v>
      </c>
      <c r="V21" s="158">
        <v>29.91</v>
      </c>
      <c r="W21" s="158">
        <v>38.01</v>
      </c>
      <c r="X21" s="159"/>
      <c r="Y21" s="93" t="s">
        <v>103</v>
      </c>
      <c r="Z21" s="95">
        <v>14.6</v>
      </c>
      <c r="AA21" s="95">
        <v>16.28</v>
      </c>
      <c r="AB21" s="95">
        <v>19.8</v>
      </c>
      <c r="AC21" s="95">
        <v>21.37</v>
      </c>
      <c r="AD21" s="95">
        <v>22.63</v>
      </c>
      <c r="AE21" s="95">
        <v>28.05</v>
      </c>
      <c r="AF21" s="95"/>
      <c r="AG21" s="95"/>
      <c r="AH21" s="93" t="s">
        <v>103</v>
      </c>
      <c r="AI21" s="95">
        <v>14</v>
      </c>
      <c r="AJ21" s="95">
        <v>15.61</v>
      </c>
      <c r="AK21" s="95">
        <v>18.98</v>
      </c>
      <c r="AL21" s="95">
        <v>20.49</v>
      </c>
      <c r="AM21" s="95">
        <v>21.69</v>
      </c>
      <c r="AN21" s="95">
        <v>26.97</v>
      </c>
      <c r="AO21" s="95"/>
      <c r="AQ21" s="96">
        <f t="shared" si="1"/>
        <v>0.10009878169245945</v>
      </c>
      <c r="AR21" s="96">
        <f t="shared" si="2"/>
        <v>9.6028645833333481E-2</v>
      </c>
      <c r="AS21" s="96">
        <f t="shared" si="2"/>
        <v>9.5958037642703164E-2</v>
      </c>
      <c r="AT21" s="96">
        <f t="shared" si="3"/>
        <v>9.6373056994818684E-2</v>
      </c>
      <c r="AU21" s="96">
        <f t="shared" si="4"/>
        <v>9.6189591078067016E-2</v>
      </c>
      <c r="AV21" s="96">
        <f t="shared" si="5"/>
        <v>9.6293465800534994E-2</v>
      </c>
      <c r="AW21" s="96">
        <f t="shared" si="6"/>
        <v>9.5929203539823149E-2</v>
      </c>
      <c r="AX21" s="96">
        <f t="shared" si="7"/>
        <v>9.5954530257438941E-2</v>
      </c>
      <c r="AY21" s="96">
        <f t="shared" si="8"/>
        <v>9.6027361220731411E-2</v>
      </c>
    </row>
    <row r="22" spans="1:51" ht="15.75" x14ac:dyDescent="0.25">
      <c r="A22" s="14"/>
      <c r="B22" s="11" t="s">
        <v>61</v>
      </c>
      <c r="C22" s="158">
        <v>3341.55</v>
      </c>
      <c r="D22" s="158">
        <v>3367.15</v>
      </c>
      <c r="E22" s="158">
        <v>3552.7</v>
      </c>
      <c r="F22" s="158">
        <v>2116.3000000000002</v>
      </c>
      <c r="G22" s="158">
        <v>2359.25</v>
      </c>
      <c r="H22" s="158">
        <v>2869.15</v>
      </c>
      <c r="I22" s="158">
        <v>3096.75</v>
      </c>
      <c r="J22" s="158">
        <v>3278.7</v>
      </c>
      <c r="K22" s="158">
        <v>4166</v>
      </c>
      <c r="L22" s="159"/>
      <c r="N22" s="11" t="s">
        <v>61</v>
      </c>
      <c r="O22" s="158">
        <v>3037.25</v>
      </c>
      <c r="P22" s="158">
        <v>3072.2</v>
      </c>
      <c r="Q22" s="158">
        <v>3241.5</v>
      </c>
      <c r="R22" s="158">
        <v>1930.9</v>
      </c>
      <c r="S22" s="158">
        <v>2152.6</v>
      </c>
      <c r="T22" s="158">
        <v>2617.8000000000002</v>
      </c>
      <c r="U22" s="158">
        <v>2825.5</v>
      </c>
      <c r="V22" s="158">
        <v>2991.5</v>
      </c>
      <c r="W22" s="158">
        <v>3801.05</v>
      </c>
      <c r="X22" s="159"/>
      <c r="Y22" s="93" t="s">
        <v>61</v>
      </c>
      <c r="Z22" s="95">
        <v>1460.75</v>
      </c>
      <c r="AA22" s="95">
        <v>1628.45</v>
      </c>
      <c r="AB22" s="95">
        <v>1980.4</v>
      </c>
      <c r="AC22" s="95">
        <v>2137.5500000000002</v>
      </c>
      <c r="AD22" s="95">
        <v>2263.1999999999998</v>
      </c>
      <c r="AE22" s="95">
        <v>2805.75</v>
      </c>
      <c r="AF22" s="95"/>
      <c r="AG22" s="95"/>
      <c r="AH22" s="93" t="s">
        <v>61</v>
      </c>
      <c r="AI22" s="95">
        <v>1400.5</v>
      </c>
      <c r="AJ22" s="95">
        <v>1561.3</v>
      </c>
      <c r="AK22" s="95">
        <v>1898.75</v>
      </c>
      <c r="AL22" s="95">
        <v>2049.4</v>
      </c>
      <c r="AM22" s="95">
        <v>2169.85</v>
      </c>
      <c r="AN22" s="95">
        <v>2697.8</v>
      </c>
      <c r="AO22" s="95"/>
      <c r="AQ22" s="96">
        <f t="shared" si="1"/>
        <v>0.100189315993086</v>
      </c>
      <c r="AR22" s="96">
        <f t="shared" si="2"/>
        <v>9.6006119393268863E-2</v>
      </c>
      <c r="AS22" s="96">
        <f t="shared" si="2"/>
        <v>9.6004935986425899E-2</v>
      </c>
      <c r="AT22" s="96">
        <f t="shared" si="3"/>
        <v>9.601740121187019E-2</v>
      </c>
      <c r="AU22" s="96">
        <f t="shared" si="4"/>
        <v>9.6000185821796924E-2</v>
      </c>
      <c r="AV22" s="96">
        <f t="shared" si="5"/>
        <v>9.6015738406295403E-2</v>
      </c>
      <c r="AW22" s="96">
        <f t="shared" si="6"/>
        <v>9.6000707839320576E-2</v>
      </c>
      <c r="AX22" s="96">
        <f t="shared" si="7"/>
        <v>9.6005348487380848E-2</v>
      </c>
      <c r="AY22" s="96">
        <f t="shared" si="8"/>
        <v>9.6012943791846883E-2</v>
      </c>
    </row>
    <row r="23" spans="1:5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5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5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5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5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5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5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5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5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spans="1:5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N32" s="2"/>
      <c r="O32" s="2"/>
      <c r="P32" s="2"/>
      <c r="Q32" s="2"/>
      <c r="R32" s="2"/>
      <c r="S32" s="2"/>
      <c r="T32" s="2"/>
      <c r="U32" s="2"/>
      <c r="V32" s="2"/>
      <c r="W32" s="2"/>
    </row>
    <row r="33" spans="1:23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N33" s="2"/>
      <c r="O33" s="2"/>
      <c r="P33" s="2"/>
      <c r="Q33" s="2"/>
      <c r="R33" s="2"/>
      <c r="S33" s="2"/>
      <c r="T33" s="2"/>
      <c r="U33" s="2"/>
      <c r="V33" s="2"/>
      <c r="W33" s="2"/>
    </row>
    <row r="34" spans="1:23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N34" s="2"/>
      <c r="O34" s="2"/>
      <c r="P34" s="2"/>
      <c r="Q34" s="2"/>
      <c r="R34" s="2"/>
      <c r="S34" s="2"/>
      <c r="T34" s="2"/>
      <c r="U34" s="2"/>
      <c r="V34" s="2"/>
      <c r="W34" s="2"/>
    </row>
    <row r="35" spans="1:23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N35" s="2"/>
      <c r="O35" s="2"/>
      <c r="P35" s="2"/>
      <c r="Q35" s="2"/>
      <c r="R35" s="2"/>
      <c r="S35" s="2"/>
      <c r="T35" s="2"/>
      <c r="U35" s="2"/>
      <c r="V35" s="2"/>
      <c r="W35" s="2"/>
    </row>
    <row r="36" spans="1:23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N36" s="2"/>
      <c r="O36" s="2"/>
      <c r="P36" s="2"/>
      <c r="Q36" s="2"/>
      <c r="R36" s="2"/>
      <c r="S36" s="2"/>
      <c r="T36" s="2"/>
      <c r="U36" s="2"/>
      <c r="V36" s="2"/>
      <c r="W36" s="2"/>
    </row>
    <row r="37" spans="1:23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N37" s="2"/>
      <c r="O37" s="2"/>
      <c r="P37" s="2"/>
      <c r="Q37" s="2"/>
      <c r="R37" s="2"/>
      <c r="S37" s="2"/>
      <c r="T37" s="2"/>
      <c r="U37" s="2"/>
      <c r="V37" s="2"/>
      <c r="W37" s="2"/>
    </row>
    <row r="38" spans="1:23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N38" s="2"/>
      <c r="O38" s="2"/>
      <c r="P38" s="2"/>
      <c r="Q38" s="2"/>
      <c r="R38" s="2"/>
      <c r="S38" s="2"/>
      <c r="T38" s="2"/>
      <c r="U38" s="2"/>
      <c r="V38" s="2"/>
      <c r="W38" s="2"/>
    </row>
    <row r="39" spans="1:23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N39" s="2"/>
      <c r="O39" s="2"/>
      <c r="P39" s="2"/>
      <c r="Q39" s="2"/>
      <c r="R39" s="2"/>
      <c r="S39" s="2"/>
      <c r="T39" s="2"/>
      <c r="U39" s="2"/>
      <c r="V39" s="2"/>
      <c r="W39" s="2"/>
    </row>
    <row r="40" spans="1:23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N40" s="2"/>
      <c r="O40" s="2"/>
      <c r="P40" s="2"/>
      <c r="Q40" s="2"/>
      <c r="R40" s="2"/>
      <c r="S40" s="2"/>
      <c r="T40" s="2"/>
      <c r="U40" s="2"/>
      <c r="V40" s="2"/>
      <c r="W40" s="2"/>
    </row>
    <row r="41" spans="1:23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N41" s="2"/>
      <c r="O41" s="2"/>
      <c r="P41" s="2"/>
      <c r="Q41" s="2"/>
      <c r="R41" s="2"/>
      <c r="S41" s="2"/>
      <c r="T41" s="2"/>
      <c r="U41" s="2"/>
      <c r="V41" s="2"/>
      <c r="W41" s="2"/>
    </row>
    <row r="42" spans="1:23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N42" s="2"/>
      <c r="O42" s="2"/>
      <c r="P42" s="2"/>
      <c r="Q42" s="2"/>
      <c r="R42" s="2"/>
      <c r="S42" s="2"/>
      <c r="T42" s="2"/>
      <c r="U42" s="2"/>
      <c r="V42" s="2"/>
      <c r="W42" s="2"/>
    </row>
    <row r="43" spans="1:23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N43" s="2"/>
      <c r="O43" s="2"/>
      <c r="P43" s="2"/>
      <c r="Q43" s="2"/>
      <c r="R43" s="2"/>
      <c r="S43" s="2"/>
      <c r="T43" s="2"/>
      <c r="U43" s="2"/>
      <c r="V43" s="2"/>
      <c r="W43" s="2"/>
    </row>
    <row r="44" spans="1:23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N44" s="2"/>
      <c r="O44" s="2"/>
      <c r="P44" s="2"/>
      <c r="Q44" s="2"/>
      <c r="R44" s="2"/>
      <c r="S44" s="2"/>
      <c r="T44" s="2"/>
      <c r="U44" s="2"/>
      <c r="V44" s="2"/>
      <c r="W44" s="2"/>
    </row>
    <row r="45" spans="1:23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N45" s="2"/>
      <c r="O45" s="2"/>
      <c r="P45" s="2"/>
      <c r="Q45" s="2"/>
      <c r="R45" s="2"/>
      <c r="S45" s="2"/>
      <c r="T45" s="2"/>
      <c r="U45" s="2"/>
      <c r="V45" s="2"/>
      <c r="W45" s="2"/>
    </row>
    <row r="46" spans="1:23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N46" s="2"/>
      <c r="O46" s="2"/>
      <c r="P46" s="2"/>
      <c r="Q46" s="2"/>
      <c r="R46" s="2"/>
      <c r="S46" s="2"/>
      <c r="T46" s="2"/>
      <c r="U46" s="2"/>
      <c r="V46" s="2"/>
      <c r="W46" s="2"/>
    </row>
    <row r="47" spans="1:23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N47" s="2"/>
      <c r="O47" s="2"/>
      <c r="P47" s="2"/>
      <c r="Q47" s="2"/>
      <c r="R47" s="2"/>
      <c r="S47" s="2"/>
      <c r="T47" s="2"/>
      <c r="U47" s="2"/>
      <c r="V47" s="2"/>
      <c r="W47" s="2"/>
    </row>
    <row r="48" spans="1:23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N48" s="2"/>
      <c r="O48" s="2"/>
      <c r="P48" s="2"/>
      <c r="Q48" s="2"/>
      <c r="R48" s="2"/>
      <c r="S48" s="2"/>
      <c r="T48" s="2"/>
      <c r="U48" s="2"/>
      <c r="V48" s="2"/>
      <c r="W48" s="2"/>
    </row>
    <row r="49" spans="1:23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N49" s="2"/>
      <c r="O49" s="2"/>
      <c r="P49" s="2"/>
      <c r="Q49" s="2"/>
      <c r="R49" s="2"/>
      <c r="S49" s="2"/>
      <c r="T49" s="2"/>
      <c r="U49" s="2"/>
      <c r="V49" s="2"/>
      <c r="W49" s="2"/>
    </row>
    <row r="50" spans="1:23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N50" s="2"/>
      <c r="O50" s="2"/>
      <c r="P50" s="2"/>
      <c r="Q50" s="2"/>
      <c r="R50" s="2"/>
      <c r="S50" s="2"/>
      <c r="T50" s="2"/>
      <c r="U50" s="2"/>
      <c r="V50" s="2"/>
      <c r="W50" s="2"/>
    </row>
    <row r="51" spans="1:23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N51" s="2"/>
      <c r="O51" s="2"/>
      <c r="P51" s="2"/>
      <c r="Q51" s="2"/>
      <c r="R51" s="2"/>
      <c r="S51" s="2"/>
      <c r="T51" s="2"/>
      <c r="U51" s="2"/>
      <c r="V51" s="2"/>
      <c r="W51" s="2"/>
    </row>
    <row r="52" spans="1:23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N52" s="2"/>
      <c r="O52" s="2"/>
      <c r="P52" s="2"/>
      <c r="Q52" s="2"/>
      <c r="R52" s="2"/>
      <c r="S52" s="2"/>
      <c r="T52" s="2"/>
      <c r="U52" s="2"/>
      <c r="V52" s="2"/>
      <c r="W52" s="2"/>
    </row>
    <row r="53" spans="1:23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N53" s="2"/>
      <c r="O53" s="2"/>
      <c r="P53" s="2"/>
      <c r="Q53" s="2"/>
      <c r="R53" s="2"/>
      <c r="S53" s="2"/>
      <c r="T53" s="2"/>
      <c r="U53" s="2"/>
      <c r="V53" s="2"/>
      <c r="W53" s="2"/>
    </row>
    <row r="54" spans="1:23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N54" s="2"/>
      <c r="O54" s="2"/>
      <c r="P54" s="2"/>
      <c r="Q54" s="2"/>
      <c r="R54" s="2"/>
      <c r="S54" s="2"/>
      <c r="T54" s="2"/>
      <c r="U54" s="2"/>
      <c r="V54" s="2"/>
      <c r="W54" s="2"/>
    </row>
    <row r="55" spans="1:23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spans="1:23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N56" s="2"/>
      <c r="O56" s="2"/>
      <c r="P56" s="2"/>
      <c r="Q56" s="2"/>
      <c r="R56" s="2"/>
      <c r="S56" s="2"/>
      <c r="T56" s="2"/>
      <c r="U56" s="2"/>
      <c r="V56" s="2"/>
      <c r="W56" s="2"/>
    </row>
    <row r="57" spans="1:23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N57" s="2"/>
      <c r="O57" s="2"/>
      <c r="P57" s="2"/>
      <c r="Q57" s="2"/>
      <c r="R57" s="2"/>
      <c r="S57" s="2"/>
      <c r="T57" s="2"/>
      <c r="U57" s="2"/>
      <c r="V57" s="2"/>
      <c r="W57" s="2"/>
    </row>
    <row r="58" spans="1:23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N58" s="2"/>
      <c r="O58" s="2"/>
      <c r="P58" s="2"/>
      <c r="Q58" s="2"/>
      <c r="R58" s="2"/>
      <c r="S58" s="2"/>
      <c r="T58" s="2"/>
      <c r="U58" s="2"/>
      <c r="V58" s="2"/>
      <c r="W58" s="2"/>
    </row>
    <row r="59" spans="1:23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 spans="1:23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 spans="1:23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spans="1:23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spans="1:23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spans="1:23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 spans="1:23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spans="1:23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spans="1:23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 spans="1:23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 spans="1:23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 spans="1:23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 spans="1:23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spans="1:23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spans="1:23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spans="1:23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spans="1:23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spans="1:23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spans="1:23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spans="1:23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spans="1:23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spans="1:23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spans="1:23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spans="1:23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spans="1:23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spans="1:23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3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spans="1:23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spans="1:23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spans="1:23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spans="1:23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spans="1:23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spans="1:23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spans="1:23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spans="1:23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spans="1:23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spans="1:23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spans="1:23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spans="1:23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spans="1:23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spans="1:23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spans="1:23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spans="1:23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spans="1:23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spans="1:23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spans="1:23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spans="1:23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spans="1:23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spans="1:23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spans="1:23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spans="1:23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spans="1:23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spans="1:23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spans="1:23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spans="1:23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spans="1:23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spans="1:23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spans="1:23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spans="1:23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spans="1:23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spans="1:23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spans="1:23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spans="1:23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spans="1:23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spans="1:23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spans="1:23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spans="1:23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spans="1:23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spans="1:23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spans="1:23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spans="1:23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spans="1:23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spans="1:23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spans="1:23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spans="1:23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spans="1:23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spans="1:23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spans="1:23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spans="1:23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spans="1:23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spans="1:23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spans="1:23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spans="1:23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spans="1:23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spans="1:23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spans="1:23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spans="1:23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spans="1:23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spans="1:23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spans="1:23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spans="1:23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spans="1:23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spans="1:23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spans="1:23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spans="1:23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spans="1:23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spans="1:23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spans="1:23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spans="1:23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spans="1:23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spans="1:23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spans="1:23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spans="1:23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spans="1:23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spans="1:23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spans="1:23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spans="1:23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spans="1:23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spans="1:23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spans="1:23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spans="1:23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spans="1:23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spans="1:23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spans="1:23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spans="1:23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spans="1:23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spans="1:23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spans="1:23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spans="1:23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spans="1:23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spans="1:23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spans="1:23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spans="1:23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spans="1:23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spans="1:23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spans="1:23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spans="1:23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spans="1:23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spans="1:23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spans="1:23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spans="1:23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spans="1:23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spans="1:23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spans="1:23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spans="1:23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spans="1:23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spans="1:23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spans="1:23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spans="1:23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spans="1:23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spans="1:23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spans="1:23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spans="1:23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spans="1:23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spans="1:23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spans="1:23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spans="1:23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spans="1:23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spans="1:23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spans="1:23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spans="1:23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spans="1:23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spans="1:23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spans="1:23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spans="1:23" x14ac:dyDescent="0.2">
      <c r="A879" s="2"/>
      <c r="F879" s="2"/>
      <c r="G879" s="2"/>
      <c r="H879" s="2"/>
      <c r="I879" s="2"/>
      <c r="J879" s="2"/>
      <c r="K879" s="2"/>
      <c r="R879" s="2"/>
      <c r="S879" s="2"/>
      <c r="T879" s="2"/>
      <c r="U879" s="2"/>
      <c r="V879" s="2"/>
      <c r="W879" s="2"/>
    </row>
  </sheetData>
  <phoneticPr fontId="15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6E385D1BE5D3E49A1270CA6AB3025C6" ma:contentTypeVersion="13" ma:contentTypeDescription="Utwórz nowy dokument." ma:contentTypeScope="" ma:versionID="59d769c60faf5b07cd86274fcb503aea">
  <xsd:schema xmlns:xsd="http://www.w3.org/2001/XMLSchema" xmlns:xs="http://www.w3.org/2001/XMLSchema" xmlns:p="http://schemas.microsoft.com/office/2006/metadata/properties" xmlns:ns2="218ae7d9-c4a2-4fd4-8af3-819594af23a5" xmlns:ns3="4aaf3e66-c8ba-41fc-8a62-548794faeaf1" targetNamespace="http://schemas.microsoft.com/office/2006/metadata/properties" ma:root="true" ma:fieldsID="2ed3092d1f7bb935af05e2563f67a0c5" ns2:_="" ns3:_="">
    <xsd:import namespace="218ae7d9-c4a2-4fd4-8af3-819594af23a5"/>
    <xsd:import namespace="4aaf3e66-c8ba-41fc-8a62-548794faeaf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bjectDetectorVersion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8ae7d9-c4a2-4fd4-8af3-819594af23a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932a67a5-3d09-449a-a22b-520487b7b6ab}" ma:internalName="TaxCatchAll" ma:showField="CatchAllData" ma:web="218ae7d9-c4a2-4fd4-8af3-819594af23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af3e66-c8ba-41fc-8a62-548794faea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9f4fe5c3-4bde-44c3-bd21-e7b9bd71a9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1529FDC-2000-44B6-92CB-FB47F3374AC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CC032D0-BBB2-4FE2-86FF-90EE7396F6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18ae7d9-c4a2-4fd4-8af3-819594af23a5"/>
    <ds:schemaRef ds:uri="4aaf3e66-c8ba-41fc-8a62-548794faea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15</vt:i4>
      </vt:variant>
      <vt:variant>
        <vt:lpstr>Nazwane zakresy</vt:lpstr>
      </vt:variant>
      <vt:variant>
        <vt:i4>4</vt:i4>
      </vt:variant>
    </vt:vector>
  </HeadingPairs>
  <TitlesOfParts>
    <vt:vector size="19" baseType="lpstr">
      <vt:lpstr>Express 9</vt:lpstr>
      <vt:lpstr>ex pl</vt:lpstr>
      <vt:lpstr>Express 12</vt:lpstr>
      <vt:lpstr>ex</vt:lpstr>
      <vt:lpstr>STANDARD</vt:lpstr>
      <vt:lpstr>ex sav</vt:lpstr>
      <vt:lpstr>sts</vt:lpstr>
      <vt:lpstr>ECONOMIC</vt:lpstr>
      <vt:lpstr>stm</vt:lpstr>
      <vt:lpstr>exped</vt:lpstr>
      <vt:lpstr>ExpFreight</vt:lpstr>
      <vt:lpstr>ExpFreightMidday</vt:lpstr>
      <vt:lpstr>Kraje Strefy_klienci"NonLegacy"</vt:lpstr>
      <vt:lpstr>Kraje Strefy_klienci"Legacy"</vt:lpstr>
      <vt:lpstr>ud</vt:lpstr>
      <vt:lpstr>ECONOMIC!Obszar_wydruku</vt:lpstr>
      <vt:lpstr>'Express 12'!Obszar_wydruku</vt:lpstr>
      <vt:lpstr>'Express 9'!Obszar_wydruku</vt:lpstr>
      <vt:lpstr>STANDARD!Obszar_wydruku</vt:lpstr>
    </vt:vector>
  </TitlesOfParts>
  <Manager/>
  <Company>United Parcel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eur1tyt</dc:creator>
  <cp:keywords/>
  <dc:description/>
  <cp:lastModifiedBy>Paweł Gliński</cp:lastModifiedBy>
  <cp:revision/>
  <dcterms:created xsi:type="dcterms:W3CDTF">2006-11-20T09:57:01Z</dcterms:created>
  <dcterms:modified xsi:type="dcterms:W3CDTF">2024-10-07T15:10:10Z</dcterms:modified>
  <cp:category/>
  <cp:contentStatus/>
</cp:coreProperties>
</file>